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6_{FB6A6041-7CAB-464B-9821-BB7A2982CEF5}" xr6:coauthVersionLast="47" xr6:coauthVersionMax="47" xr10:uidLastSave="{00000000-0000-0000-0000-000000000000}"/>
  <bookViews>
    <workbookView xWindow="-110" yWindow="-110" windowWidth="19420" windowHeight="11860" xr2:uid="{99D0C50C-5879-E64E-9D77-EC1F17EEB9A5}"/>
  </bookViews>
  <sheets>
    <sheet name="About" sheetId="1" r:id="rId1"/>
    <sheet name="Guidance" sheetId="2" r:id="rId2"/>
    <sheet name="Tool Input" sheetId="3" r:id="rId3"/>
    <sheet name="Manual Override" sheetId="10" r:id="rId4"/>
    <sheet name="Output Summary" sheetId="11" r:id="rId5"/>
    <sheet name="Definitions" sheetId="6" r:id="rId6"/>
    <sheet name="Sustainability" sheetId="12" r:id="rId7"/>
    <sheet name="Calculations" sheetId="7" state="hidden" r:id="rId8"/>
    <sheet name="Look Up Tables" sheetId="4"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45" i="11" l="1"/>
  <c r="G33" i="10"/>
  <c r="D54" i="7"/>
  <c r="D53" i="7"/>
  <c r="F37" i="11"/>
  <c r="F36" i="11"/>
  <c r="F35" i="11"/>
  <c r="F34" i="11"/>
  <c r="F33" i="11"/>
  <c r="D37" i="11"/>
  <c r="D36" i="11"/>
  <c r="D35" i="11"/>
  <c r="D34" i="11"/>
  <c r="D33" i="11"/>
  <c r="D32" i="11"/>
  <c r="I25" i="11"/>
  <c r="I24" i="11"/>
  <c r="I23" i="11"/>
  <c r="I22" i="11"/>
  <c r="I21" i="11"/>
  <c r="F25" i="11"/>
  <c r="F24" i="11"/>
  <c r="D54" i="11" s="1"/>
  <c r="F23" i="11"/>
  <c r="F22" i="11"/>
  <c r="F21" i="11"/>
  <c r="D25" i="11"/>
  <c r="D24" i="11"/>
  <c r="D23" i="11"/>
  <c r="D22" i="11"/>
  <c r="D21" i="11"/>
  <c r="D45" i="7"/>
  <c r="D44" i="7"/>
  <c r="D36" i="7"/>
  <c r="D35" i="7"/>
  <c r="F36" i="7"/>
  <c r="F35" i="7"/>
  <c r="C66" i="4"/>
  <c r="C65" i="4"/>
  <c r="C64" i="4"/>
  <c r="C63" i="4"/>
  <c r="E24" i="7"/>
  <c r="F24" i="7" s="1"/>
  <c r="E28" i="7"/>
  <c r="F28" i="7" s="1"/>
  <c r="E27" i="7"/>
  <c r="F27" i="7" s="1"/>
  <c r="E26" i="7"/>
  <c r="F26" i="7" s="1"/>
  <c r="E25" i="7"/>
  <c r="F25" i="7" s="1"/>
  <c r="E13" i="7"/>
  <c r="E15" i="7"/>
  <c r="E14" i="7"/>
  <c r="E10" i="7"/>
  <c r="I10" i="7" s="1"/>
  <c r="E12" i="7"/>
  <c r="E11" i="7"/>
  <c r="I11" i="7" s="1"/>
  <c r="F47" i="3"/>
  <c r="F48" i="3"/>
  <c r="F54" i="3"/>
  <c r="F41" i="3"/>
  <c r="F40" i="3"/>
  <c r="F13" i="7" l="1"/>
  <c r="I13" i="7"/>
  <c r="F15" i="7"/>
  <c r="I15" i="7"/>
  <c r="F12" i="7"/>
  <c r="I12" i="7"/>
  <c r="F14" i="7"/>
  <c r="I14" i="7"/>
  <c r="D39" i="7"/>
  <c r="D64" i="7" s="1"/>
  <c r="D38" i="7"/>
  <c r="D63" i="7" s="1"/>
  <c r="E23" i="7"/>
  <c r="F23" i="7" s="1"/>
  <c r="F29" i="7" s="1"/>
  <c r="F11" i="7"/>
  <c r="F10" i="7"/>
  <c r="G29" i="7" l="1"/>
  <c r="E41" i="10" s="1"/>
  <c r="F16" i="7"/>
  <c r="E63" i="11" s="1"/>
  <c r="E60" i="10"/>
  <c r="E59" i="10"/>
  <c r="F41" i="10"/>
  <c r="D82" i="7" l="1"/>
  <c r="D81" i="7" s="1"/>
  <c r="E44" i="11"/>
  <c r="D80" i="7"/>
  <c r="G16" i="7"/>
  <c r="E39" i="11"/>
  <c r="D53" i="11" s="1"/>
  <c r="F56" i="10"/>
  <c r="F40" i="10"/>
  <c r="F45" i="7"/>
  <c r="F44" i="7"/>
  <c r="F60" i="10"/>
  <c r="F59" i="10"/>
  <c r="D52" i="11" l="1"/>
  <c r="E40" i="10"/>
  <c r="D39" i="11"/>
  <c r="E56" i="10"/>
  <c r="F54" i="7"/>
  <c r="F53" i="7"/>
  <c r="D47" i="7"/>
  <c r="D60" i="7" s="1"/>
  <c r="D48" i="7"/>
  <c r="D61" i="7" s="1"/>
  <c r="D70" i="7" l="1"/>
  <c r="D69" i="7"/>
  <c r="D56" i="7"/>
  <c r="D66" i="7" s="1"/>
  <c r="D57" i="7"/>
  <c r="D67" i="7" s="1"/>
  <c r="E44" i="10"/>
  <c r="F44" i="10" s="1"/>
  <c r="E43" i="10"/>
  <c r="F43" i="10" s="1"/>
  <c r="D73" i="7" l="1"/>
  <c r="C43" i="11" s="1"/>
  <c r="D72" i="7"/>
  <c r="C42" i="11" s="1"/>
</calcChain>
</file>

<file path=xl/sharedStrings.xml><?xml version="1.0" encoding="utf-8"?>
<sst xmlns="http://schemas.openxmlformats.org/spreadsheetml/2006/main" count="514" uniqueCount="365">
  <si>
    <t>Contract Tiering Guide</t>
  </si>
  <si>
    <t>The purpose of contract tiering</t>
  </si>
  <si>
    <t>With central government departments and the wider public sector organisations now buying increasingly complex goods and services, there is a need to mitigate risk of failure, improve contract efficiency and demonstrate greater efficiency by having confident individuals in place to manage these elements.</t>
  </si>
  <si>
    <t>About this guide</t>
  </si>
  <si>
    <t>Contract tiering is not a ‘tick box’ exercise. There are factors which must come into play before deciding upon how a contract is classified. Tiering should form a part of the overall process by which a contract is managed after it has been signed. Classification should be used to determine the level of risk presented by a contract, and therefore the level of contract management and level of skills which will need to be applied.</t>
  </si>
  <si>
    <t>This guide has been developed in collaboration with a working group drawn from Contract Management Capability Programme leads and accredited specialists.</t>
  </si>
  <si>
    <t>Levels of training and accreditation</t>
  </si>
  <si>
    <t>Bronze</t>
  </si>
  <si>
    <t>Silver</t>
  </si>
  <si>
    <t>Gold</t>
  </si>
  <si>
    <t>Foundation</t>
  </si>
  <si>
    <t>Practitioner</t>
  </si>
  <si>
    <t>Version Control</t>
  </si>
  <si>
    <t>Owner: andrew.knight@cabinetoffice.gov.uk - SRO Contract Management Capability Programme</t>
  </si>
  <si>
    <t>Authors: tom.barlow@cabinetoffice.gov.uk and richard.waft@cabinetoffice.gov.uk</t>
  </si>
  <si>
    <t>Version: 3.0 (Version 2.0 was 2024)</t>
  </si>
  <si>
    <t>Date: Sep 2025</t>
  </si>
  <si>
    <t>Effective tiering, using various measures to cover factors such as the potential impact of service failure, the speed and ease of switching suppliers, and contract value helps to categorise contracts into GOLD (most critical), SILVER and BRONZE (least critical) for the purposes of assessing risk and mitigating failure.</t>
  </si>
  <si>
    <t xml:space="preserve"> Contract Management Capability Programme</t>
  </si>
  <si>
    <t>Expert</t>
  </si>
  <si>
    <t>Tiering Tool Guidance</t>
  </si>
  <si>
    <t xml:space="preserve">General guidance					</t>
  </si>
  <si>
    <t>Where possible the tool should be completed by both the procurement team and contract management team</t>
  </si>
  <si>
    <t>This tool should be based upon information available at the time. This will determine the contract management requirement, the resources and any training that should be put in place</t>
  </si>
  <si>
    <t>Using the tool as early as possible in the process will help with the overall pipeline and capacity / resource planning</t>
  </si>
  <si>
    <t>This tiering tool should be revisited following contract award to update the level of risk presented, resources and training required</t>
  </si>
  <si>
    <t>The tiering tool should be used for every contract and each version saved along with any other documentation for the contract</t>
  </si>
  <si>
    <t>The information and any override approval should be recorded in the tool (a new version saved each time)</t>
  </si>
  <si>
    <t>Please revisit the tool if there are any contract variations during the life of the contract that will impact value, complexity or risk.</t>
  </si>
  <si>
    <t xml:space="preserve">Once complete, please use the details in the Final Summary to alert the appropriate teams and drive the right activities (business cases, funding, procurement teams, CM teams, resourcing/recruitment) </t>
  </si>
  <si>
    <t>It is good practice to record all contract tiers and any overrides (in the contract database system used by the department/organisation) for auditing purposes.</t>
  </si>
  <si>
    <t>Completing the tool</t>
  </si>
  <si>
    <t>Please enter all of the contract information at the top of the input page - as this helps drive the required tier and accreditation in some cases.</t>
  </si>
  <si>
    <t>Manual Override</t>
  </si>
  <si>
    <t>Having just one consistent tool allows borderline contracts to be moved/tiered using the override process</t>
  </si>
  <si>
    <t>You should stick with the tier that the tool suggests unless the contract does not sit well with the level descriptions and ends up with a borderline outcome.</t>
  </si>
  <si>
    <t>Any decision to alter a classification must be made by a senior manager (procurement lead/SRO etc.). This must be documented using the manual override sheet.</t>
  </si>
  <si>
    <t>If a contract is clearly bronze, silver or gold, then it should remain that way.</t>
  </si>
  <si>
    <t>Consideration has been given to updating the tool to allow users to select an alternative prioritisation and weighting, however this only really impacts contracts that are borderline Bronze/Silver and Silver/Gold.</t>
  </si>
  <si>
    <t>The Final Summary shows all of the information from the initial input and any subsequent override.</t>
  </si>
  <si>
    <t>The tiering of the contract should drive the commercial and operational decisions required ahead of procurement and subsequent 'go live'.</t>
  </si>
  <si>
    <t>The tiering should drive the level of contract management that is required and time that should be allocated to this.</t>
  </si>
  <si>
    <t>The tiering shows the accreditations that should be in place in order to manage the contract effectively and with the required assurances.</t>
  </si>
  <si>
    <t>Where accreditations are not in place early use of the tool will enable training to start at the earliest opportunity - and for the appropriate mitigations to be put in place.</t>
  </si>
  <si>
    <t>The contract tier, contract manager and any mitigations should be recorded for audit / assurance purposes.</t>
  </si>
  <si>
    <t>What if the tool does not quite work for you?</t>
  </si>
  <si>
    <t>Using the output</t>
  </si>
  <si>
    <t>The preferred option is to tier as the tool describes and assign the correct level of contract management to the contract</t>
  </si>
  <si>
    <t>If this is not possible (for example, where an organisation has a large number of high value contracts and an independent view of risk), then:</t>
  </si>
  <si>
    <t>•</t>
  </si>
  <si>
    <t>i. Tier as normal but record separately the level of contract management provided to the contract, and record the use of a practitioner as a practical step to CM</t>
  </si>
  <si>
    <t>ii. Tier as planned (for continuity) and use the override function with an explanation</t>
  </si>
  <si>
    <t>iii. Change the tier values in question 1.1 by changing the levels in the hidden vlookuptables tab</t>
  </si>
  <si>
    <t>Tiering Tool Input Sheet</t>
  </si>
  <si>
    <t>Purpose</t>
  </si>
  <si>
    <t>Users are to provide headline contract data and select the appropriate response to each question in order to tier the contract.</t>
  </si>
  <si>
    <t>Guidance</t>
  </si>
  <si>
    <t>Contract Information</t>
  </si>
  <si>
    <t>Value</t>
  </si>
  <si>
    <t>Complexity</t>
  </si>
  <si>
    <t>Risk Analysis</t>
  </si>
  <si>
    <t>Social Value</t>
  </si>
  <si>
    <t>Contract on the GMCP?</t>
  </si>
  <si>
    <t>Is there an SRO?</t>
  </si>
  <si>
    <t>Is this contract a PFI?</t>
  </si>
  <si>
    <t>1.1 What is the Total Contract Value or expected Total Contract Value (incl. possible extensions)?</t>
  </si>
  <si>
    <t>Look Up Tables</t>
  </si>
  <si>
    <t>£10 million and over</t>
  </si>
  <si>
    <t>Between £2.5m and £9.99 million</t>
  </si>
  <si>
    <t>Between £250,000 and £2.49 million</t>
  </si>
  <si>
    <t>Between £0 and £250,000</t>
  </si>
  <si>
    <t>2.1 How complex is the delivery or expected delivery of the goods/services?</t>
  </si>
  <si>
    <t>Very complex</t>
  </si>
  <si>
    <t>Complex</t>
  </si>
  <si>
    <t>Relatively straightforward</t>
  </si>
  <si>
    <t>Straightforward</t>
  </si>
  <si>
    <t>Very complex and/or difficult; complex payment provisions or incentive mechanisms, benchmarking, continuous innovation.</t>
  </si>
  <si>
    <t>Complex; large number of different goods/services with different monitoring requirements, combination of payment mechanisms.</t>
  </si>
  <si>
    <t>Relatively straightforward; more than one type of goods/services, one type of payment provision.</t>
  </si>
  <si>
    <t xml:space="preserve">Simple, straightforward; single category of goods/services with one type of payment provision.  </t>
  </si>
  <si>
    <t>2.2 How quickly could organisation switch suppliers or reprocure the contract?</t>
  </si>
  <si>
    <t>Would take over 6 months</t>
  </si>
  <si>
    <t>Would take between 3 and 6 months</t>
  </si>
  <si>
    <t>Would take between 2 and 3 months</t>
  </si>
  <si>
    <t>Under 8 weeks, or can be brought in-house</t>
  </si>
  <si>
    <t>Limited options, significant effort, resources and time to switch supply with some acknowledged risks</t>
  </si>
  <si>
    <t>Some supply options. Effort, resources are required to switch supply with manageable risks</t>
  </si>
  <si>
    <t>There are options available and manageable challenges and a supplier switch could be achieved in a timely manner</t>
  </si>
  <si>
    <t>Multiple options available and resources are available to switch supply and can be achieved in a short period of time</t>
  </si>
  <si>
    <t>3.1 What is the potential impact of contract/supplier failure?</t>
  </si>
  <si>
    <t>High</t>
  </si>
  <si>
    <t>Medium</t>
  </si>
  <si>
    <t>Low</t>
  </si>
  <si>
    <t>Very low</t>
  </si>
  <si>
    <t>Failure would prevent the organisation from delivering one of its critical public facing services or operating. High media/public interest. Potential judicial enquiry.</t>
  </si>
  <si>
    <t>Contract failure would have a debilitating effect on delivering a critical public facing service or operating. Moderate media/public interest. Would cause a loss of confidence.</t>
  </si>
  <si>
    <t>Failure would make it difficult (complex work around, significant additional resource) to deliver public facing services. Low media/public interest. Not considered a fundamental public service, minimal reputational damage.</t>
  </si>
  <si>
    <t>In the event of contract failure there is sufficient resource / options to continue. No real media/public interest. Provision relatively unknown, very little chance of reputational damage.</t>
  </si>
  <si>
    <t>3.2 Information Security Risk?</t>
  </si>
  <si>
    <t>Critical Severity</t>
  </si>
  <si>
    <t>High Severity</t>
  </si>
  <si>
    <t>Moderate Severity</t>
  </si>
  <si>
    <t>Low Severity</t>
  </si>
  <si>
    <t>Sensitive data, would cause significant distress - most severve security incidents and typically cause harm to 'company' or 'customer'</t>
  </si>
  <si>
    <t>Sensitive data, potentially causing distress - incidents could cause significant harm to 'company' or 'customer'</t>
  </si>
  <si>
    <t>Data transferred/collected not sensitive - incidents result in limited release of information and may cause some harm to 'company' or 'customer'</t>
  </si>
  <si>
    <t>No data transferred or collected - minor incidents that do not result in material harm to 'company' or 'customers'</t>
  </si>
  <si>
    <t>Very Low</t>
  </si>
  <si>
    <t>4.1 How relevant is sustainability (taking into account risks, issues,
opportunities) to your requirement?</t>
  </si>
  <si>
    <t>There are risks or issues which have the potential to create significantly disproportionate distress/adverse impacts on people and/or the environment. There is likely to be a disproportionately high cost (e.g. exceeding total contract value) associated with containing any sustainability-related events, which could be one-off or cumulative, should they occur. Identified actions or industry best practices are likely to be inadequate in addressing the severity of risk/ issues. 
There are a range of high-impact, innovative and long-term sustainability opportunities which could lead to improvements to people and/or the environment. To realise such opportunities, substantial further expertise and resourcing is required, e.g. to shape requirement design or to support procurement &amp; contract delivery.</t>
  </si>
  <si>
    <t>There are risks or issues which have the potential to create disproportionate distress/adverse impacts to people and/or environment. There is likely to be high costs (e.g. 50% or more of total contract value) associated with containing sustainability-related events, which could be one-off or cumulative, should they occur. Identified actions or industry best practice will partially mitigate the severity of risk/issues.
There are several sustainability opportunities which could lead to improvements to people and/or environment. To better understand opportunities and realise benefits, additional resources are required, e.g. to shape requirement design or to support procurement &amp; contract delivery.</t>
  </si>
  <si>
    <t>Although there are risks / issues that may impact people and/or the environment, they are of low significance and can be remedied easily at low cost (e.g., less than 50% of total contract value). Identified actions or industry best practices will largely mitigate the severity of any risks/issues.
There are limited sustainability opportunities associated with the good/service which could lead to improvements to people and/or the environment. Some small-scale, ‘easy-to-implement’ initiatives may exist. Additional resources are unlikely to be required.</t>
  </si>
  <si>
    <t>Select</t>
  </si>
  <si>
    <t>Description</t>
  </si>
  <si>
    <t>Evidence</t>
  </si>
  <si>
    <t>3.2 Information Security Risk</t>
  </si>
  <si>
    <t>4.1 How relevant is sustainability (taking into account risks, issues, opportunities) to your requirement?</t>
  </si>
  <si>
    <t>This tiering tool is a living document designed to be used over the lifetime of a requirement - to determine the level of risk presented by a procurement, and the resulting contract.</t>
  </si>
  <si>
    <t>Calculations</t>
  </si>
  <si>
    <t>Very High</t>
  </si>
  <si>
    <t>&amp; Over</t>
  </si>
  <si>
    <t>Tool completed by</t>
  </si>
  <si>
    <t>Date of completion</t>
  </si>
  <si>
    <t>Date of review</t>
  </si>
  <si>
    <t>Tool input reviewed by</t>
  </si>
  <si>
    <t>Contracting authority an OGD?</t>
  </si>
  <si>
    <t>Contracting authority</t>
  </si>
  <si>
    <t>Supplier</t>
  </si>
  <si>
    <t>Contract name</t>
  </si>
  <si>
    <t>Contract reference / OCID</t>
  </si>
  <si>
    <t>Main procurement category</t>
  </si>
  <si>
    <t>Contract dates</t>
  </si>
  <si>
    <t>Date signed</t>
  </si>
  <si>
    <t>Tool Input Scoring</t>
  </si>
  <si>
    <t>(4.5-18)</t>
  </si>
  <si>
    <t>(5.625-22.5)</t>
  </si>
  <si>
    <t>(0-13.5)</t>
  </si>
  <si>
    <t>(6.75-28)</t>
  </si>
  <si>
    <t>(2.25-9)</t>
  </si>
  <si>
    <t>Priority</t>
  </si>
  <si>
    <t>Scoring Range</t>
  </si>
  <si>
    <t>Score</t>
  </si>
  <si>
    <t>Weighted</t>
  </si>
  <si>
    <t>Total</t>
  </si>
  <si>
    <t>Please see the 'Definitions' tab for more details on the descriptions</t>
  </si>
  <si>
    <t>Please provide any reasoning/justification in the evidence column</t>
  </si>
  <si>
    <t>To classify your contract, please select the most appropriate option from the drop down list for each of the questions listed</t>
  </si>
  <si>
    <t>Please fill in the contract information below</t>
  </si>
  <si>
    <t>1.1 What is the Total Contract Value or expected Total Contract Value 
(incl. possible extensions)?</t>
  </si>
  <si>
    <t xml:space="preserve">This sheet allows the contracting organisation to alter the tiering of the contract, understand the implications and formally record the change								</t>
  </si>
  <si>
    <t>The tiering from the tool should only be overridden where the descriptions/levels do not quite work for the contract in question</t>
  </si>
  <si>
    <t>The tier should only be overridden in situations where the outcome is borderline Bronze/Silver or Silver/Gold</t>
  </si>
  <si>
    <t>The tier should not be overridden to enable the contract manager's level of accreditation to suit the contract</t>
  </si>
  <si>
    <t xml:space="preserve">Use the Manual Override box to override the tier								</t>
  </si>
  <si>
    <t xml:space="preserve">Rationale for changing the tier of the contract								</t>
  </si>
  <si>
    <t>Contract value override</t>
  </si>
  <si>
    <t>Risk</t>
  </si>
  <si>
    <t>Less Than</t>
  </si>
  <si>
    <t>Bottom of band (m)</t>
  </si>
  <si>
    <t>Top of band (m)</t>
  </si>
  <si>
    <t>If the rationale for changing the tier is solely down to contract value, whereby the values given by cabinet office do not reflect the organisations internal rules, then please input your own values below. Then re answer question 1.1 on the right hand side</t>
  </si>
  <si>
    <t>Is the rationale for changing the tier is solely down to contract value?</t>
  </si>
  <si>
    <t>Yes</t>
  </si>
  <si>
    <t>No</t>
  </si>
  <si>
    <t xml:space="preserve">Manual override </t>
  </si>
  <si>
    <t>No Override</t>
  </si>
  <si>
    <t>BRONZE</t>
  </si>
  <si>
    <t>SILVER</t>
  </si>
  <si>
    <t>GOLD</t>
  </si>
  <si>
    <t>Is a manual override required</t>
  </si>
  <si>
    <t>Manual override</t>
  </si>
  <si>
    <t>If the rationale for changing the tier is down to other factors and not value, then please complete this section</t>
  </si>
  <si>
    <t>Manual override tier</t>
  </si>
  <si>
    <t>Tier based on Cabinet Office values</t>
  </si>
  <si>
    <t>New tier based on value adjustment</t>
  </si>
  <si>
    <t>Does this change result in any conflicts</t>
  </si>
  <si>
    <t>Manual Override 1.1 What is the Total Contract Value or expected Total Contract Value (incl. possible extensions)?</t>
  </si>
  <si>
    <t>Other drop downs</t>
  </si>
  <si>
    <t>TBC</t>
  </si>
  <si>
    <t>GMCP</t>
  </si>
  <si>
    <t>PFI</t>
  </si>
  <si>
    <t>GMCP Score</t>
  </si>
  <si>
    <t>PFI Score</t>
  </si>
  <si>
    <t>Conflicts Calc for Manual override</t>
  </si>
  <si>
    <t>Conflicts Calc for Value Override</t>
  </si>
  <si>
    <t>Output Summary</t>
  </si>
  <si>
    <t>Output only. Check for conflicts and correct in the input tool if necessary</t>
  </si>
  <si>
    <t>Score from Tool</t>
  </si>
  <si>
    <t>Output from tool</t>
  </si>
  <si>
    <t>Supplier Switch Difficulty</t>
  </si>
  <si>
    <t>Failure Impact</t>
  </si>
  <si>
    <t>Information Risk</t>
  </si>
  <si>
    <t>The situation involves severe, potentially catastrophic environmental and social risks with disproportionately high remediation costs that exceed current best practices, countered by high-impact sustainability opportunities requiring substantial expert resources for realization.</t>
  </si>
  <si>
    <t>This scenario presents significant sustainability risks with the potential for disproportionate harm and high remediation costs (over $50\%$ of contract value), which are only partially mitigated by current practices, while also offering several improvement opportunities that require additional resources to fully realize.</t>
  </si>
  <si>
    <t>This context describes a situation where risks to people and the environment are of low significance, easily remedied at low cost (less than $50\%$ of contract value) using existing best practices, and sustainability opportunities are limited to small-scale, easy-to-implement initiatives requiring no additional resources.</t>
  </si>
  <si>
    <t>The goods/services exhibit high confidence in sustainability with negligible risk of harm or negative impact and minimal to no evident opportunities for further environmental or social improvement, requiring no additional resources.</t>
  </si>
  <si>
    <t>Area</t>
  </si>
  <si>
    <t>Level</t>
  </si>
  <si>
    <t>Reasoning</t>
  </si>
  <si>
    <t>Manual Overide Scoring contract value</t>
  </si>
  <si>
    <t>Are there any conflicts</t>
  </si>
  <si>
    <t>Conflicts Calc for summary</t>
  </si>
  <si>
    <t>Training requirements</t>
  </si>
  <si>
    <t>Training Calculations</t>
  </si>
  <si>
    <t>Tool Score</t>
  </si>
  <si>
    <t>Override</t>
  </si>
  <si>
    <t>Additional training recommended</t>
  </si>
  <si>
    <t>SRO training required</t>
  </si>
  <si>
    <t>PFI training required</t>
  </si>
  <si>
    <t>Beyond Foundation</t>
  </si>
  <si>
    <t>Manually overriden</t>
  </si>
  <si>
    <t>Which Override</t>
  </si>
  <si>
    <t>Tool</t>
  </si>
  <si>
    <t>Master Conflict</t>
  </si>
  <si>
    <t>Master Overide</t>
  </si>
  <si>
    <t>More info can be found here</t>
  </si>
  <si>
    <t>Please contact the capability team- gcfengagement@cabinetoffice.gov.uk</t>
  </si>
  <si>
    <t>The Government Major Contracts Portfolio (GMCP) is an initiative within the Government Commercial Function (GCF).
The primary purpose of the GMCP is to enable reporting, progressive assurance, and targeted intervention on the central government's most critical contracts.</t>
  </si>
  <si>
    <t>Is your contract eligible for review by the team?</t>
  </si>
  <si>
    <t>Identify contracts (value, complexity, risk,social value)</t>
  </si>
  <si>
    <t>If your contract is eligible for review by the GMCP team, please sumbit a request to - 
The information to submit is as follows;</t>
  </si>
  <si>
    <t>Should your contract be on the GMCP?</t>
  </si>
  <si>
    <t>Definitions</t>
  </si>
  <si>
    <t>The definitions should be used to help decide the level in accordance with the tool itself. These will help you decide on the right level of value, complexity and risk for the contract.</t>
  </si>
  <si>
    <t xml:space="preserve">Guidance					</t>
  </si>
  <si>
    <t>Choose the level that best describes the risk associated with the contract. If uncertain between two levels, choose the higher risk level and review the validity at the end.</t>
  </si>
  <si>
    <t xml:space="preserve">Contract Questions					</t>
  </si>
  <si>
    <t>Is the contracting organisation an OGD?</t>
  </si>
  <si>
    <t>Please select 'Yes' if the contracting organisation is a Central Government Department</t>
  </si>
  <si>
    <t>Is the contract on the GMCP?</t>
  </si>
  <si>
    <t>The GMCP is the Government Major Contract Portfolio and comprises the 70-100 largest/highest profile/highest risk contracts
Please select 'Yes' if you know the contract is listed on the GMCP, or you suspect it may be on the GMCP radar due to its size/complexity/risk
All contracts on the GMCP are classified as Gold and require an Expert-accredited contract manager, and are led by a SRO with SRO training</t>
  </si>
  <si>
    <t>Does the contract have an SRO?</t>
  </si>
  <si>
    <t>Large-scale contracts and programmes require a SRO (Senior Responsible Owner) to be in place
It is good practice to appoint an SRO
All SROs should have SRO Module 1 training, which provides an excellent high-level guide to being an effective SRO (available at the Government Commercial College)
SROs for major contracts and programmes may be formally/publicly appointed and would benefit from the in-depth SRO training available</t>
  </si>
  <si>
    <t>Is the contract a PFI?</t>
  </si>
  <si>
    <t>Some contracts are funded by a Private Finance Initiative (PFI)
These are typically very long term contracts of high value/complexity/risk and should be Gold contracts
All PFIs require an Expert-accredited contract manager, who is also PFI trained (the IPA course available at the Government Commercial College)
All PFIs should also have an SRO with SRO training</t>
  </si>
  <si>
    <t>1.1 What is the Total Contract Value or expected Total Contract Value (including possible extensions)?</t>
  </si>
  <si>
    <t>1. Large number of different goods/ services, with different payment and monitoring requirements for each category</t>
  </si>
  <si>
    <t>2. Complex payment provisions (fixed and variable payments requiring regular verification of invoices/ and issue of multiple / updated POs; regular price changes due to contract variations/ benchmarking)</t>
  </si>
  <si>
    <t>3. Complex incentive mechanism (combination of deductions/ ratchets/ withholding parts of payment for partial under-performance/ non-provision; incentive payments; profit share)</t>
  </si>
  <si>
    <t>4. Large volume of contract changes (major regular changes and/or large number of smaller changes)</t>
  </si>
  <si>
    <t>5. Expected/ existing large volume of disputes and escalations (e.g. in case of provision of high impact goods/ services to large numbers of end users, such as IT support or FM provision)</t>
  </si>
  <si>
    <t>6. Benchmarking is built into the contract</t>
  </si>
  <si>
    <t>7. Supplier is expected to deliver continuous innovation / development, which requires regular adjustments to contract/ specification/ scope/ payment regime</t>
  </si>
  <si>
    <t>8. Two years and above in duration</t>
  </si>
  <si>
    <t>9. High savings potential</t>
  </si>
  <si>
    <t>Very Complex - Contracted provision or expected provision includes three or more of the following :</t>
  </si>
  <si>
    <t>Complex - Contracted provision or expected provision includes between one and three of the following :</t>
  </si>
  <si>
    <t>Relatively Straightforward - Contracted provision or expected provision includes one or more of the following :</t>
  </si>
  <si>
    <t>1. More than one category of goods/ services</t>
  </si>
  <si>
    <t>2. Combination payment provisions (payments require some adjustment during life of the contract due to variable volumes of provision, which require occasional adjustment to POs/ review of invoices; combination of single type of fixed and variable fees)</t>
  </si>
  <si>
    <t>3. Basic Incentive mechanism (e.g. fixed level of deductions linked to clear and concise non-performance criteria)</t>
  </si>
  <si>
    <t>4. Moderate volume of contract changes (e.g. 1 major change and 2-3 small changes per annum)</t>
  </si>
  <si>
    <t>5. Moderate risk of regular/ major disputes and escalations</t>
  </si>
  <si>
    <t>6. One or two years duration.</t>
  </si>
  <si>
    <t>7. Low/medium savings potential.</t>
  </si>
  <si>
    <t>Straightforward - Contracted provision or expected provision includes one or more of the following:</t>
  </si>
  <si>
    <t>1. Single category of goods / services</t>
  </si>
  <si>
    <t>2. One type of payment provisions (fixed rates or fixed cost for duration of contract)</t>
  </si>
  <si>
    <t>3. Low expected volume of contract changes for duration of contract</t>
  </si>
  <si>
    <t>4. Low risk of escalation</t>
  </si>
  <si>
    <t>5. Below one year.</t>
  </si>
  <si>
    <t>6. Limited savings potential</t>
  </si>
  <si>
    <t>2.2 How quickly could the organisation switch suppliers or reprocure the contract?</t>
  </si>
  <si>
    <t>Would take over six months - Limited options, significant effort, resources and time to switch supply with some acknowledged risks:</t>
  </si>
  <si>
    <t>1. Only one or two credible alternative suppliers</t>
  </si>
  <si>
    <t>2. High concentration of / reliance on a small number of sub contractors</t>
  </si>
  <si>
    <t>3. Difficult to set up the service in house</t>
  </si>
  <si>
    <t>4. Heavily embedded resources / complicated structure that difficult to separate.</t>
  </si>
  <si>
    <t>5. Information to make changes is difficult to access and understand - to facilitate TUPE etc.</t>
  </si>
  <si>
    <t>6. There are significant dependencies on the supplier that are not easily mitigated.</t>
  </si>
  <si>
    <t>Would take between three and six months - Some supply options. Some fffort and resources are required to switch supply with manageable risks:</t>
  </si>
  <si>
    <t>1. Two or three credible alternative suppliers</t>
  </si>
  <si>
    <t>2. Some concentration of sub contractors</t>
  </si>
  <si>
    <t>3. Time required to establish approvals, resources, funding but all possible over time.</t>
  </si>
  <si>
    <t>4. Embedded resources / complicated structures but possible to separate with planning.</t>
  </si>
  <si>
    <t>5. Information to make changes is available but complicated and requires  planning to facilitate TUPE etc.</t>
  </si>
  <si>
    <t>6. There is dependency on the supplier which would take significant effort to mitigate.</t>
  </si>
  <si>
    <t>Would take between two and three months - There are options available and manageable challenges and a supplier switch could be achieved in a timely manner:</t>
  </si>
  <si>
    <t>1. three to four credible alternative suppliers</t>
  </si>
  <si>
    <t>2. No or small level of concentration of sub contractors</t>
  </si>
  <si>
    <t>3. Relatively simple to set up in house with a small number of steps and processes to achieve.</t>
  </si>
  <si>
    <t>4. Some complication around resources, but possible to identify and separate.</t>
  </si>
  <si>
    <t>5. Information to make changes is available and changes / movement is possible with some planning.</t>
  </si>
  <si>
    <t>6. Some limited dependencies on the supplier which can be mitigated.</t>
  </si>
  <si>
    <t>Under eight weeks, or can be brought in-house - Multiple options available and resources are available to switch supply and can be achieved in a short period of time:</t>
  </si>
  <si>
    <t>1. Multiple credible alternative suppliers</t>
  </si>
  <si>
    <t>2. Multiple sub contractors available providing choice and reducing risk</t>
  </si>
  <si>
    <t>3. Simple to set up in house (funding, resources, approval)</t>
  </si>
  <si>
    <t>4. Simple, identifiable and stand alone resources that can be easily separated.</t>
  </si>
  <si>
    <t>5. Information available and simple - to create processes for movement.</t>
  </si>
  <si>
    <t>6. No long term dependencies - simple supply that can easily be replicated</t>
  </si>
  <si>
    <t>High - Contracted provision is, or is expected to be, one or more of:</t>
  </si>
  <si>
    <t>1. A core function of the client organisation</t>
  </si>
  <si>
    <t>2. Delivers high visibility service to external end users</t>
  </si>
  <si>
    <t>3. If interrupted, would represent a potentially significant risk to public health, public safety, national security, administration of justice or collection of tax</t>
  </si>
  <si>
    <t>4. Is of high political importance</t>
  </si>
  <si>
    <t>5. Delivered to all/ majority of client organisation's employees and is essential to performance of their duties</t>
  </si>
  <si>
    <t>Medium - Contracted provision is or is expected to be one or more of:</t>
  </si>
  <si>
    <t>1. Supports or partly delivers a core function of the client organisation</t>
  </si>
  <si>
    <t>2. Has impact on external end users</t>
  </si>
  <si>
    <t>3. Has moderate political impact</t>
  </si>
  <si>
    <t>4. Delivered to several parts of the client organisation and/or has some impact on their ability to perform their duties</t>
  </si>
  <si>
    <t>Low - Contracted provision is, or is expected to be, one or more of:</t>
  </si>
  <si>
    <t>1. Only supports or partly delivers a non-core function, or would have very limited impact on a client organisation's core function</t>
  </si>
  <si>
    <t>2. Has minimal impact on external end users</t>
  </si>
  <si>
    <t>3. Has minimal political impact</t>
  </si>
  <si>
    <t>4. Delivered to several parts of the client organisation but has minimal impact on their ability to perform their duties</t>
  </si>
  <si>
    <t>Very Low - Contracted provision is, or is expected to be, one or more of:</t>
  </si>
  <si>
    <t>1. Is not part of and doesn't have impact on client organisation's core function</t>
  </si>
  <si>
    <t>2. Is not visible to external end users</t>
  </si>
  <si>
    <t>3. Has no political importance and/or of no interest to general public</t>
  </si>
  <si>
    <t>4. Is provided to small proportion of the client organisation's employees</t>
  </si>
  <si>
    <t>3.2 Information security risk?</t>
  </si>
  <si>
    <t>Critical Severity - Sensitive data, would cause significant distress</t>
  </si>
  <si>
    <t>1. Most severe security incidents and woud typically cause harm to 'company' or 'customer'</t>
  </si>
  <si>
    <t>2. Highly sensitive data including medical, financial and/or confidential technical specifications</t>
  </si>
  <si>
    <t>3. Significant risk to provider, user data and security</t>
  </si>
  <si>
    <t>4. Long term impacts</t>
  </si>
  <si>
    <t>5. Significant reputational damage, trust and financial implications</t>
  </si>
  <si>
    <t>6. Likely impact to goods/services provided</t>
  </si>
  <si>
    <t>High Severity - Sensitive data, potentially causing distress</t>
  </si>
  <si>
    <t>1. Could result in incidents involving some sensitive data and could cause significant harm to 'company' or 'customer'</t>
  </si>
  <si>
    <t>2. The provision of sensitive personal data and/or technical specifications that could cause significant harm.</t>
  </si>
  <si>
    <t>3. Usually impact spread over short and longer term</t>
  </si>
  <si>
    <t>4. Some reputational damage and risk to trust</t>
  </si>
  <si>
    <t>5. Possible impact to goods/service provision</t>
  </si>
  <si>
    <t>Moderate Severity - Data transferred/collected not sensitive</t>
  </si>
  <si>
    <t>1. Could result in incidents where the release of limited information and may cause some/limited harm to 'company' or 'customer'</t>
  </si>
  <si>
    <t>2. Could include names and addresses but no specific information</t>
  </si>
  <si>
    <t>3. More information shared  but nothing that could fundamentally impact the provider, supplier, service or competition</t>
  </si>
  <si>
    <t>4. Minor impact on provision</t>
  </si>
  <si>
    <t>Low Severity - No data transferred or collected</t>
  </si>
  <si>
    <t>1. Could result in minor incidents that do not result in material harm to 'company' or 'customers'</t>
  </si>
  <si>
    <t>2. Possibly goods contracts without confidential technical specifications</t>
  </si>
  <si>
    <t>3. Possibly 'impersonal' services (e.g. building services)</t>
  </si>
  <si>
    <t xml:space="preserve">4.1 How relevant is sustainability (taking into account risks, issues, opportunities) to your requirement?	</t>
  </si>
  <si>
    <t>Medium - potential to create disproportionate distress/adverse impacts to people and/or environment</t>
  </si>
  <si>
    <t>High - potential to create significantly disproportionate distress/adverse impacts on people and/or the environment</t>
  </si>
  <si>
    <t>Low - risks / issues that may impact people and/or the environment are of low significance</t>
  </si>
  <si>
    <t>Very Low - risks/issues are not expected to cause harm or negatively affect people and/or the environment</t>
  </si>
  <si>
    <t>Identified sustainability risks/issues are not expected to cause harm or negatively affect people and/or the environment. There is high confidence that the goods/services are sustainable. Addressing any issues incurs negligible cost.
There are minimal / no evident sustainability opportunities which could lead to improvements to people and/or the environment, and no further resources are required.</t>
  </si>
  <si>
    <t>Supporting guidance for sustainability &amp; social value</t>
  </si>
  <si>
    <t>You only need to provide specific information in the Tool Input and Manual Override tabs.</t>
  </si>
  <si>
    <r>
      <t xml:space="preserve">In most cases you will only need to complete the </t>
    </r>
    <r>
      <rPr>
        <b/>
        <sz val="12"/>
        <color rgb="FFEB989D"/>
        <rFont val="Helvetica Neue Light"/>
      </rPr>
      <t>Red</t>
    </r>
    <r>
      <rPr>
        <sz val="12"/>
        <color theme="1"/>
        <rFont val="Helvetica Neue Light"/>
      </rPr>
      <t xml:space="preserve"> boxes on the Tool Input sheet and if applicable on the Manual Override sheet.</t>
    </r>
  </si>
  <si>
    <t>The tool should be completed by selecting an option from the drop-down menu in column E, for each of the metrics in column C. Evidence should then be provided in column H to support the selection.</t>
  </si>
  <si>
    <r>
      <t xml:space="preserve">Full definitions for each of the levels that can be selected are provided in the </t>
    </r>
    <r>
      <rPr>
        <b/>
        <sz val="12"/>
        <color theme="1"/>
        <rFont val="Helvetica Neue Light"/>
      </rPr>
      <t>Definitions</t>
    </r>
    <r>
      <rPr>
        <sz val="12"/>
        <color theme="1"/>
        <rFont val="Helvetica Neue Light"/>
      </rPr>
      <t xml:space="preserve"> tab and can be used to help decide on the appropriate option.</t>
    </r>
  </si>
  <si>
    <t>This tab shows the output from the Tiering Tool and if there has been any overrides. It also explains the training/accreditation required and recommended</t>
  </si>
  <si>
    <t>Check for any conflicts and reconsider the override if necessary</t>
  </si>
  <si>
    <t>£20 million and over</t>
  </si>
  <si>
    <t>Between £1m and £4.99m</t>
  </si>
  <si>
    <t>Between £5m and £19.99m</t>
  </si>
  <si>
    <t>Between £0 and £999,999</t>
  </si>
  <si>
    <t>To help with understanding which level of risk applies to your contract</t>
  </si>
  <si>
    <t>Supporting guidance</t>
  </si>
  <si>
    <t>Sustainable procurement can be seen as the process of acquiring goods and services in a way that ensures value for money on a lifecycle basis while considering environmental, social, and economic impacts.
Commercial teams are encouraged to answer the sustainability tiering question according to their existing knowledge and complete it to the best of their ability. Teams should take reasonable steps to engage with relevant teams or further expertise as required.
If the answer is “Don’t Know”, then it is suggested that the question is defaulted to “High Risk” so that tiering can be addressed through established governance procedures  and policies within Departments.
Where available, users should make use of relevant sustainability impact assessments and standards (such as ISO20400) to assist in defining risks, issues, mitigations and opportunities. Recommended sustainable procurement training can be found on the Government Commercial College (GCC) [TBD] – please see the following sessions: 
-	Sustainable Procurement Masterclass sessions [include link]
-	Etc. (TBD)</t>
  </si>
  <si>
    <t>Reflection areas for this question include:</t>
  </si>
  <si>
    <t>-	Whether your organisation regularly procures the good/service, or if it is an infrequent / unique requirement 
-	The duration of risks/issues/opportunities/impacts
-	If there are any volume aggregation opportunities to address sustainability either more strategically or at a category level (i.e. do not consider your project in isolation)
-	Whether the requirement is likely to be intensive in terms of energy, emissions, water, and natural resources 
-	Whether the requirement is likely to cause adverse impacts on nature, or be reliant on sources vulnerable to climate change impacts (e.g. extreme weather) and/or non-renewable energy sources 
-	The existence of a complex, global, or unstable supply chain
-	The ability to influence key suppliers and internal colleagues regarding risk/issue mitigation or opportunity maximisation 
-	If the good/service relates to any high-risk categories as identified by the Risk Assessment of Modern Slavery (RAMS) tool / involves any high-risk raw materials</t>
  </si>
  <si>
    <t xml:space="preserve">Examples of high risk/issues may include, but not be limited to, factors such as: </t>
  </si>
  <si>
    <t xml:space="preserve">-	chemical spills
-	adverse impacts to biodiversity hotspots or degradation of biodiversity
-	major reliance on high-risk commodities
-	adverse air/noise/water pollution/emissions
-	existence of harmful/ forever chemicals
-	reliance on supply bases disproportionately affected by, or vulnerable to, climate change impacts
-	long-term commitment to intensive use of fossil fuels 
-	intensive use of natural resources which are not supported by a circular economy approach </t>
  </si>
  <si>
    <t xml:space="preserve">Examples of high opportunity may include, but not be limited to, factors such as: </t>
  </si>
  <si>
    <t>-	new design methods which drastically reduce carbon emissions
-	approaches to use novel materials, design out waste, increase circularity 
-	Increased use of nature based solutions which support biodiversity improvement</t>
  </si>
  <si>
    <t>More info here</t>
  </si>
  <si>
    <t>Sustainability</t>
  </si>
  <si>
    <t>Reason For Manual Override</t>
  </si>
  <si>
    <t>Training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</si>
</sst>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8">
    <font>
      <sz val="12"/>
      <color theme="1"/>
      <name val="Calibri"/>
      <family val="2"/>
      <scheme val="minor"/>
    </font>
    <font>
      <sz val="14"/>
      <color theme="1"/>
      <name val="Helvetica Neue Light"/>
    </font>
    <font>
      <sz val="12"/>
      <color theme="1"/>
      <name val="Helvetica Neue Light"/>
    </font>
    <font>
      <sz val="14"/>
      <color theme="1"/>
      <name val="Helvetica Neue Medium"/>
    </font>
    <font>
      <sz val="28"/>
      <color theme="1"/>
      <name val="Helvetica Neue Light"/>
    </font>
    <font>
      <sz val="13"/>
      <color theme="1"/>
      <name val="Helvetica Neue Light"/>
    </font>
    <font>
      <sz val="13"/>
      <color theme="1"/>
      <name val="Helvetica Neue Medium"/>
    </font>
    <font>
      <u/>
      <sz val="12"/>
      <color theme="10"/>
      <name val="Calibri"/>
      <family val="2"/>
      <scheme val="minor"/>
    </font>
    <font>
      <sz val="13"/>
      <color rgb="FF000000"/>
      <name val="Helvetica Neue Medium"/>
    </font>
    <font>
      <sz val="11"/>
      <color theme="1"/>
      <name val="Helvetica Neue Light"/>
    </font>
    <font>
      <sz val="9"/>
      <color theme="0"/>
      <name val="Helvetica Neue Light"/>
    </font>
    <font>
      <sz val="12"/>
      <color theme="1"/>
      <name val="Helvetica Neue Medium"/>
    </font>
    <font>
      <u/>
      <sz val="12"/>
      <color theme="0"/>
      <name val="Calibri"/>
      <family val="2"/>
      <scheme val="minor"/>
    </font>
    <font>
      <sz val="14"/>
      <color rgb="FFCC5A13"/>
      <name val="Helvetica Neue Light"/>
    </font>
    <font>
      <sz val="12"/>
      <color rgb="FF57BAB7"/>
      <name val="Helvetica Neue Medium"/>
    </font>
    <font>
      <sz val="9"/>
      <color theme="1"/>
      <name val="Helvetica Neue Light"/>
    </font>
    <font>
      <sz val="12"/>
      <color theme="0"/>
      <name val="Helvetica Neue Medium"/>
    </font>
    <font>
      <sz val="12"/>
      <color rgb="FF57BAB7"/>
      <name val="Helvetica Neue Light"/>
    </font>
    <font>
      <sz val="12"/>
      <color theme="1"/>
      <name val="Helvetica Neue"/>
      <family val="2"/>
    </font>
    <font>
      <sz val="14"/>
      <color theme="0"/>
      <name val="Helvetica Neue Light"/>
    </font>
    <font>
      <sz val="12"/>
      <color theme="1"/>
      <name val="Helvetica Neue Bold"/>
    </font>
    <font>
      <sz val="18"/>
      <color theme="1"/>
      <name val="Helvetica Neue Medium"/>
    </font>
    <font>
      <b/>
      <sz val="12"/>
      <color rgb="FFFF0000"/>
      <name val="Helvetica Neue Light"/>
    </font>
    <font>
      <sz val="14"/>
      <color rgb="FFFF0000"/>
      <name val="Helvetica Neue Bold"/>
    </font>
    <font>
      <sz val="12"/>
      <color rgb="FFFF0000"/>
      <name val="Helvetica Neue Bold"/>
    </font>
    <font>
      <sz val="18"/>
      <color rgb="FFFF0000"/>
      <name val="Helvetica Neue Bold"/>
    </font>
    <font>
      <sz val="18"/>
      <color theme="1"/>
      <name val="Helvetica Neue Bold"/>
    </font>
    <font>
      <sz val="16"/>
      <color theme="0"/>
      <name val="Helvetica Neue Medium"/>
    </font>
    <font>
      <b/>
      <sz val="12"/>
      <color theme="1"/>
      <name val="Helvetica Neue Light"/>
    </font>
    <font>
      <b/>
      <sz val="11"/>
      <color rgb="FFFFFFFF"/>
      <name val="Calibri"/>
      <family val="2"/>
    </font>
    <font>
      <sz val="10"/>
      <color rgb="FF000000"/>
      <name val="Calibri"/>
      <family val="2"/>
    </font>
    <font>
      <b/>
      <sz val="12"/>
      <color theme="1"/>
      <name val="Helvetica Neue Medium"/>
    </font>
    <font>
      <sz val="11"/>
      <color rgb="FF000000"/>
      <name val="Calibri"/>
      <family val="2"/>
    </font>
    <font>
      <b/>
      <sz val="10"/>
      <color rgb="FF000000"/>
      <name val="Calibri"/>
      <family val="2"/>
    </font>
    <font>
      <sz val="12"/>
      <color rgb="FF000000"/>
      <name val="Arial"/>
      <family val="2"/>
    </font>
    <font>
      <u/>
      <sz val="12"/>
      <color rgb="FFCC5A13"/>
      <name val="Calibri"/>
      <family val="2"/>
      <scheme val="minor"/>
    </font>
    <font>
      <b/>
      <sz val="12"/>
      <color rgb="FFEB989D"/>
      <name val="Helvetica Neue Light"/>
    </font>
    <font>
      <b/>
      <sz val="12"/>
      <color rgb="FFFF0000"/>
      <name val="Helvetica Neue Medium"/>
    </font>
  </fonts>
  <fills count="18">
    <fill>
      <patternFill patternType="none"/>
    </fill>
    <fill>
      <patternFill patternType="gray125"/>
    </fill>
    <fill>
      <patternFill patternType="solid">
        <fgColor rgb="FF005ABC"/>
        <bgColor indexed="64"/>
      </patternFill>
    </fill>
    <fill>
      <patternFill patternType="solid">
        <fgColor rgb="FFECAC00"/>
        <bgColor indexed="64"/>
      </patternFill>
    </fill>
    <fill>
      <patternFill patternType="solid">
        <fgColor rgb="FFCC5A13"/>
        <bgColor indexed="64"/>
      </patternFill>
    </fill>
    <fill>
      <patternFill patternType="solid">
        <fgColor rgb="FF57BAB7"/>
        <bgColor indexed="64"/>
      </patternFill>
    </fill>
    <fill>
      <patternFill patternType="solid">
        <fgColor theme="0"/>
        <bgColor indexed="64"/>
      </patternFill>
    </fill>
    <fill>
      <patternFill patternType="solid">
        <fgColor rgb="FF1A2792"/>
        <bgColor indexed="64"/>
      </patternFill>
    </fill>
    <fill>
      <patternFill patternType="solid">
        <fgColor rgb="FFFFFFFF"/>
        <bgColor rgb="FF000000"/>
      </patternFill>
    </fill>
    <fill>
      <patternFill patternType="solid">
        <fgColor rgb="FFD8F4F1"/>
        <bgColor indexed="64"/>
      </patternFill>
    </fill>
    <fill>
      <patternFill patternType="solid">
        <fgColor theme="0"/>
        <bgColor rgb="FFF3F3F3"/>
      </patternFill>
    </fill>
    <fill>
      <patternFill patternType="solid">
        <fgColor rgb="FFD8F4F1"/>
        <bgColor rgb="FFF3F3F3"/>
      </patternFill>
    </fill>
    <fill>
      <patternFill patternType="solid">
        <fgColor rgb="FF929292"/>
        <bgColor indexed="64"/>
      </patternFill>
    </fill>
    <fill>
      <patternFill patternType="solid">
        <fgColor rgb="FFFF0000"/>
        <bgColor indexed="64"/>
      </patternFill>
    </fill>
    <fill>
      <patternFill patternType="solid">
        <fgColor theme="0"/>
        <bgColor rgb="FF6FA8DC"/>
      </patternFill>
    </fill>
    <fill>
      <patternFill patternType="solid">
        <fgColor theme="0"/>
        <bgColor rgb="FFFFFFFF"/>
      </patternFill>
    </fill>
    <fill>
      <patternFill patternType="solid">
        <fgColor rgb="FFD8F4F1"/>
        <bgColor rgb="FF6FA8DC"/>
      </patternFill>
    </fill>
    <fill>
      <patternFill patternType="solid">
        <fgColor rgb="FFD8F4F1"/>
        <bgColor rgb="FFFFFFFF"/>
      </patternFill>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166">
    <xf numFmtId="0" fontId="0" fillId="0" borderId="0" xfId="0"/>
    <xf numFmtId="0" fontId="1" fillId="6" borderId="0" xfId="0" applyFont="1" applyFill="1" applyAlignment="1">
      <alignment horizontal="left" vertical="center"/>
    </xf>
    <xf numFmtId="0" fontId="1" fillId="6" borderId="0" xfId="0" applyFont="1" applyFill="1" applyAlignment="1">
      <alignment horizontal="left" vertical="top"/>
    </xf>
    <xf numFmtId="0" fontId="1" fillId="2" borderId="0" xfId="0" applyFont="1" applyFill="1" applyAlignment="1">
      <alignment horizontal="center" vertical="center"/>
    </xf>
    <xf numFmtId="0" fontId="1" fillId="6" borderId="0" xfId="0" applyFont="1" applyFill="1" applyAlignment="1">
      <alignment horizontal="center" vertical="center"/>
    </xf>
    <xf numFmtId="0" fontId="3" fillId="6" borderId="0" xfId="0" applyFont="1" applyFill="1" applyAlignment="1">
      <alignment horizontal="left" vertical="top"/>
    </xf>
    <xf numFmtId="0" fontId="1" fillId="2" borderId="0" xfId="0" applyFont="1" applyFill="1" applyAlignment="1">
      <alignment horizontal="center" vertical="center" wrapText="1"/>
    </xf>
    <xf numFmtId="0" fontId="1" fillId="6" borderId="0" xfId="0" applyFont="1" applyFill="1" applyAlignment="1">
      <alignment horizontal="center" vertical="center" wrapText="1"/>
    </xf>
    <xf numFmtId="0" fontId="1" fillId="6" borderId="0" xfId="0" applyFont="1" applyFill="1" applyAlignment="1">
      <alignment horizontal="left" vertical="top" wrapText="1"/>
    </xf>
    <xf numFmtId="0" fontId="2" fillId="6" borderId="0" xfId="0" applyFont="1" applyFill="1" applyAlignment="1">
      <alignment horizontal="left" vertical="top" wrapText="1"/>
    </xf>
    <xf numFmtId="0" fontId="5" fillId="6" borderId="0" xfId="0" applyFont="1" applyFill="1" applyAlignment="1">
      <alignment horizontal="left" vertical="top" wrapText="1"/>
    </xf>
    <xf numFmtId="0" fontId="5" fillId="6" borderId="0" xfId="0" applyFont="1" applyFill="1" applyAlignment="1">
      <alignment horizontal="left" vertical="center"/>
    </xf>
    <xf numFmtId="0" fontId="5" fillId="6" borderId="0" xfId="0" applyFont="1" applyFill="1" applyAlignment="1">
      <alignment horizontal="left" vertical="top"/>
    </xf>
    <xf numFmtId="0" fontId="6" fillId="6" borderId="0" xfId="0" applyFont="1" applyFill="1" applyAlignment="1">
      <alignment horizontal="right" vertical="top" wrapText="1"/>
    </xf>
    <xf numFmtId="0" fontId="6" fillId="6" borderId="0" xfId="0" applyFont="1" applyFill="1" applyAlignment="1">
      <alignment horizontal="left" vertical="top" wrapText="1"/>
    </xf>
    <xf numFmtId="0" fontId="8" fillId="8" borderId="0" xfId="0" applyFont="1" applyFill="1" applyAlignment="1">
      <alignment horizontal="right" vertical="top" wrapText="1"/>
    </xf>
    <xf numFmtId="0" fontId="10" fillId="2" borderId="0" xfId="0" applyFont="1" applyFill="1" applyAlignment="1">
      <alignment horizontal="center" vertical="center"/>
    </xf>
    <xf numFmtId="0" fontId="2" fillId="6" borderId="0" xfId="0" applyFont="1" applyFill="1" applyAlignment="1">
      <alignment horizontal="left" vertical="top"/>
    </xf>
    <xf numFmtId="0" fontId="11" fillId="6" borderId="0" xfId="0" applyFont="1" applyFill="1" applyAlignment="1">
      <alignment horizontal="left" vertical="top"/>
    </xf>
    <xf numFmtId="0" fontId="12" fillId="2" borderId="0" xfId="1" applyFont="1" applyFill="1" applyBorder="1" applyAlignment="1">
      <alignment horizontal="center" vertical="center"/>
    </xf>
    <xf numFmtId="0" fontId="13" fillId="6" borderId="0" xfId="0" applyFont="1" applyFill="1" applyAlignment="1">
      <alignment horizontal="left" vertical="top"/>
    </xf>
    <xf numFmtId="0" fontId="14" fillId="6" borderId="0" xfId="0" applyFont="1" applyFill="1" applyAlignment="1">
      <alignment horizontal="left"/>
    </xf>
    <xf numFmtId="0" fontId="2" fillId="6" borderId="0" xfId="0" applyFont="1" applyFill="1" applyAlignment="1">
      <alignment vertical="top" wrapText="1"/>
    </xf>
    <xf numFmtId="0" fontId="15" fillId="0" borderId="0" xfId="0" applyFont="1" applyAlignment="1">
      <alignment horizontal="center"/>
    </xf>
    <xf numFmtId="0" fontId="15" fillId="6" borderId="0" xfId="0" applyFont="1" applyFill="1" applyAlignment="1">
      <alignment horizontal="center" vertical="center"/>
    </xf>
    <xf numFmtId="0" fontId="2" fillId="9" borderId="0" xfId="0" applyFont="1" applyFill="1" applyAlignment="1">
      <alignment vertical="top" wrapText="1"/>
    </xf>
    <xf numFmtId="0" fontId="6" fillId="6" borderId="0" xfId="0" applyFont="1" applyFill="1" applyAlignment="1">
      <alignment horizontal="left" vertical="top"/>
    </xf>
    <xf numFmtId="0" fontId="2" fillId="6" borderId="0" xfId="0" applyFont="1" applyFill="1" applyAlignment="1">
      <alignment horizontal="right" vertical="top"/>
    </xf>
    <xf numFmtId="0" fontId="2" fillId="9" borderId="0" xfId="0" applyFont="1" applyFill="1" applyAlignment="1">
      <alignment horizontal="right" vertical="top"/>
    </xf>
    <xf numFmtId="0" fontId="2" fillId="9" borderId="0" xfId="0" applyFont="1" applyFill="1" applyAlignment="1">
      <alignment horizontal="right" vertical="top" wrapText="1"/>
    </xf>
    <xf numFmtId="0" fontId="2" fillId="6" borderId="0" xfId="0" applyFont="1" applyFill="1" applyAlignment="1">
      <alignment horizontal="right" vertical="top" wrapText="1"/>
    </xf>
    <xf numFmtId="0" fontId="2" fillId="6" borderId="0" xfId="0" applyFont="1" applyFill="1" applyAlignment="1">
      <alignment vertical="top"/>
    </xf>
    <xf numFmtId="0" fontId="11" fillId="6" borderId="0" xfId="0" applyFont="1" applyFill="1" applyAlignment="1">
      <alignment vertical="top" wrapText="1"/>
    </xf>
    <xf numFmtId="0" fontId="2" fillId="9" borderId="0" xfId="0" applyFont="1" applyFill="1" applyAlignment="1">
      <alignment horizontal="left" vertical="top" wrapText="1"/>
    </xf>
    <xf numFmtId="0" fontId="11" fillId="9" borderId="0" xfId="0" applyFont="1" applyFill="1" applyAlignment="1">
      <alignment vertical="top" wrapText="1"/>
    </xf>
    <xf numFmtId="0" fontId="2" fillId="6" borderId="0" xfId="0" applyFont="1" applyFill="1" applyAlignment="1">
      <alignment horizontal="left" vertical="center" wrapText="1"/>
    </xf>
    <xf numFmtId="0" fontId="2" fillId="9" borderId="0" xfId="0" applyFont="1" applyFill="1" applyAlignment="1">
      <alignment horizontal="left" vertical="top"/>
    </xf>
    <xf numFmtId="0" fontId="2" fillId="9" borderId="0" xfId="0" applyFont="1" applyFill="1" applyAlignment="1">
      <alignment horizontal="left" vertical="center" wrapText="1"/>
    </xf>
    <xf numFmtId="0" fontId="2" fillId="6" borderId="0" xfId="0" applyFont="1" applyFill="1" applyAlignment="1">
      <alignment horizontal="center" vertical="center" wrapText="1"/>
    </xf>
    <xf numFmtId="0" fontId="9" fillId="6" borderId="0" xfId="0" applyFont="1" applyFill="1" applyAlignment="1">
      <alignment vertical="top" wrapText="1"/>
    </xf>
    <xf numFmtId="0" fontId="1" fillId="5" borderId="0" xfId="0" applyFont="1" applyFill="1" applyAlignment="1">
      <alignment horizontal="center" vertical="center"/>
    </xf>
    <xf numFmtId="0" fontId="1" fillId="5" borderId="0" xfId="0" applyFont="1" applyFill="1" applyAlignment="1">
      <alignment horizontal="left" vertical="top"/>
    </xf>
    <xf numFmtId="0" fontId="1" fillId="6" borderId="0" xfId="0" applyFont="1" applyFill="1" applyAlignment="1">
      <alignment vertical="top"/>
    </xf>
    <xf numFmtId="0" fontId="14" fillId="6" borderId="0" xfId="0" applyFont="1" applyFill="1"/>
    <xf numFmtId="0" fontId="17" fillId="6" borderId="0" xfId="0" applyFont="1" applyFill="1" applyAlignment="1">
      <alignment horizontal="left"/>
    </xf>
    <xf numFmtId="0" fontId="2" fillId="10" borderId="0" xfId="0" applyFont="1" applyFill="1" applyAlignment="1">
      <alignment horizontal="center" vertical="center" wrapText="1"/>
    </xf>
    <xf numFmtId="0" fontId="2" fillId="10" borderId="0" xfId="0" applyFont="1" applyFill="1" applyAlignment="1">
      <alignment horizontal="right" vertical="center" wrapText="1"/>
    </xf>
    <xf numFmtId="164" fontId="2" fillId="10" borderId="0" xfId="0" applyNumberFormat="1" applyFont="1" applyFill="1" applyAlignment="1">
      <alignment horizontal="right" vertical="center" wrapText="1"/>
    </xf>
    <xf numFmtId="165" fontId="2" fillId="10" borderId="0" xfId="0" quotePrefix="1" applyNumberFormat="1" applyFont="1" applyFill="1" applyAlignment="1">
      <alignment horizontal="right" vertical="center" wrapText="1"/>
    </xf>
    <xf numFmtId="165" fontId="2" fillId="10" borderId="0" xfId="0" applyNumberFormat="1" applyFont="1" applyFill="1" applyAlignment="1">
      <alignment horizontal="right" vertical="center" wrapText="1"/>
    </xf>
    <xf numFmtId="0" fontId="18" fillId="6" borderId="0" xfId="0" applyFont="1" applyFill="1" applyAlignment="1">
      <alignment horizontal="right" vertical="top" wrapText="1"/>
    </xf>
    <xf numFmtId="0" fontId="2" fillId="9" borderId="0" xfId="0" applyFont="1" applyFill="1" applyAlignment="1">
      <alignment horizontal="right" vertical="center" wrapText="1"/>
    </xf>
    <xf numFmtId="165" fontId="2" fillId="9" borderId="0" xfId="0" applyNumberFormat="1" applyFont="1" applyFill="1" applyAlignment="1">
      <alignment horizontal="right" vertical="center" wrapText="1"/>
    </xf>
    <xf numFmtId="164" fontId="2" fillId="11" borderId="0" xfId="0" applyNumberFormat="1" applyFont="1" applyFill="1" applyAlignment="1">
      <alignment horizontal="right" vertical="center" wrapText="1"/>
    </xf>
    <xf numFmtId="0" fontId="2" fillId="11" borderId="0" xfId="0" applyFont="1" applyFill="1" applyAlignment="1">
      <alignment horizontal="right" vertical="center" wrapText="1"/>
    </xf>
    <xf numFmtId="165" fontId="2" fillId="11" borderId="0" xfId="0" applyNumberFormat="1" applyFont="1" applyFill="1" applyAlignment="1">
      <alignment horizontal="right" vertical="center" wrapText="1"/>
    </xf>
    <xf numFmtId="0" fontId="19" fillId="5" borderId="0" xfId="0" applyFont="1" applyFill="1" applyAlignment="1">
      <alignment horizontal="left" vertical="top"/>
    </xf>
    <xf numFmtId="0" fontId="16" fillId="5" borderId="0" xfId="0" applyFont="1" applyFill="1" applyAlignment="1">
      <alignment horizontal="right" vertical="top" wrapText="1"/>
    </xf>
    <xf numFmtId="0" fontId="16" fillId="5" borderId="0" xfId="0" applyFont="1" applyFill="1" applyAlignment="1">
      <alignment horizontal="right" vertical="top"/>
    </xf>
    <xf numFmtId="164" fontId="16" fillId="5" borderId="0" xfId="0" applyNumberFormat="1" applyFont="1" applyFill="1" applyAlignment="1">
      <alignment horizontal="right" vertical="top"/>
    </xf>
    <xf numFmtId="0" fontId="2" fillId="9" borderId="0" xfId="0" applyFont="1" applyFill="1" applyAlignment="1">
      <alignment horizontal="center" vertical="center" wrapText="1"/>
    </xf>
    <xf numFmtId="0" fontId="2" fillId="11" borderId="0" xfId="0" applyFont="1" applyFill="1" applyAlignment="1">
      <alignment horizontal="center" vertical="center" wrapText="1"/>
    </xf>
    <xf numFmtId="0" fontId="16" fillId="5" borderId="0" xfId="0" applyFont="1" applyFill="1" applyAlignment="1">
      <alignment horizontal="center" vertical="top" wrapText="1"/>
    </xf>
    <xf numFmtId="0" fontId="11" fillId="6" borderId="0" xfId="0" applyFont="1" applyFill="1" applyAlignment="1">
      <alignment horizontal="center" vertical="center" wrapText="1"/>
    </xf>
    <xf numFmtId="0" fontId="11" fillId="6" borderId="0" xfId="0" applyFont="1" applyFill="1" applyAlignment="1">
      <alignment horizontal="right" vertical="center" wrapText="1"/>
    </xf>
    <xf numFmtId="2" fontId="3" fillId="6" borderId="0" xfId="0" applyNumberFormat="1" applyFont="1" applyFill="1" applyAlignment="1">
      <alignment horizontal="right" vertical="center" wrapText="1"/>
    </xf>
    <xf numFmtId="0" fontId="18" fillId="9" borderId="0" xfId="0" applyFont="1" applyFill="1" applyAlignment="1">
      <alignment horizontal="right" vertical="top" wrapText="1"/>
    </xf>
    <xf numFmtId="0" fontId="11" fillId="6" borderId="0" xfId="0" applyFont="1" applyFill="1" applyAlignment="1">
      <alignment horizontal="left" vertical="top" wrapText="1"/>
    </xf>
    <xf numFmtId="0" fontId="11" fillId="6" borderId="0" xfId="0" applyFont="1" applyFill="1" applyAlignment="1">
      <alignment horizontal="left"/>
    </xf>
    <xf numFmtId="0" fontId="2" fillId="6" borderId="0" xfId="0" applyFont="1" applyFill="1" applyAlignment="1">
      <alignment horizontal="left" vertical="center"/>
    </xf>
    <xf numFmtId="0" fontId="2" fillId="9" borderId="0" xfId="0" applyFont="1" applyFill="1" applyAlignment="1">
      <alignment horizontal="left" vertical="center"/>
    </xf>
    <xf numFmtId="0" fontId="2" fillId="0" borderId="0" xfId="0" applyFont="1" applyAlignment="1">
      <alignment horizontal="left" vertical="center"/>
    </xf>
    <xf numFmtId="0" fontId="20" fillId="6" borderId="0" xfId="0" applyFont="1" applyFill="1" applyAlignment="1">
      <alignment horizontal="center" vertical="center"/>
    </xf>
    <xf numFmtId="0" fontId="20" fillId="6" borderId="0" xfId="0" applyFont="1" applyFill="1" applyAlignment="1">
      <alignment horizontal="center" vertical="top"/>
    </xf>
    <xf numFmtId="0" fontId="20" fillId="9" borderId="0" xfId="0" applyFont="1" applyFill="1" applyAlignment="1">
      <alignment horizontal="center" vertical="center"/>
    </xf>
    <xf numFmtId="0" fontId="20" fillId="9" borderId="0" xfId="0" applyFont="1" applyFill="1" applyAlignment="1">
      <alignment horizontal="center" vertical="top" wrapText="1"/>
    </xf>
    <xf numFmtId="0" fontId="21" fillId="6" borderId="0" xfId="0" applyFont="1" applyFill="1" applyAlignment="1">
      <alignment horizontal="left" vertical="top" wrapText="1"/>
    </xf>
    <xf numFmtId="0" fontId="23" fillId="6" borderId="0" xfId="0" applyFont="1" applyFill="1" applyAlignment="1">
      <alignment vertical="center" wrapText="1"/>
    </xf>
    <xf numFmtId="0" fontId="11" fillId="6" borderId="0" xfId="0" applyFont="1" applyFill="1" applyAlignment="1">
      <alignment horizontal="left" vertical="center" wrapText="1"/>
    </xf>
    <xf numFmtId="0" fontId="3" fillId="6" borderId="0" xfId="0" applyFont="1" applyFill="1" applyAlignment="1">
      <alignment horizontal="left" vertical="center"/>
    </xf>
    <xf numFmtId="0" fontId="1" fillId="6" borderId="0" xfId="0" applyFont="1" applyFill="1" applyAlignment="1">
      <alignment horizontal="center" vertical="top"/>
    </xf>
    <xf numFmtId="164" fontId="11" fillId="6" borderId="0" xfId="0" applyNumberFormat="1" applyFont="1" applyFill="1" applyAlignment="1">
      <alignment horizontal="left" vertical="top"/>
    </xf>
    <xf numFmtId="0" fontId="21" fillId="6" borderId="0" xfId="0" applyFont="1" applyFill="1" applyAlignment="1">
      <alignment horizontal="center" vertical="center"/>
    </xf>
    <xf numFmtId="2" fontId="21" fillId="6" borderId="0" xfId="0" applyNumberFormat="1" applyFont="1" applyFill="1" applyAlignment="1">
      <alignment horizontal="right" vertical="center" wrapText="1"/>
    </xf>
    <xf numFmtId="0" fontId="25" fillId="6" borderId="0" xfId="0" applyFont="1" applyFill="1" applyAlignment="1">
      <alignment vertical="center" wrapText="1"/>
    </xf>
    <xf numFmtId="0" fontId="11" fillId="6" borderId="0" xfId="0" applyFont="1" applyFill="1"/>
    <xf numFmtId="0" fontId="1" fillId="6" borderId="0" xfId="0" applyFont="1" applyFill="1"/>
    <xf numFmtId="0" fontId="2" fillId="6" borderId="0" xfId="0" applyFont="1" applyFill="1" applyAlignment="1">
      <alignment horizontal="right" vertical="center"/>
    </xf>
    <xf numFmtId="0" fontId="11" fillId="6" borderId="0" xfId="0" applyFont="1" applyFill="1" applyAlignment="1">
      <alignment horizontal="left" vertical="center"/>
    </xf>
    <xf numFmtId="0" fontId="6" fillId="6" borderId="0" xfId="0" applyFont="1" applyFill="1" applyAlignment="1">
      <alignment horizontal="left" vertical="center"/>
    </xf>
    <xf numFmtId="0" fontId="2" fillId="9" borderId="0" xfId="0" applyFont="1" applyFill="1" applyAlignment="1">
      <alignment horizontal="right" vertical="center"/>
    </xf>
    <xf numFmtId="0" fontId="11" fillId="9" borderId="0" xfId="0" applyFont="1" applyFill="1" applyAlignment="1">
      <alignment horizontal="left" vertical="center"/>
    </xf>
    <xf numFmtId="0" fontId="6" fillId="9" borderId="0" xfId="0" applyFont="1" applyFill="1" applyAlignment="1">
      <alignment horizontal="left" vertical="center"/>
    </xf>
    <xf numFmtId="0" fontId="2" fillId="6" borderId="0" xfId="0" applyFont="1" applyFill="1" applyAlignment="1">
      <alignment horizontal="right" vertical="center" wrapText="1"/>
    </xf>
    <xf numFmtId="0" fontId="11" fillId="6" borderId="0" xfId="0" applyFont="1" applyFill="1" applyAlignment="1">
      <alignment vertical="center"/>
    </xf>
    <xf numFmtId="0" fontId="24" fillId="6" borderId="0" xfId="0" applyFont="1" applyFill="1" applyAlignment="1">
      <alignment horizontal="left" vertical="center"/>
    </xf>
    <xf numFmtId="0" fontId="1" fillId="6" borderId="0" xfId="0" applyFont="1" applyFill="1" applyAlignment="1">
      <alignment vertical="center"/>
    </xf>
    <xf numFmtId="0" fontId="16" fillId="13" borderId="0" xfId="0" applyFont="1" applyFill="1" applyAlignment="1">
      <alignment horizontal="center" vertical="center" wrapText="1"/>
    </xf>
    <xf numFmtId="0" fontId="27" fillId="4" borderId="0" xfId="0" applyFont="1" applyFill="1" applyAlignment="1">
      <alignment horizontal="center" vertical="center" wrapText="1"/>
    </xf>
    <xf numFmtId="0" fontId="27" fillId="7" borderId="0" xfId="0" applyFont="1" applyFill="1" applyAlignment="1">
      <alignment horizontal="center" vertical="center" wrapText="1"/>
    </xf>
    <xf numFmtId="0" fontId="27" fillId="12" borderId="0" xfId="0" applyFont="1" applyFill="1" applyAlignment="1">
      <alignment horizontal="center" vertical="center" wrapText="1"/>
    </xf>
    <xf numFmtId="0" fontId="27" fillId="3" borderId="0" xfId="0" applyFont="1" applyFill="1" applyAlignment="1">
      <alignment horizontal="center" vertical="center" wrapText="1"/>
    </xf>
    <xf numFmtId="0" fontId="1" fillId="2" borderId="0" xfId="0" applyFont="1" applyFill="1" applyAlignment="1">
      <alignment horizontal="center" vertical="top"/>
    </xf>
    <xf numFmtId="0" fontId="3" fillId="6" borderId="0" xfId="0" applyFont="1" applyFill="1" applyAlignment="1">
      <alignment vertical="top"/>
    </xf>
    <xf numFmtId="0" fontId="11" fillId="9" borderId="0" xfId="0" applyFont="1" applyFill="1" applyAlignment="1">
      <alignment horizontal="left" vertical="top" wrapText="1"/>
    </xf>
    <xf numFmtId="0" fontId="31" fillId="14" borderId="0" xfId="0" applyFont="1" applyFill="1" applyAlignment="1">
      <alignment vertical="center" wrapText="1"/>
    </xf>
    <xf numFmtId="0" fontId="32" fillId="15" borderId="0" xfId="0" applyFont="1" applyFill="1" applyAlignment="1">
      <alignment vertical="center"/>
    </xf>
    <xf numFmtId="0" fontId="33" fillId="6" borderId="0" xfId="0" applyFont="1" applyFill="1" applyAlignment="1">
      <alignment vertical="center" wrapText="1"/>
    </xf>
    <xf numFmtId="0" fontId="2" fillId="15" borderId="0" xfId="0" applyFont="1" applyFill="1" applyAlignment="1">
      <alignment horizontal="left" vertical="center"/>
    </xf>
    <xf numFmtId="0" fontId="30" fillId="15" borderId="0" xfId="0" applyFont="1" applyFill="1" applyAlignment="1">
      <alignment horizontal="left" vertical="center"/>
    </xf>
    <xf numFmtId="0" fontId="2" fillId="10" borderId="0" xfId="0" applyFont="1" applyFill="1" applyAlignment="1">
      <alignment horizontal="left" vertical="center"/>
    </xf>
    <xf numFmtId="0" fontId="30" fillId="10" borderId="0" xfId="0" applyFont="1" applyFill="1" applyAlignment="1">
      <alignment horizontal="left" vertical="center"/>
    </xf>
    <xf numFmtId="0" fontId="34" fillId="6" borderId="0" xfId="0" applyFont="1" applyFill="1" applyAlignment="1">
      <alignment vertical="center"/>
    </xf>
    <xf numFmtId="0" fontId="29" fillId="6" borderId="0" xfId="0" applyFont="1" applyFill="1" applyAlignment="1">
      <alignment vertical="center" wrapText="1"/>
    </xf>
    <xf numFmtId="0" fontId="2" fillId="17" borderId="0" xfId="0" applyFont="1" applyFill="1" applyAlignment="1">
      <alignment horizontal="left" vertical="center"/>
    </xf>
    <xf numFmtId="0" fontId="2" fillId="11" borderId="0" xfId="0" applyFont="1" applyFill="1" applyAlignment="1">
      <alignment horizontal="left" vertical="center"/>
    </xf>
    <xf numFmtId="0" fontId="31" fillId="16" borderId="0" xfId="0" applyFont="1" applyFill="1" applyAlignment="1">
      <alignment vertical="center" wrapText="1"/>
    </xf>
    <xf numFmtId="0" fontId="2" fillId="10" borderId="0" xfId="0" applyFont="1" applyFill="1" applyAlignment="1">
      <alignment horizontal="left" vertical="center" wrapText="1"/>
    </xf>
    <xf numFmtId="0" fontId="2" fillId="10" borderId="0" xfId="0" applyFont="1" applyFill="1" applyAlignment="1">
      <alignment vertical="center" wrapText="1"/>
    </xf>
    <xf numFmtId="0" fontId="2" fillId="10" borderId="0" xfId="0" applyFont="1" applyFill="1"/>
    <xf numFmtId="0" fontId="2" fillId="11" borderId="0" xfId="0" applyFont="1" applyFill="1" applyAlignment="1">
      <alignment horizontal="left" vertical="center" wrapText="1"/>
    </xf>
    <xf numFmtId="0" fontId="2" fillId="17" borderId="0" xfId="0" applyFont="1" applyFill="1" applyAlignment="1">
      <alignment horizontal="left" vertical="center" wrapText="1"/>
    </xf>
    <xf numFmtId="0" fontId="2" fillId="10" borderId="0" xfId="0" applyFont="1" applyFill="1" applyAlignment="1">
      <alignment wrapText="1"/>
    </xf>
    <xf numFmtId="0" fontId="2" fillId="15" borderId="0" xfId="0" applyFont="1" applyFill="1" applyAlignment="1">
      <alignment horizontal="left" vertical="center" wrapText="1"/>
    </xf>
    <xf numFmtId="0" fontId="2" fillId="15" borderId="0" xfId="0" applyFont="1" applyFill="1" applyAlignment="1">
      <alignment wrapText="1"/>
    </xf>
    <xf numFmtId="0" fontId="2" fillId="15" borderId="0" xfId="0" applyFont="1" applyFill="1" applyAlignment="1">
      <alignment vertical="center" wrapText="1"/>
    </xf>
    <xf numFmtId="0" fontId="35" fillId="6" borderId="0" xfId="1" applyFont="1" applyFill="1" applyAlignment="1">
      <alignment horizontal="left"/>
    </xf>
    <xf numFmtId="0" fontId="7" fillId="6" borderId="0" xfId="1" applyFill="1" applyAlignment="1">
      <alignment horizontal="right" vertical="top" wrapText="1"/>
    </xf>
    <xf numFmtId="0" fontId="2" fillId="9" borderId="0" xfId="0" quotePrefix="1" applyFont="1" applyFill="1" applyAlignment="1">
      <alignment horizontal="left" vertical="top" wrapText="1"/>
    </xf>
    <xf numFmtId="0" fontId="2" fillId="6" borderId="0" xfId="0" quotePrefix="1" applyFont="1" applyFill="1" applyAlignment="1">
      <alignment horizontal="left" vertical="top" wrapText="1"/>
    </xf>
    <xf numFmtId="0" fontId="2" fillId="9" borderId="0" xfId="0" applyFont="1" applyFill="1" applyAlignment="1">
      <alignment horizontal="right" vertical="center" wrapText="1"/>
    </xf>
    <xf numFmtId="0" fontId="2" fillId="6" borderId="0" xfId="0" applyFont="1" applyFill="1" applyAlignment="1">
      <alignment horizontal="right" vertical="center" wrapText="1"/>
    </xf>
    <xf numFmtId="0" fontId="2" fillId="6" borderId="0" xfId="0" applyFont="1" applyFill="1" applyAlignment="1">
      <alignment horizontal="right" vertical="center"/>
    </xf>
    <xf numFmtId="0" fontId="1" fillId="5" borderId="0" xfId="0" applyFont="1" applyFill="1" applyAlignment="1">
      <alignment horizontal="left" vertical="center"/>
    </xf>
    <xf numFmtId="0" fontId="2" fillId="9" borderId="0" xfId="0" applyFont="1" applyFill="1" applyAlignment="1">
      <alignment horizontal="left" vertical="center"/>
    </xf>
    <xf numFmtId="0" fontId="2" fillId="6" borderId="0" xfId="0" applyFont="1" applyFill="1" applyAlignment="1">
      <alignment horizontal="left" vertical="center"/>
    </xf>
    <xf numFmtId="0" fontId="1" fillId="6" borderId="0" xfId="0" applyFont="1" applyFill="1" applyAlignment="1">
      <alignment horizontal="left"/>
    </xf>
    <xf numFmtId="0" fontId="4" fillId="6" borderId="0" xfId="0" applyFont="1" applyFill="1" applyAlignment="1">
      <alignment horizontal="left" vertical="top"/>
    </xf>
    <xf numFmtId="0" fontId="1" fillId="5" borderId="0" xfId="0" applyFont="1" applyFill="1" applyAlignment="1">
      <alignment horizontal="center" vertical="center"/>
    </xf>
    <xf numFmtId="0" fontId="2" fillId="6" borderId="0" xfId="0" applyFont="1" applyFill="1" applyAlignment="1">
      <alignment horizontal="left" vertical="center" wrapText="1"/>
    </xf>
    <xf numFmtId="0" fontId="2" fillId="9" borderId="0" xfId="0" applyFont="1" applyFill="1" applyAlignment="1">
      <alignment horizontal="right" vertical="center"/>
    </xf>
    <xf numFmtId="0" fontId="2" fillId="6" borderId="0" xfId="0" applyFont="1" applyFill="1" applyAlignment="1">
      <alignment horizontal="left" vertical="top" wrapText="1"/>
    </xf>
    <xf numFmtId="0" fontId="2" fillId="6" borderId="0" xfId="0" applyFont="1" applyFill="1" applyAlignment="1">
      <alignment horizontal="left" vertical="top"/>
    </xf>
    <xf numFmtId="0" fontId="25" fillId="6" borderId="0" xfId="0" applyFont="1" applyFill="1" applyAlignment="1">
      <alignment horizontal="center" vertical="center" wrapText="1"/>
    </xf>
    <xf numFmtId="0" fontId="7" fillId="6" borderId="0" xfId="1" applyFill="1" applyAlignment="1">
      <alignment horizontal="right" vertical="center"/>
    </xf>
    <xf numFmtId="0" fontId="11" fillId="6" borderId="0" xfId="0" applyFont="1" applyFill="1" applyAlignment="1">
      <alignment horizontal="left" vertical="top"/>
    </xf>
    <xf numFmtId="0" fontId="1" fillId="5" borderId="0" xfId="0" applyFont="1" applyFill="1" applyAlignment="1">
      <alignment horizontal="left" vertical="top"/>
    </xf>
    <xf numFmtId="0" fontId="3" fillId="6" borderId="0" xfId="0" applyFont="1" applyFill="1" applyAlignment="1">
      <alignment horizontal="left" vertical="top"/>
    </xf>
    <xf numFmtId="0" fontId="2" fillId="6" borderId="0" xfId="0" applyFont="1" applyFill="1" applyAlignment="1">
      <alignment horizontal="right" vertical="top" wrapText="1"/>
    </xf>
    <xf numFmtId="0" fontId="2" fillId="6" borderId="0" xfId="0" applyFont="1" applyFill="1" applyAlignment="1">
      <alignment horizontal="right" vertical="top"/>
    </xf>
    <xf numFmtId="0" fontId="9" fillId="9" borderId="0" xfId="0" applyFont="1" applyFill="1" applyAlignment="1">
      <alignment vertical="top" wrapText="1"/>
    </xf>
    <xf numFmtId="0" fontId="9" fillId="6" borderId="0" xfId="0" applyFont="1" applyFill="1" applyAlignment="1">
      <alignment vertical="top" wrapText="1"/>
    </xf>
    <xf numFmtId="0" fontId="14" fillId="6" borderId="0" xfId="0" applyFont="1" applyFill="1" applyAlignment="1">
      <alignment horizontal="left"/>
    </xf>
    <xf numFmtId="0" fontId="5" fillId="6" borderId="0" xfId="0" applyFont="1" applyFill="1" applyAlignment="1">
      <alignment horizontal="left" vertical="top" wrapText="1"/>
    </xf>
    <xf numFmtId="0" fontId="2" fillId="9" borderId="0" xfId="0" applyFont="1" applyFill="1" applyAlignment="1">
      <alignment vertical="top" wrapText="1"/>
    </xf>
    <xf numFmtId="0" fontId="2" fillId="9" borderId="0" xfId="0" applyFont="1" applyFill="1" applyAlignment="1">
      <alignment horizontal="left" vertical="top" wrapText="1"/>
    </xf>
    <xf numFmtId="0" fontId="2" fillId="9" borderId="0" xfId="0" applyFont="1" applyFill="1" applyAlignment="1">
      <alignment horizontal="right" vertical="top"/>
    </xf>
    <xf numFmtId="0" fontId="2" fillId="9" borderId="0" xfId="0" applyFont="1" applyFill="1" applyAlignment="1">
      <alignment horizontal="right" vertical="top" wrapText="1"/>
    </xf>
    <xf numFmtId="0" fontId="11" fillId="6" borderId="0" xfId="0" applyFont="1" applyFill="1" applyAlignment="1">
      <alignment horizontal="left" vertical="top" wrapText="1"/>
    </xf>
    <xf numFmtId="0" fontId="11" fillId="6" borderId="0" xfId="0" applyFont="1" applyFill="1" applyAlignment="1">
      <alignment horizontal="center" vertical="center"/>
    </xf>
    <xf numFmtId="0" fontId="26" fillId="6" borderId="0" xfId="0" applyFont="1" applyFill="1" applyAlignment="1">
      <alignment horizontal="center" vertical="center" wrapText="1"/>
    </xf>
    <xf numFmtId="0" fontId="11" fillId="6" borderId="0" xfId="0" applyFont="1" applyFill="1" applyAlignment="1">
      <alignment horizontal="right" vertical="center" wrapText="1"/>
    </xf>
    <xf numFmtId="0" fontId="22" fillId="6" borderId="0" xfId="0" applyFont="1" applyFill="1" applyAlignment="1">
      <alignment horizontal="center" vertical="top" wrapText="1"/>
    </xf>
    <xf numFmtId="0" fontId="37" fillId="6" borderId="0" xfId="0" applyFont="1" applyFill="1" applyAlignment="1">
      <alignment horizontal="center" vertical="top" wrapText="1"/>
    </xf>
    <xf numFmtId="0" fontId="31" fillId="14" borderId="0" xfId="0" applyFont="1" applyFill="1" applyAlignment="1">
      <alignment vertical="center" wrapText="1"/>
    </xf>
    <xf numFmtId="0" fontId="11" fillId="6" borderId="0" xfId="0" applyFont="1" applyFill="1"/>
  </cellXfs>
  <cellStyles count="2">
    <cellStyle name="Hyperlink" xfId="1" builtinId="8"/>
    <cellStyle name="Normal" xfId="0" builtinId="0"/>
  </cellStyles>
  <dxfs count="38">
    <dxf>
      <font>
        <color theme="0"/>
      </font>
      <fill>
        <patternFill>
          <bgColor rgb="FF929292"/>
        </patternFill>
      </fill>
    </dxf>
    <dxf>
      <font>
        <color theme="0"/>
      </font>
      <fill>
        <patternFill>
          <bgColor rgb="FFCC5A13"/>
        </patternFill>
      </fill>
    </dxf>
    <dxf>
      <font>
        <color theme="0"/>
      </font>
      <fill>
        <patternFill>
          <bgColor rgb="FFECAC00"/>
        </patternFill>
      </fill>
    </dxf>
    <dxf>
      <font>
        <color theme="0"/>
      </font>
      <fill>
        <patternFill>
          <bgColor rgb="FF929292"/>
        </patternFill>
      </fill>
    </dxf>
    <dxf>
      <font>
        <color theme="0"/>
      </font>
      <fill>
        <patternFill>
          <bgColor rgb="FFCC5A13"/>
        </patternFill>
      </fill>
    </dxf>
    <dxf>
      <font>
        <color theme="0"/>
      </font>
      <fill>
        <patternFill>
          <bgColor rgb="FFECAC00"/>
        </patternFill>
      </fill>
    </dxf>
    <dxf>
      <font>
        <color theme="0"/>
      </font>
      <fill>
        <patternFill patternType="none">
          <bgColor auto="1"/>
        </patternFill>
      </fill>
    </dxf>
    <dxf>
      <font>
        <color theme="0"/>
      </font>
      <fill>
        <patternFill patternType="solid">
          <fgColor theme="0"/>
          <bgColor rgb="FFEB989D"/>
        </patternFill>
      </fill>
    </dxf>
    <dxf>
      <font>
        <color theme="0"/>
      </font>
      <fill>
        <patternFill>
          <bgColor theme="0"/>
        </patternFill>
      </fill>
    </dxf>
    <dxf>
      <font>
        <color theme="0"/>
      </font>
      <fill>
        <patternFill>
          <bgColor rgb="FF929292"/>
        </patternFill>
      </fill>
    </dxf>
    <dxf>
      <font>
        <color theme="0"/>
      </font>
      <fill>
        <patternFill>
          <bgColor rgb="FFCC5A13"/>
        </patternFill>
      </fill>
    </dxf>
    <dxf>
      <font>
        <color theme="0"/>
      </font>
      <fill>
        <patternFill>
          <bgColor rgb="FFECAC00"/>
        </patternFill>
      </fill>
    </dxf>
    <dxf>
      <font>
        <color theme="0"/>
      </font>
      <fill>
        <patternFill>
          <bgColor rgb="FF929292"/>
        </patternFill>
      </fill>
    </dxf>
    <dxf>
      <font>
        <color theme="0"/>
      </font>
      <fill>
        <patternFill>
          <bgColor rgb="FFCC5A13"/>
        </patternFill>
      </fill>
    </dxf>
    <dxf>
      <font>
        <color theme="0"/>
      </font>
      <fill>
        <patternFill>
          <bgColor rgb="FFECAC00"/>
        </patternFill>
      </fill>
    </dxf>
    <dxf>
      <font>
        <color theme="0"/>
      </font>
      <fill>
        <patternFill patternType="solid">
          <fgColor theme="0"/>
          <bgColor rgb="FFEB989D"/>
        </patternFill>
      </fill>
    </dxf>
    <dxf>
      <font>
        <color theme="0"/>
      </font>
      <fill>
        <patternFill>
          <bgColor rgb="FFEB989D"/>
        </patternFill>
      </fill>
    </dxf>
    <dxf>
      <font>
        <color theme="0"/>
      </font>
      <fill>
        <patternFill patternType="solid">
          <fgColor theme="0"/>
          <bgColor rgb="FFEB989D"/>
        </patternFill>
      </fill>
    </dxf>
    <dxf>
      <font>
        <color theme="0"/>
      </font>
      <fill>
        <patternFill>
          <bgColor rgb="FFEB989D"/>
        </patternFill>
      </fill>
    </dxf>
    <dxf>
      <font>
        <color theme="0"/>
      </font>
      <fill>
        <patternFill patternType="solid">
          <fgColor theme="0"/>
          <bgColor rgb="FFEB989D"/>
        </patternFill>
      </fill>
    </dxf>
    <dxf>
      <font>
        <color theme="0"/>
      </font>
      <fill>
        <patternFill>
          <bgColor rgb="FFEB989D"/>
        </patternFill>
      </fill>
    </dxf>
    <dxf>
      <font>
        <color theme="0"/>
      </font>
      <fill>
        <patternFill patternType="solid">
          <fgColor theme="0"/>
          <bgColor rgb="FFEB989D"/>
        </patternFill>
      </fill>
    </dxf>
    <dxf>
      <font>
        <color theme="0"/>
      </font>
      <fill>
        <patternFill patternType="solid">
          <fgColor theme="0"/>
          <bgColor rgb="FFEB989D"/>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fgColor theme="0"/>
          <bgColor rgb="FFEB989D"/>
        </patternFill>
      </fill>
    </dxf>
    <dxf>
      <font>
        <color theme="0"/>
      </font>
      <fill>
        <patternFill>
          <bgColor rgb="FFEB989D"/>
        </patternFill>
      </fill>
    </dxf>
    <dxf>
      <font>
        <color theme="0"/>
      </font>
      <fill>
        <patternFill patternType="solid">
          <fgColor theme="0"/>
          <bgColor rgb="FFEB989D"/>
        </patternFill>
      </fill>
    </dxf>
    <dxf>
      <font>
        <color theme="0"/>
      </font>
      <fill>
        <patternFill>
          <bgColor rgb="FFEB989D"/>
        </patternFill>
      </fill>
    </dxf>
    <dxf>
      <font>
        <color theme="0"/>
      </font>
      <fill>
        <patternFill patternType="solid">
          <fgColor theme="0"/>
          <bgColor rgb="FFEB989D"/>
        </patternFill>
      </fill>
    </dxf>
    <dxf>
      <font>
        <color theme="0"/>
      </font>
      <fill>
        <patternFill>
          <bgColor rgb="FFEB989D"/>
        </patternFill>
      </fill>
    </dxf>
    <dxf>
      <font>
        <color theme="0"/>
      </font>
      <fill>
        <patternFill patternType="solid">
          <fgColor theme="0"/>
          <bgColor rgb="FFEB989D"/>
        </patternFill>
      </fill>
    </dxf>
    <dxf>
      <font>
        <color theme="0"/>
      </font>
      <fill>
        <patternFill>
          <bgColor rgb="FFEB989D"/>
        </patternFill>
      </fill>
    </dxf>
    <dxf>
      <font>
        <color theme="0"/>
      </font>
      <fill>
        <patternFill patternType="solid">
          <fgColor theme="0"/>
          <bgColor rgb="FFEB989D"/>
        </patternFill>
      </fill>
    </dxf>
    <dxf>
      <font>
        <color theme="0"/>
      </font>
      <fill>
        <patternFill>
          <bgColor rgb="FFEB989D"/>
        </patternFill>
      </fill>
    </dxf>
    <dxf>
      <font>
        <color theme="0"/>
      </font>
      <fill>
        <patternFill patternType="solid">
          <fgColor theme="0"/>
          <bgColor rgb="FFEB989D"/>
        </patternFill>
      </fill>
    </dxf>
  </dxfs>
  <tableStyles count="0" defaultTableStyle="TableStyleMedium2" defaultPivotStyle="PivotStyleLight16"/>
  <colors>
    <mruColors>
      <color rgb="FF57BAB7"/>
      <color rgb="FF005ABC"/>
      <color rgb="FFD8F4F1"/>
      <color rgb="FFEB989D"/>
      <color rgb="FFCC5A13"/>
      <color rgb="FF929292"/>
      <color rgb="FFECAC00"/>
      <color rgb="FFCACAC8"/>
      <color rgb="FF4D4E53"/>
      <color rgb="FF1A27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83175912534742"/>
          <c:y val="6.0391160782321568E-2"/>
          <c:w val="0.81965123407193152"/>
          <c:h val="0.85117647058823531"/>
        </c:manualLayout>
      </c:layout>
      <c:barChart>
        <c:barDir val="bar"/>
        <c:grouping val="clustered"/>
        <c:varyColors val="0"/>
        <c:ser>
          <c:idx val="0"/>
          <c:order val="0"/>
          <c:spPr>
            <a:solidFill>
              <a:srgbClr val="CC5A13"/>
            </a:solidFill>
            <a:ln>
              <a:noFill/>
            </a:ln>
            <a:effectLst/>
          </c:spPr>
          <c:invertIfNegative val="0"/>
          <c:cat>
            <c:strRef>
              <c:f>Calculations!$H$10:$H$15</c:f>
              <c:strCache>
                <c:ptCount val="6"/>
                <c:pt idx="0">
                  <c:v>Value</c:v>
                </c:pt>
                <c:pt idx="1">
                  <c:v>Complexity</c:v>
                </c:pt>
                <c:pt idx="2">
                  <c:v>Supplier Switch Difficulty</c:v>
                </c:pt>
                <c:pt idx="3">
                  <c:v>Failure Impact</c:v>
                </c:pt>
                <c:pt idx="4">
                  <c:v>Information Risk</c:v>
                </c:pt>
                <c:pt idx="5">
                  <c:v>Social Value</c:v>
                </c:pt>
              </c:strCache>
            </c:strRef>
          </c:cat>
          <c:val>
            <c:numRef>
              <c:f>Calculations!$I$10:$I$15</c:f>
              <c:numCache>
                <c:formatCode>General</c:formatCode>
                <c:ptCount val="6"/>
                <c:pt idx="0">
                  <c:v>0</c:v>
                </c:pt>
                <c:pt idx="1">
                  <c:v>0</c:v>
                </c:pt>
                <c:pt idx="2">
                  <c:v>1</c:v>
                </c:pt>
                <c:pt idx="3">
                  <c:v>0</c:v>
                </c:pt>
                <c:pt idx="4">
                  <c:v>0</c:v>
                </c:pt>
                <c:pt idx="5">
                  <c:v>0</c:v>
                </c:pt>
              </c:numCache>
            </c:numRef>
          </c:val>
          <c:extLst>
            <c:ext xmlns:c16="http://schemas.microsoft.com/office/drawing/2014/chart" uri="{C3380CC4-5D6E-409C-BE32-E72D297353CC}">
              <c16:uniqueId val="{00000000-2E0D-D440-8468-C2A8FAB2B359}"/>
            </c:ext>
          </c:extLst>
        </c:ser>
        <c:dLbls>
          <c:showLegendKey val="0"/>
          <c:showVal val="0"/>
          <c:showCatName val="0"/>
          <c:showSerName val="0"/>
          <c:showPercent val="0"/>
          <c:showBubbleSize val="0"/>
        </c:dLbls>
        <c:gapWidth val="10"/>
        <c:axId val="52457295"/>
        <c:axId val="52528511"/>
      </c:barChart>
      <c:catAx>
        <c:axId val="5245729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0"/>
          <a:lstStyle/>
          <a:p>
            <a:pPr>
              <a:defRPr sz="900" b="0" i="0" u="none" strike="noStrike" kern="1200" baseline="0">
                <a:solidFill>
                  <a:schemeClr val="tx1">
                    <a:lumMod val="65000"/>
                    <a:lumOff val="35000"/>
                  </a:schemeClr>
                </a:solidFill>
                <a:latin typeface="+mn-lt"/>
                <a:ea typeface="+mn-ea"/>
                <a:cs typeface="+mn-cs"/>
              </a:defRPr>
            </a:pPr>
            <a:endParaRPr lang="en-US"/>
          </a:p>
        </c:txPr>
        <c:crossAx val="52528511"/>
        <c:crosses val="autoZero"/>
        <c:auto val="0"/>
        <c:lblAlgn val="ctr"/>
        <c:lblOffset val="100"/>
        <c:noMultiLvlLbl val="0"/>
      </c:catAx>
      <c:valAx>
        <c:axId val="52528511"/>
        <c:scaling>
          <c:orientation val="minMax"/>
          <c:max val="4"/>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457295"/>
        <c:crossesAt val="1"/>
        <c:crossBetween val="between"/>
        <c:majorUnit val="1"/>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127000</xdr:colOff>
      <xdr:row>0</xdr:row>
      <xdr:rowOff>114300</xdr:rowOff>
    </xdr:from>
    <xdr:ext cx="952500" cy="790575"/>
    <xdr:pic>
      <xdr:nvPicPr>
        <xdr:cNvPr id="2" name="image1.png" title="Image">
          <a:extLst>
            <a:ext uri="{FF2B5EF4-FFF2-40B4-BE49-F238E27FC236}">
              <a16:creationId xmlns:a16="http://schemas.microsoft.com/office/drawing/2014/main" id="{60C7ABF4-3F5F-5444-A983-9D1899FFF3FB}"/>
            </a:ext>
          </a:extLst>
        </xdr:cNvPr>
        <xdr:cNvPicPr preferRelativeResize="0"/>
      </xdr:nvPicPr>
      <xdr:blipFill>
        <a:blip xmlns:r="http://schemas.openxmlformats.org/officeDocument/2006/relationships" r:embed="rId1" cstate="print"/>
        <a:stretch>
          <a:fillRect/>
        </a:stretch>
      </xdr:blipFill>
      <xdr:spPr>
        <a:xfrm>
          <a:off x="127000" y="114300"/>
          <a:ext cx="952500" cy="7905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127000</xdr:colOff>
      <xdr:row>0</xdr:row>
      <xdr:rowOff>114300</xdr:rowOff>
    </xdr:from>
    <xdr:ext cx="952500" cy="790575"/>
    <xdr:pic>
      <xdr:nvPicPr>
        <xdr:cNvPr id="2" name="image1.png" title="Image">
          <a:extLst>
            <a:ext uri="{FF2B5EF4-FFF2-40B4-BE49-F238E27FC236}">
              <a16:creationId xmlns:a16="http://schemas.microsoft.com/office/drawing/2014/main" id="{C6FF6877-34DA-E446-AA64-2A9846E82AB6}"/>
            </a:ext>
          </a:extLst>
        </xdr:cNvPr>
        <xdr:cNvPicPr preferRelativeResize="0"/>
      </xdr:nvPicPr>
      <xdr:blipFill>
        <a:blip xmlns:r="http://schemas.openxmlformats.org/officeDocument/2006/relationships" r:embed="rId1" cstate="print"/>
        <a:stretch>
          <a:fillRect/>
        </a:stretch>
      </xdr:blipFill>
      <xdr:spPr>
        <a:xfrm>
          <a:off x="127000" y="114300"/>
          <a:ext cx="952500" cy="7905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127000</xdr:colOff>
      <xdr:row>0</xdr:row>
      <xdr:rowOff>114300</xdr:rowOff>
    </xdr:from>
    <xdr:ext cx="952500" cy="790575"/>
    <xdr:pic>
      <xdr:nvPicPr>
        <xdr:cNvPr id="2" name="image1.png" title="Image">
          <a:extLst>
            <a:ext uri="{FF2B5EF4-FFF2-40B4-BE49-F238E27FC236}">
              <a16:creationId xmlns:a16="http://schemas.microsoft.com/office/drawing/2014/main" id="{C2540C75-BF15-5A40-A349-E2C970683153}"/>
            </a:ext>
          </a:extLst>
        </xdr:cNvPr>
        <xdr:cNvPicPr preferRelativeResize="0"/>
      </xdr:nvPicPr>
      <xdr:blipFill>
        <a:blip xmlns:r="http://schemas.openxmlformats.org/officeDocument/2006/relationships" r:embed="rId1" cstate="print"/>
        <a:stretch>
          <a:fillRect/>
        </a:stretch>
      </xdr:blipFill>
      <xdr:spPr>
        <a:xfrm>
          <a:off x="127000" y="114300"/>
          <a:ext cx="952500" cy="7905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127000</xdr:colOff>
      <xdr:row>0</xdr:row>
      <xdr:rowOff>114300</xdr:rowOff>
    </xdr:from>
    <xdr:ext cx="952500" cy="790575"/>
    <xdr:pic>
      <xdr:nvPicPr>
        <xdr:cNvPr id="2" name="image1.png" title="Image">
          <a:extLst>
            <a:ext uri="{FF2B5EF4-FFF2-40B4-BE49-F238E27FC236}">
              <a16:creationId xmlns:a16="http://schemas.microsoft.com/office/drawing/2014/main" id="{7D1027AF-6646-A34A-AABB-E4F4A4E260D9}"/>
            </a:ext>
          </a:extLst>
        </xdr:cNvPr>
        <xdr:cNvPicPr preferRelativeResize="0"/>
      </xdr:nvPicPr>
      <xdr:blipFill>
        <a:blip xmlns:r="http://schemas.openxmlformats.org/officeDocument/2006/relationships" r:embed="rId1" cstate="print"/>
        <a:stretch>
          <a:fillRect/>
        </a:stretch>
      </xdr:blipFill>
      <xdr:spPr>
        <a:xfrm>
          <a:off x="127000" y="114300"/>
          <a:ext cx="952500" cy="7905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127000</xdr:colOff>
      <xdr:row>0</xdr:row>
      <xdr:rowOff>114300</xdr:rowOff>
    </xdr:from>
    <xdr:ext cx="952500" cy="790575"/>
    <xdr:pic>
      <xdr:nvPicPr>
        <xdr:cNvPr id="2" name="image1.png" title="Image">
          <a:extLst>
            <a:ext uri="{FF2B5EF4-FFF2-40B4-BE49-F238E27FC236}">
              <a16:creationId xmlns:a16="http://schemas.microsoft.com/office/drawing/2014/main" id="{F037E398-A8BC-BD46-88CC-188FCE788008}"/>
            </a:ext>
          </a:extLst>
        </xdr:cNvPr>
        <xdr:cNvPicPr preferRelativeResize="0"/>
      </xdr:nvPicPr>
      <xdr:blipFill>
        <a:blip xmlns:r="http://schemas.openxmlformats.org/officeDocument/2006/relationships" r:embed="rId1" cstate="print"/>
        <a:stretch>
          <a:fillRect/>
        </a:stretch>
      </xdr:blipFill>
      <xdr:spPr>
        <a:xfrm>
          <a:off x="127000" y="114300"/>
          <a:ext cx="952500" cy="790575"/>
        </a:xfrm>
        <a:prstGeom prst="rect">
          <a:avLst/>
        </a:prstGeom>
        <a:noFill/>
      </xdr:spPr>
    </xdr:pic>
    <xdr:clientData fLocksWithSheet="0"/>
  </xdr:oneCellAnchor>
  <xdr:twoCellAnchor>
    <xdr:from>
      <xdr:col>5</xdr:col>
      <xdr:colOff>88900</xdr:colOff>
      <xdr:row>37</xdr:row>
      <xdr:rowOff>88900</xdr:rowOff>
    </xdr:from>
    <xdr:to>
      <xdr:col>9</xdr:col>
      <xdr:colOff>76200</xdr:colOff>
      <xdr:row>46</xdr:row>
      <xdr:rowOff>101600</xdr:rowOff>
    </xdr:to>
    <xdr:graphicFrame macro="">
      <xdr:nvGraphicFramePr>
        <xdr:cNvPr id="3" name="Chart 2">
          <a:extLst>
            <a:ext uri="{FF2B5EF4-FFF2-40B4-BE49-F238E27FC236}">
              <a16:creationId xmlns:a16="http://schemas.microsoft.com/office/drawing/2014/main" id="{669E3795-9D32-0948-BC38-F8EE976664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0</xdr:col>
      <xdr:colOff>127000</xdr:colOff>
      <xdr:row>0</xdr:row>
      <xdr:rowOff>114300</xdr:rowOff>
    </xdr:from>
    <xdr:ext cx="952500" cy="790575"/>
    <xdr:pic>
      <xdr:nvPicPr>
        <xdr:cNvPr id="2" name="image1.png" title="Image">
          <a:extLst>
            <a:ext uri="{FF2B5EF4-FFF2-40B4-BE49-F238E27FC236}">
              <a16:creationId xmlns:a16="http://schemas.microsoft.com/office/drawing/2014/main" id="{9BD40A27-0E94-A64D-9E4A-97D2C5781058}"/>
            </a:ext>
          </a:extLst>
        </xdr:cNvPr>
        <xdr:cNvPicPr preferRelativeResize="0"/>
      </xdr:nvPicPr>
      <xdr:blipFill>
        <a:blip xmlns:r="http://schemas.openxmlformats.org/officeDocument/2006/relationships" r:embed="rId1" cstate="print"/>
        <a:stretch>
          <a:fillRect/>
        </a:stretch>
      </xdr:blipFill>
      <xdr:spPr>
        <a:xfrm>
          <a:off x="127000" y="114300"/>
          <a:ext cx="952500" cy="7905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127000</xdr:colOff>
      <xdr:row>0</xdr:row>
      <xdr:rowOff>114300</xdr:rowOff>
    </xdr:from>
    <xdr:ext cx="952500" cy="790575"/>
    <xdr:pic>
      <xdr:nvPicPr>
        <xdr:cNvPr id="2" name="image1.png" title="Image">
          <a:extLst>
            <a:ext uri="{FF2B5EF4-FFF2-40B4-BE49-F238E27FC236}">
              <a16:creationId xmlns:a16="http://schemas.microsoft.com/office/drawing/2014/main" id="{2AA2B53B-358E-F047-99F5-527731665DB3}"/>
            </a:ext>
          </a:extLst>
        </xdr:cNvPr>
        <xdr:cNvPicPr preferRelativeResize="0"/>
      </xdr:nvPicPr>
      <xdr:blipFill>
        <a:blip xmlns:r="http://schemas.openxmlformats.org/officeDocument/2006/relationships" r:embed="rId1" cstate="print"/>
        <a:stretch>
          <a:fillRect/>
        </a:stretch>
      </xdr:blipFill>
      <xdr:spPr>
        <a:xfrm>
          <a:off x="127000" y="114300"/>
          <a:ext cx="952500" cy="79057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127000</xdr:colOff>
      <xdr:row>0</xdr:row>
      <xdr:rowOff>114300</xdr:rowOff>
    </xdr:from>
    <xdr:ext cx="952500" cy="790575"/>
    <xdr:pic>
      <xdr:nvPicPr>
        <xdr:cNvPr id="2" name="image1.png" title="Image">
          <a:extLst>
            <a:ext uri="{FF2B5EF4-FFF2-40B4-BE49-F238E27FC236}">
              <a16:creationId xmlns:a16="http://schemas.microsoft.com/office/drawing/2014/main" id="{A5FD4EB9-D418-D84F-B19B-0DA0DF7257B9}"/>
            </a:ext>
          </a:extLst>
        </xdr:cNvPr>
        <xdr:cNvPicPr preferRelativeResize="0"/>
      </xdr:nvPicPr>
      <xdr:blipFill>
        <a:blip xmlns:r="http://schemas.openxmlformats.org/officeDocument/2006/relationships" r:embed="rId1" cstate="print"/>
        <a:stretch>
          <a:fillRect/>
        </a:stretch>
      </xdr:blipFill>
      <xdr:spPr>
        <a:xfrm>
          <a:off x="127000" y="114300"/>
          <a:ext cx="952500" cy="790575"/>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127000</xdr:colOff>
      <xdr:row>0</xdr:row>
      <xdr:rowOff>114300</xdr:rowOff>
    </xdr:from>
    <xdr:ext cx="952500" cy="790575"/>
    <xdr:pic>
      <xdr:nvPicPr>
        <xdr:cNvPr id="2" name="image1.png" title="Image">
          <a:extLst>
            <a:ext uri="{FF2B5EF4-FFF2-40B4-BE49-F238E27FC236}">
              <a16:creationId xmlns:a16="http://schemas.microsoft.com/office/drawing/2014/main" id="{35F0877B-EB30-FB42-9A64-3B0EB939A2EE}"/>
            </a:ext>
          </a:extLst>
        </xdr:cNvPr>
        <xdr:cNvPicPr preferRelativeResize="0"/>
      </xdr:nvPicPr>
      <xdr:blipFill>
        <a:blip xmlns:r="http://schemas.openxmlformats.org/officeDocument/2006/relationships" r:embed="rId1" cstate="print"/>
        <a:stretch>
          <a:fillRect/>
        </a:stretch>
      </xdr:blipFill>
      <xdr:spPr>
        <a:xfrm>
          <a:off x="127000" y="114300"/>
          <a:ext cx="952500" cy="790575"/>
        </a:xfrm>
        <a:prstGeom prst="rect">
          <a:avLst/>
        </a:prstGeom>
        <a:noFill/>
      </xdr:spPr>
    </xdr:pic>
    <xdr:clientData fLocksWithSheet="0"/>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www.gov.uk/government/publications/civil-service-helping-you-with-managing-suppliers-and-contracts/civil-service-helping-you-with-managing-suppliers-and-contract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28B31-79F2-B44A-85BD-535B57219F15}">
  <dimension ref="A1:G52"/>
  <sheetViews>
    <sheetView tabSelected="1" zoomScaleNormal="100" workbookViewId="0">
      <selection activeCell="C2" sqref="C2:E3"/>
    </sheetView>
  </sheetViews>
  <sheetFormatPr defaultColWidth="10.83203125" defaultRowHeight="17.5"/>
  <cols>
    <col min="1" max="1" width="16.1640625" style="3" customWidth="1"/>
    <col min="2" max="2" width="2.33203125" style="4" customWidth="1"/>
    <col min="3" max="3" width="49.6640625" style="1" customWidth="1"/>
    <col min="4" max="4" width="2.33203125" style="4" customWidth="1"/>
    <col min="5" max="5" width="49.6640625" style="4" customWidth="1"/>
    <col min="6" max="6" width="2.33203125" style="4" customWidth="1"/>
    <col min="7" max="7" width="49.6640625" style="4" customWidth="1"/>
    <col min="8" max="16384" width="10.83203125" style="4"/>
  </cols>
  <sheetData>
    <row r="1" spans="1:7" ht="29" customHeight="1">
      <c r="C1" s="136" t="s">
        <v>18</v>
      </c>
      <c r="D1" s="136"/>
      <c r="E1" s="136"/>
    </row>
    <row r="2" spans="1:7">
      <c r="C2" s="137" t="s">
        <v>0</v>
      </c>
      <c r="D2" s="137"/>
      <c r="E2" s="137"/>
    </row>
    <row r="3" spans="1:7" ht="17" customHeight="1">
      <c r="C3" s="137"/>
      <c r="D3" s="137"/>
      <c r="E3" s="137"/>
    </row>
    <row r="4" spans="1:7" ht="8" customHeight="1"/>
    <row r="5" spans="1:7" ht="8" customHeight="1">
      <c r="C5" s="138"/>
      <c r="D5" s="138"/>
      <c r="E5" s="138"/>
      <c r="F5" s="138"/>
      <c r="G5" s="138"/>
    </row>
    <row r="6" spans="1:7" ht="8" customHeight="1">
      <c r="C6" s="2"/>
      <c r="D6" s="2"/>
      <c r="E6" s="2"/>
      <c r="F6" s="2"/>
      <c r="G6" s="2"/>
    </row>
    <row r="7" spans="1:7">
      <c r="A7" s="16"/>
      <c r="C7" s="5" t="s">
        <v>1</v>
      </c>
      <c r="D7" s="2"/>
      <c r="E7" s="2"/>
      <c r="F7" s="2"/>
      <c r="G7" s="2"/>
    </row>
    <row r="8" spans="1:7" ht="8" customHeight="1">
      <c r="C8" s="2"/>
      <c r="D8" s="2"/>
      <c r="E8" s="2"/>
      <c r="F8" s="2"/>
      <c r="G8" s="2"/>
    </row>
    <row r="9" spans="1:7" s="7" customFormat="1" ht="40" customHeight="1">
      <c r="A9" s="6"/>
      <c r="C9" s="141" t="s">
        <v>2</v>
      </c>
      <c r="D9" s="141"/>
      <c r="E9" s="141"/>
      <c r="F9" s="141"/>
      <c r="G9" s="141"/>
    </row>
    <row r="10" spans="1:7" s="7" customFormat="1" ht="37" customHeight="1">
      <c r="A10" s="6"/>
      <c r="C10" s="141" t="s">
        <v>17</v>
      </c>
      <c r="D10" s="141"/>
      <c r="E10" s="141"/>
      <c r="F10" s="141"/>
      <c r="G10" s="141"/>
    </row>
    <row r="11" spans="1:7" ht="8" customHeight="1">
      <c r="C11" s="2"/>
      <c r="D11" s="2"/>
      <c r="E11" s="2"/>
      <c r="F11" s="2"/>
      <c r="G11" s="2"/>
    </row>
    <row r="12" spans="1:7" ht="8" customHeight="1">
      <c r="C12" s="146"/>
      <c r="D12" s="146"/>
      <c r="E12" s="146"/>
      <c r="F12" s="146"/>
      <c r="G12" s="146"/>
    </row>
    <row r="13" spans="1:7" ht="8" customHeight="1">
      <c r="C13" s="2"/>
      <c r="D13" s="2"/>
      <c r="E13" s="2"/>
      <c r="F13" s="2"/>
      <c r="G13" s="2"/>
    </row>
    <row r="14" spans="1:7">
      <c r="C14" s="5" t="s">
        <v>3</v>
      </c>
      <c r="D14" s="2"/>
      <c r="E14" s="2"/>
      <c r="F14" s="2"/>
      <c r="G14" s="2"/>
    </row>
    <row r="15" spans="1:7" ht="8" customHeight="1">
      <c r="C15" s="2"/>
      <c r="D15" s="2"/>
      <c r="E15" s="2"/>
      <c r="F15" s="2"/>
      <c r="G15" s="2"/>
    </row>
    <row r="16" spans="1:7" s="7" customFormat="1" ht="53" customHeight="1">
      <c r="A16" s="6"/>
      <c r="C16" s="141" t="s">
        <v>4</v>
      </c>
      <c r="D16" s="141"/>
      <c r="E16" s="141"/>
      <c r="F16" s="141"/>
      <c r="G16" s="141"/>
    </row>
    <row r="17" spans="1:7" s="7" customFormat="1" ht="21" customHeight="1">
      <c r="A17" s="6"/>
      <c r="C17" s="141" t="s">
        <v>5</v>
      </c>
      <c r="D17" s="141"/>
      <c r="E17" s="141"/>
      <c r="F17" s="141"/>
      <c r="G17" s="141"/>
    </row>
    <row r="18" spans="1:7" ht="8" customHeight="1">
      <c r="C18" s="2"/>
      <c r="D18" s="2"/>
      <c r="E18" s="2"/>
      <c r="F18" s="2"/>
      <c r="G18" s="2"/>
    </row>
    <row r="19" spans="1:7" ht="8" customHeight="1">
      <c r="C19" s="146"/>
      <c r="D19" s="146"/>
      <c r="E19" s="146"/>
      <c r="F19" s="146"/>
      <c r="G19" s="146"/>
    </row>
    <row r="20" spans="1:7" ht="8" customHeight="1">
      <c r="C20" s="2"/>
      <c r="D20" s="2"/>
      <c r="E20" s="2"/>
      <c r="F20" s="2"/>
      <c r="G20" s="2"/>
    </row>
    <row r="21" spans="1:7">
      <c r="C21" s="5" t="s">
        <v>219</v>
      </c>
      <c r="D21" s="2"/>
      <c r="E21" s="2"/>
      <c r="F21" s="2"/>
      <c r="G21" s="2"/>
    </row>
    <row r="22" spans="1:7" ht="8" customHeight="1">
      <c r="C22" s="2"/>
      <c r="D22" s="2"/>
      <c r="E22" s="2"/>
      <c r="F22" s="2"/>
      <c r="G22" s="2"/>
    </row>
    <row r="23" spans="1:7" s="7" customFormat="1" ht="35" customHeight="1">
      <c r="A23" s="6"/>
      <c r="C23" s="98" t="s">
        <v>7</v>
      </c>
      <c r="D23" s="38"/>
      <c r="E23" s="100" t="s">
        <v>8</v>
      </c>
      <c r="F23" s="38"/>
      <c r="G23" s="101" t="s">
        <v>9</v>
      </c>
    </row>
    <row r="24" spans="1:7" ht="8" customHeight="1">
      <c r="C24" s="2"/>
      <c r="D24" s="2"/>
      <c r="E24" s="2"/>
      <c r="F24" s="2"/>
      <c r="G24" s="2"/>
    </row>
    <row r="25" spans="1:7" ht="8" customHeight="1">
      <c r="C25" s="146"/>
      <c r="D25" s="146"/>
      <c r="E25" s="146"/>
      <c r="F25" s="146"/>
      <c r="G25" s="146"/>
    </row>
    <row r="26" spans="1:7" ht="8" customHeight="1">
      <c r="C26" s="2"/>
      <c r="D26" s="2"/>
      <c r="E26" s="2"/>
      <c r="F26" s="2"/>
      <c r="G26" s="2"/>
    </row>
    <row r="27" spans="1:7">
      <c r="C27" s="5" t="s">
        <v>6</v>
      </c>
      <c r="D27" s="2"/>
      <c r="E27" s="2"/>
      <c r="F27" s="2"/>
      <c r="G27" s="2"/>
    </row>
    <row r="28" spans="1:7" ht="8" customHeight="1">
      <c r="C28" s="2"/>
      <c r="D28" s="2"/>
      <c r="E28" s="2"/>
      <c r="F28" s="2"/>
      <c r="G28" s="2"/>
    </row>
    <row r="29" spans="1:7" s="7" customFormat="1" ht="35" customHeight="1">
      <c r="A29" s="6"/>
      <c r="C29" s="99" t="s">
        <v>10</v>
      </c>
      <c r="D29" s="38"/>
      <c r="E29" s="100" t="s">
        <v>11</v>
      </c>
      <c r="F29" s="38"/>
      <c r="G29" s="101" t="s">
        <v>19</v>
      </c>
    </row>
    <row r="30" spans="1:7" ht="8" customHeight="1">
      <c r="C30" s="2"/>
      <c r="D30" s="2"/>
      <c r="E30" s="2"/>
      <c r="F30" s="2"/>
      <c r="G30" s="2"/>
    </row>
    <row r="31" spans="1:7" ht="8" customHeight="1">
      <c r="C31" s="146"/>
      <c r="D31" s="146"/>
      <c r="E31" s="146"/>
      <c r="F31" s="146"/>
      <c r="G31" s="146"/>
    </row>
    <row r="32" spans="1:7" ht="8" customHeight="1">
      <c r="C32" s="2"/>
      <c r="D32" s="2"/>
      <c r="E32" s="2"/>
      <c r="F32" s="2"/>
      <c r="G32" s="2"/>
    </row>
    <row r="33" spans="1:7">
      <c r="C33" s="5" t="s">
        <v>12</v>
      </c>
      <c r="D33" s="2"/>
      <c r="E33" s="2"/>
      <c r="F33" s="2"/>
      <c r="G33" s="2"/>
    </row>
    <row r="34" spans="1:7" ht="8" customHeight="1">
      <c r="C34" s="2"/>
      <c r="D34" s="2"/>
      <c r="E34" s="2"/>
      <c r="F34" s="2"/>
      <c r="G34" s="2"/>
    </row>
    <row r="35" spans="1:7" s="7" customFormat="1" ht="18" customHeight="1">
      <c r="A35" s="6"/>
      <c r="C35" s="9" t="s">
        <v>15</v>
      </c>
      <c r="D35" s="10"/>
      <c r="E35" s="141" t="s">
        <v>13</v>
      </c>
      <c r="F35" s="141"/>
      <c r="G35" s="141"/>
    </row>
    <row r="36" spans="1:7" ht="18" customHeight="1">
      <c r="C36" s="17" t="s">
        <v>16</v>
      </c>
      <c r="D36" s="12"/>
      <c r="E36" s="142" t="s">
        <v>14</v>
      </c>
      <c r="F36" s="142"/>
      <c r="G36" s="142"/>
    </row>
    <row r="52" spans="3:3">
      <c r="C52" s="1" t="s">
        <v>362</v>
      </c>
    </row>
  </sheetData>
  <mergeCells count="13">
    <mergeCell ref="C10:G10"/>
    <mergeCell ref="C16:G16"/>
    <mergeCell ref="C17:G17"/>
    <mergeCell ref="C1:E1"/>
    <mergeCell ref="C2:E3"/>
    <mergeCell ref="C5:G5"/>
    <mergeCell ref="C12:G12"/>
    <mergeCell ref="C9:G9"/>
    <mergeCell ref="C19:G19"/>
    <mergeCell ref="C25:G25"/>
    <mergeCell ref="C31:G31"/>
    <mergeCell ref="E35:G35"/>
    <mergeCell ref="E36:G36"/>
  </mergeCell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4E783-54F0-F54D-8C06-60BB111E4028}">
  <dimension ref="A1:H59"/>
  <sheetViews>
    <sheetView workbookViewId="0">
      <selection activeCell="E71" sqref="E71"/>
    </sheetView>
  </sheetViews>
  <sheetFormatPr defaultColWidth="10.83203125" defaultRowHeight="17.5"/>
  <cols>
    <col min="1" max="1" width="16.1640625" style="3" customWidth="1"/>
    <col min="2" max="2" width="2.33203125" style="4" customWidth="1"/>
    <col min="3" max="3" width="5.5" style="1" customWidth="1"/>
    <col min="4" max="4" width="1.5" style="4" customWidth="1"/>
    <col min="5" max="5" width="151.1640625" style="4" customWidth="1"/>
    <col min="6" max="16384" width="10.83203125" style="4"/>
  </cols>
  <sheetData>
    <row r="1" spans="1:5" ht="29" customHeight="1">
      <c r="C1" s="136" t="s">
        <v>18</v>
      </c>
      <c r="D1" s="136"/>
      <c r="E1" s="136"/>
    </row>
    <row r="2" spans="1:5">
      <c r="C2" s="137" t="s">
        <v>20</v>
      </c>
      <c r="D2" s="137"/>
      <c r="E2" s="137"/>
    </row>
    <row r="3" spans="1:5" ht="17" customHeight="1">
      <c r="C3" s="137"/>
      <c r="D3" s="137"/>
      <c r="E3" s="137"/>
    </row>
    <row r="4" spans="1:5" ht="8" customHeight="1"/>
    <row r="5" spans="1:5" ht="8" customHeight="1">
      <c r="C5" s="138"/>
      <c r="D5" s="138"/>
      <c r="E5" s="138"/>
    </row>
    <row r="6" spans="1:5" ht="8" customHeight="1">
      <c r="C6" s="2"/>
      <c r="D6" s="2"/>
      <c r="E6" s="2"/>
    </row>
    <row r="7" spans="1:5">
      <c r="A7" s="16"/>
      <c r="C7" s="147" t="s">
        <v>21</v>
      </c>
      <c r="D7" s="147"/>
      <c r="E7" s="147"/>
    </row>
    <row r="8" spans="1:5" ht="8" customHeight="1">
      <c r="C8" s="2"/>
      <c r="D8" s="2"/>
      <c r="E8" s="2"/>
    </row>
    <row r="9" spans="1:5" s="7" customFormat="1" ht="18" customHeight="1">
      <c r="A9" s="6"/>
      <c r="C9" s="13" t="s">
        <v>49</v>
      </c>
      <c r="D9" s="14"/>
      <c r="E9" s="9" t="s">
        <v>117</v>
      </c>
    </row>
    <row r="10" spans="1:5" s="7" customFormat="1">
      <c r="A10" s="6"/>
      <c r="C10" s="13" t="s">
        <v>49</v>
      </c>
      <c r="D10" s="14"/>
      <c r="E10" s="9" t="s">
        <v>22</v>
      </c>
    </row>
    <row r="11" spans="1:5" s="7" customFormat="1" ht="31">
      <c r="A11" s="6"/>
      <c r="C11" s="13" t="s">
        <v>49</v>
      </c>
      <c r="D11" s="14"/>
      <c r="E11" s="9" t="s">
        <v>23</v>
      </c>
    </row>
    <row r="12" spans="1:5" s="7" customFormat="1">
      <c r="A12" s="6"/>
      <c r="C12" s="13" t="s">
        <v>49</v>
      </c>
      <c r="D12" s="14"/>
      <c r="E12" s="9" t="s">
        <v>24</v>
      </c>
    </row>
    <row r="13" spans="1:5" s="7" customFormat="1">
      <c r="A13" s="6"/>
      <c r="C13" s="13" t="s">
        <v>49</v>
      </c>
      <c r="D13" s="14"/>
      <c r="E13" s="9" t="s">
        <v>25</v>
      </c>
    </row>
    <row r="14" spans="1:5" s="7" customFormat="1">
      <c r="A14" s="6"/>
      <c r="C14" s="13" t="s">
        <v>49</v>
      </c>
      <c r="D14" s="14"/>
      <c r="E14" s="9" t="s">
        <v>26</v>
      </c>
    </row>
    <row r="15" spans="1:5" s="7" customFormat="1">
      <c r="A15" s="6"/>
      <c r="C15" s="13" t="s">
        <v>49</v>
      </c>
      <c r="D15" s="14"/>
      <c r="E15" s="9" t="s">
        <v>27</v>
      </c>
    </row>
    <row r="16" spans="1:5" s="7" customFormat="1">
      <c r="A16" s="6"/>
      <c r="C16" s="13" t="s">
        <v>49</v>
      </c>
      <c r="D16" s="14"/>
      <c r="E16" s="17" t="s">
        <v>30</v>
      </c>
    </row>
    <row r="17" spans="1:5" s="7" customFormat="1">
      <c r="A17" s="6"/>
      <c r="C17" s="13" t="s">
        <v>49</v>
      </c>
      <c r="D17" s="14"/>
      <c r="E17" s="9" t="s">
        <v>28</v>
      </c>
    </row>
    <row r="18" spans="1:5" s="7" customFormat="1" ht="31">
      <c r="A18" s="6"/>
      <c r="C18" s="13" t="s">
        <v>49</v>
      </c>
      <c r="D18" s="14"/>
      <c r="E18" s="9" t="s">
        <v>29</v>
      </c>
    </row>
    <row r="19" spans="1:5" ht="8" customHeight="1">
      <c r="C19" s="2"/>
      <c r="D19" s="2"/>
      <c r="E19" s="2"/>
    </row>
    <row r="20" spans="1:5" ht="8" customHeight="1">
      <c r="C20" s="146"/>
      <c r="D20" s="146"/>
      <c r="E20" s="146"/>
    </row>
    <row r="21" spans="1:5" ht="8" customHeight="1">
      <c r="C21" s="2"/>
      <c r="D21" s="2"/>
      <c r="E21" s="2"/>
    </row>
    <row r="22" spans="1:5">
      <c r="C22" s="147" t="s">
        <v>31</v>
      </c>
      <c r="D22" s="147"/>
      <c r="E22" s="147"/>
    </row>
    <row r="23" spans="1:5" ht="8" customHeight="1">
      <c r="C23" s="2"/>
      <c r="D23" s="2"/>
      <c r="E23" s="2"/>
    </row>
    <row r="24" spans="1:5" s="7" customFormat="1">
      <c r="A24" s="6"/>
      <c r="C24" s="15" t="s">
        <v>49</v>
      </c>
      <c r="D24" s="14"/>
      <c r="E24" s="9" t="s">
        <v>342</v>
      </c>
    </row>
    <row r="25" spans="1:5" s="7" customFormat="1">
      <c r="A25" s="6"/>
      <c r="C25" s="15" t="s">
        <v>49</v>
      </c>
      <c r="D25" s="14"/>
      <c r="E25" s="9" t="s">
        <v>343</v>
      </c>
    </row>
    <row r="26" spans="1:5" s="7" customFormat="1">
      <c r="A26" s="6"/>
      <c r="C26" s="15" t="s">
        <v>49</v>
      </c>
      <c r="D26" s="14"/>
      <c r="E26" s="9" t="s">
        <v>32</v>
      </c>
    </row>
    <row r="27" spans="1:5" s="7" customFormat="1" ht="31">
      <c r="A27" s="6"/>
      <c r="C27" s="15" t="s">
        <v>49</v>
      </c>
      <c r="D27" s="14"/>
      <c r="E27" s="9" t="s">
        <v>344</v>
      </c>
    </row>
    <row r="28" spans="1:5" s="7" customFormat="1">
      <c r="A28" s="6"/>
      <c r="C28" s="15" t="s">
        <v>49</v>
      </c>
      <c r="D28" s="14"/>
      <c r="E28" s="9" t="s">
        <v>345</v>
      </c>
    </row>
    <row r="29" spans="1:5" ht="8" customHeight="1">
      <c r="C29" s="2"/>
      <c r="D29" s="2"/>
      <c r="E29" s="2"/>
    </row>
    <row r="30" spans="1:5" ht="8" customHeight="1">
      <c r="C30" s="146"/>
      <c r="D30" s="146"/>
      <c r="E30" s="146"/>
    </row>
    <row r="31" spans="1:5" ht="8" customHeight="1">
      <c r="C31" s="2"/>
      <c r="D31" s="2"/>
      <c r="E31" s="2"/>
    </row>
    <row r="32" spans="1:5">
      <c r="C32" s="147" t="s">
        <v>33</v>
      </c>
      <c r="D32" s="147"/>
      <c r="E32" s="147"/>
    </row>
    <row r="33" spans="1:5" ht="8" customHeight="1">
      <c r="C33" s="2"/>
      <c r="D33" s="2"/>
      <c r="E33" s="2"/>
    </row>
    <row r="34" spans="1:5" s="7" customFormat="1" ht="31">
      <c r="A34" s="6"/>
      <c r="C34" s="13" t="s">
        <v>49</v>
      </c>
      <c r="D34" s="14"/>
      <c r="E34" s="9" t="s">
        <v>38</v>
      </c>
    </row>
    <row r="35" spans="1:5" s="7" customFormat="1">
      <c r="A35" s="6"/>
      <c r="C35" s="13" t="s">
        <v>49</v>
      </c>
      <c r="D35" s="14"/>
      <c r="E35" s="9" t="s">
        <v>34</v>
      </c>
    </row>
    <row r="36" spans="1:5" s="7" customFormat="1">
      <c r="A36" s="6"/>
      <c r="C36" s="13" t="s">
        <v>49</v>
      </c>
      <c r="D36" s="14"/>
      <c r="E36" s="9" t="s">
        <v>36</v>
      </c>
    </row>
    <row r="37" spans="1:5" s="7" customFormat="1">
      <c r="A37" s="6"/>
      <c r="C37" s="13" t="s">
        <v>49</v>
      </c>
      <c r="D37" s="14"/>
      <c r="E37" s="9" t="s">
        <v>35</v>
      </c>
    </row>
    <row r="38" spans="1:5" s="7" customFormat="1">
      <c r="A38" s="6"/>
      <c r="C38" s="13" t="s">
        <v>49</v>
      </c>
      <c r="D38" s="14"/>
      <c r="E38" s="9" t="s">
        <v>37</v>
      </c>
    </row>
    <row r="39" spans="1:5" ht="8" customHeight="1">
      <c r="C39" s="2"/>
      <c r="D39" s="2"/>
      <c r="E39" s="2"/>
    </row>
    <row r="40" spans="1:5" ht="8" customHeight="1">
      <c r="C40" s="146"/>
      <c r="D40" s="146"/>
      <c r="E40" s="146"/>
    </row>
    <row r="41" spans="1:5" ht="8" customHeight="1">
      <c r="C41" s="2"/>
      <c r="D41" s="2"/>
      <c r="E41" s="2"/>
    </row>
    <row r="42" spans="1:5">
      <c r="C42" s="147" t="s">
        <v>46</v>
      </c>
      <c r="D42" s="147"/>
      <c r="E42" s="147"/>
    </row>
    <row r="43" spans="1:5" ht="8" customHeight="1">
      <c r="C43" s="2"/>
      <c r="D43" s="2"/>
      <c r="E43" s="2"/>
    </row>
    <row r="44" spans="1:5" s="7" customFormat="1">
      <c r="A44" s="6"/>
      <c r="C44" s="13" t="s">
        <v>49</v>
      </c>
      <c r="D44" s="14"/>
      <c r="E44" s="9" t="s">
        <v>39</v>
      </c>
    </row>
    <row r="45" spans="1:5" s="7" customFormat="1">
      <c r="A45" s="6"/>
      <c r="C45" s="13" t="s">
        <v>49</v>
      </c>
      <c r="D45" s="14"/>
      <c r="E45" s="9" t="s">
        <v>40</v>
      </c>
    </row>
    <row r="46" spans="1:5" s="7" customFormat="1">
      <c r="A46" s="6"/>
      <c r="C46" s="13" t="s">
        <v>49</v>
      </c>
      <c r="D46" s="14"/>
      <c r="E46" s="9" t="s">
        <v>41</v>
      </c>
    </row>
    <row r="47" spans="1:5" s="7" customFormat="1">
      <c r="A47" s="6"/>
      <c r="C47" s="13" t="s">
        <v>49</v>
      </c>
      <c r="D47" s="14"/>
      <c r="E47" s="9" t="s">
        <v>42</v>
      </c>
    </row>
    <row r="48" spans="1:5" s="7" customFormat="1" ht="31">
      <c r="A48" s="6"/>
      <c r="C48" s="13" t="s">
        <v>49</v>
      </c>
      <c r="D48" s="14"/>
      <c r="E48" s="9" t="s">
        <v>43</v>
      </c>
    </row>
    <row r="49" spans="1:8" s="7" customFormat="1">
      <c r="A49" s="6"/>
      <c r="C49" s="13" t="s">
        <v>49</v>
      </c>
      <c r="D49" s="14"/>
      <c r="E49" s="9" t="s">
        <v>44</v>
      </c>
    </row>
    <row r="50" spans="1:8" ht="8" customHeight="1">
      <c r="C50" s="2"/>
      <c r="D50" s="2"/>
      <c r="E50" s="2"/>
    </row>
    <row r="51" spans="1:8" ht="8" customHeight="1">
      <c r="C51" s="146"/>
      <c r="D51" s="146"/>
      <c r="E51" s="146"/>
    </row>
    <row r="52" spans="1:8" ht="8" customHeight="1">
      <c r="C52" s="2"/>
      <c r="D52" s="2"/>
      <c r="E52" s="2"/>
    </row>
    <row r="53" spans="1:8">
      <c r="C53" s="147" t="s">
        <v>45</v>
      </c>
      <c r="D53" s="147"/>
      <c r="E53" s="147"/>
    </row>
    <row r="54" spans="1:8" ht="8" customHeight="1">
      <c r="C54" s="2"/>
      <c r="D54" s="2"/>
      <c r="E54" s="2"/>
    </row>
    <row r="55" spans="1:8" s="7" customFormat="1">
      <c r="A55" s="6"/>
      <c r="C55" s="13" t="s">
        <v>49</v>
      </c>
      <c r="D55" s="14"/>
      <c r="E55" s="9" t="s">
        <v>47</v>
      </c>
    </row>
    <row r="56" spans="1:8" s="7" customFormat="1">
      <c r="A56" s="6"/>
      <c r="C56" s="13" t="s">
        <v>49</v>
      </c>
      <c r="D56" s="14"/>
      <c r="E56" s="9" t="s">
        <v>48</v>
      </c>
    </row>
    <row r="57" spans="1:8" ht="19" customHeight="1">
      <c r="E57" s="35" t="s">
        <v>50</v>
      </c>
      <c r="F57" s="11"/>
      <c r="G57" s="11"/>
      <c r="H57" s="11"/>
    </row>
    <row r="58" spans="1:8">
      <c r="E58" s="35" t="s">
        <v>51</v>
      </c>
      <c r="F58" s="11"/>
      <c r="G58" s="11"/>
      <c r="H58" s="11"/>
    </row>
    <row r="59" spans="1:8">
      <c r="E59" s="35" t="s">
        <v>52</v>
      </c>
      <c r="F59" s="11"/>
      <c r="G59" s="11"/>
      <c r="H59" s="11"/>
    </row>
  </sheetData>
  <mergeCells count="12">
    <mergeCell ref="C1:E1"/>
    <mergeCell ref="C2:E3"/>
    <mergeCell ref="C5:E5"/>
    <mergeCell ref="C20:E20"/>
    <mergeCell ref="C51:E51"/>
    <mergeCell ref="C53:E53"/>
    <mergeCell ref="C30:E30"/>
    <mergeCell ref="C7:E7"/>
    <mergeCell ref="C22:E22"/>
    <mergeCell ref="C32:E32"/>
    <mergeCell ref="C40:E40"/>
    <mergeCell ref="C42:E42"/>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EA80C-ACFF-E94E-842E-CE172DE24345}">
  <dimension ref="A1:M58"/>
  <sheetViews>
    <sheetView workbookViewId="0">
      <selection activeCell="L48" sqref="L48"/>
    </sheetView>
  </sheetViews>
  <sheetFormatPr defaultColWidth="10.83203125" defaultRowHeight="17.5"/>
  <cols>
    <col min="1" max="1" width="16.1640625" style="3" customWidth="1"/>
    <col min="2" max="2" width="2.33203125" style="4" customWidth="1"/>
    <col min="3" max="3" width="29.6640625" style="1" customWidth="1"/>
    <col min="4" max="4" width="22.1640625" style="4" customWidth="1"/>
    <col min="5" max="5" width="29.6640625" style="4" customWidth="1"/>
    <col min="6" max="6" width="22.1640625" style="4" customWidth="1"/>
    <col min="7" max="8" width="14.83203125" style="4" customWidth="1"/>
    <col min="9" max="9" width="22.1640625" style="4" customWidth="1"/>
    <col min="10" max="16384" width="10.83203125" style="4"/>
  </cols>
  <sheetData>
    <row r="1" spans="3:9" ht="29" customHeight="1">
      <c r="C1" s="136" t="s">
        <v>18</v>
      </c>
      <c r="D1" s="136"/>
      <c r="E1" s="136"/>
    </row>
    <row r="2" spans="3:9">
      <c r="C2" s="137" t="s">
        <v>53</v>
      </c>
      <c r="D2" s="137"/>
      <c r="E2" s="137"/>
    </row>
    <row r="3" spans="3:9" ht="17" customHeight="1">
      <c r="C3" s="137"/>
      <c r="D3" s="137"/>
      <c r="E3" s="137"/>
      <c r="I3" s="23"/>
    </row>
    <row r="4" spans="3:9" ht="8" customHeight="1">
      <c r="I4" s="24"/>
    </row>
    <row r="5" spans="3:9" ht="8" customHeight="1">
      <c r="C5" s="138"/>
      <c r="D5" s="138"/>
      <c r="E5" s="138"/>
      <c r="F5" s="138"/>
      <c r="G5" s="138"/>
      <c r="H5" s="138"/>
      <c r="I5" s="138"/>
    </row>
    <row r="6" spans="3:9" ht="8" customHeight="1">
      <c r="C6" s="2"/>
      <c r="D6" s="2"/>
      <c r="E6" s="2"/>
      <c r="F6" s="2"/>
      <c r="G6" s="2"/>
      <c r="H6" s="2"/>
      <c r="I6" s="2"/>
    </row>
    <row r="7" spans="3:9">
      <c r="C7" s="5" t="s">
        <v>54</v>
      </c>
      <c r="D7" s="2"/>
      <c r="E7" s="2"/>
      <c r="F7" s="2"/>
      <c r="G7" s="2"/>
      <c r="H7" s="2"/>
      <c r="I7" s="2"/>
    </row>
    <row r="8" spans="3:9" ht="8" customHeight="1">
      <c r="C8" s="2"/>
      <c r="D8" s="2"/>
      <c r="E8" s="2"/>
      <c r="F8" s="2"/>
      <c r="G8" s="2"/>
      <c r="H8" s="2"/>
      <c r="I8" s="2"/>
    </row>
    <row r="9" spans="3:9">
      <c r="C9" s="141" t="s">
        <v>55</v>
      </c>
      <c r="D9" s="141"/>
      <c r="E9" s="141"/>
      <c r="F9" s="141"/>
      <c r="G9" s="141"/>
      <c r="H9" s="141"/>
      <c r="I9" s="2"/>
    </row>
    <row r="10" spans="3:9" ht="8" customHeight="1">
      <c r="C10" s="2"/>
      <c r="D10" s="2"/>
      <c r="E10" s="2"/>
      <c r="F10" s="2"/>
      <c r="G10" s="2"/>
      <c r="H10" s="2"/>
      <c r="I10" s="2"/>
    </row>
    <row r="11" spans="3:9" ht="8" customHeight="1">
      <c r="C11" s="146"/>
      <c r="D11" s="146"/>
      <c r="E11" s="146"/>
      <c r="F11" s="146"/>
      <c r="G11" s="146"/>
      <c r="H11" s="146"/>
      <c r="I11" s="146"/>
    </row>
    <row r="12" spans="3:9" ht="8" customHeight="1">
      <c r="C12" s="2"/>
      <c r="D12" s="2"/>
      <c r="E12" s="2"/>
      <c r="F12" s="2"/>
      <c r="G12" s="2"/>
      <c r="H12" s="2"/>
      <c r="I12" s="2"/>
    </row>
    <row r="13" spans="3:9">
      <c r="C13" s="5" t="s">
        <v>56</v>
      </c>
      <c r="D13" s="2"/>
      <c r="E13" s="2"/>
      <c r="F13" s="2"/>
      <c r="G13" s="2"/>
      <c r="H13" s="2"/>
      <c r="I13" s="2"/>
    </row>
    <row r="14" spans="3:9" ht="8" customHeight="1">
      <c r="C14" s="2"/>
      <c r="D14" s="2"/>
      <c r="E14" s="2"/>
      <c r="F14" s="2"/>
      <c r="G14" s="2"/>
      <c r="H14" s="2"/>
      <c r="I14" s="2"/>
    </row>
    <row r="15" spans="3:9">
      <c r="C15" s="17" t="s">
        <v>147</v>
      </c>
      <c r="D15" s="17"/>
      <c r="E15" s="17"/>
      <c r="F15" s="17"/>
      <c r="G15" s="17"/>
      <c r="H15" s="17"/>
      <c r="I15" s="2"/>
    </row>
    <row r="16" spans="3:9">
      <c r="C16" s="17" t="s">
        <v>146</v>
      </c>
      <c r="D16" s="17"/>
      <c r="E16" s="17"/>
      <c r="F16" s="17"/>
      <c r="G16" s="17"/>
      <c r="H16" s="17"/>
      <c r="I16" s="2"/>
    </row>
    <row r="17" spans="1:13" s="7" customFormat="1" ht="18" customHeight="1">
      <c r="A17" s="6"/>
      <c r="C17" s="141" t="s">
        <v>144</v>
      </c>
      <c r="D17" s="141"/>
      <c r="E17" s="141"/>
      <c r="G17" s="22"/>
      <c r="H17" s="22"/>
      <c r="I17" s="127"/>
    </row>
    <row r="18" spans="1:13" s="7" customFormat="1">
      <c r="A18" s="6"/>
      <c r="C18" s="141" t="s">
        <v>145</v>
      </c>
      <c r="D18" s="141"/>
      <c r="E18" s="141"/>
      <c r="F18" s="141"/>
      <c r="G18" s="141"/>
      <c r="H18" s="141"/>
      <c r="I18" s="8"/>
    </row>
    <row r="19" spans="1:13" ht="8" customHeight="1">
      <c r="C19" s="2"/>
      <c r="D19" s="2"/>
      <c r="E19" s="2"/>
      <c r="F19" s="2"/>
      <c r="G19" s="2"/>
      <c r="H19" s="2"/>
      <c r="I19" s="2"/>
    </row>
    <row r="20" spans="1:13" ht="8" customHeight="1">
      <c r="C20" s="146"/>
      <c r="D20" s="146"/>
      <c r="E20" s="146"/>
      <c r="F20" s="146"/>
      <c r="G20" s="146"/>
      <c r="H20" s="146"/>
      <c r="I20" s="146"/>
    </row>
    <row r="21" spans="1:13" ht="8" customHeight="1">
      <c r="C21" s="2"/>
      <c r="D21" s="2"/>
      <c r="E21" s="2"/>
      <c r="F21" s="2"/>
      <c r="G21" s="2"/>
      <c r="H21" s="2"/>
      <c r="I21" s="2"/>
    </row>
    <row r="22" spans="1:13">
      <c r="C22" s="5" t="s">
        <v>57</v>
      </c>
      <c r="D22" s="2"/>
      <c r="E22" s="2"/>
      <c r="F22" s="2"/>
      <c r="G22" s="2"/>
      <c r="H22" s="2"/>
      <c r="I22" s="2"/>
    </row>
    <row r="23" spans="1:13" ht="8" customHeight="1">
      <c r="C23" s="2"/>
      <c r="D23" s="2"/>
      <c r="E23" s="2"/>
      <c r="F23" s="2"/>
      <c r="G23" s="2"/>
      <c r="H23" s="2"/>
      <c r="I23" s="2"/>
    </row>
    <row r="24" spans="1:13">
      <c r="C24" s="27" t="s">
        <v>126</v>
      </c>
      <c r="D24" s="18" t="s">
        <v>178</v>
      </c>
      <c r="E24" s="27" t="s">
        <v>125</v>
      </c>
      <c r="F24" s="18" t="s">
        <v>178</v>
      </c>
      <c r="G24" s="149" t="s">
        <v>131</v>
      </c>
      <c r="H24" s="149"/>
      <c r="I24" s="18" t="s">
        <v>178</v>
      </c>
    </row>
    <row r="25" spans="1:13">
      <c r="C25" s="28" t="s">
        <v>127</v>
      </c>
      <c r="D25" s="18" t="s">
        <v>178</v>
      </c>
      <c r="E25" s="28" t="s">
        <v>62</v>
      </c>
      <c r="F25" s="18" t="s">
        <v>178</v>
      </c>
      <c r="G25" s="156" t="s">
        <v>121</v>
      </c>
      <c r="H25" s="156"/>
      <c r="I25" s="18" t="s">
        <v>178</v>
      </c>
    </row>
    <row r="26" spans="1:13">
      <c r="C26" s="27" t="s">
        <v>128</v>
      </c>
      <c r="D26" s="18" t="s">
        <v>178</v>
      </c>
      <c r="E26" s="27" t="s">
        <v>63</v>
      </c>
      <c r="F26" s="18" t="s">
        <v>178</v>
      </c>
      <c r="G26" s="149" t="s">
        <v>122</v>
      </c>
      <c r="H26" s="149"/>
      <c r="I26" s="18" t="s">
        <v>178</v>
      </c>
      <c r="L26" s="148"/>
      <c r="M26" s="148"/>
    </row>
    <row r="27" spans="1:13" s="7" customFormat="1">
      <c r="A27" s="6"/>
      <c r="C27" s="29" t="s">
        <v>129</v>
      </c>
      <c r="D27" s="18" t="s">
        <v>178</v>
      </c>
      <c r="E27" s="29" t="s">
        <v>64</v>
      </c>
      <c r="F27" s="18" t="s">
        <v>178</v>
      </c>
      <c r="G27" s="157" t="s">
        <v>124</v>
      </c>
      <c r="H27" s="157"/>
      <c r="I27" s="18" t="s">
        <v>178</v>
      </c>
    </row>
    <row r="28" spans="1:13" s="7" customFormat="1">
      <c r="A28" s="6"/>
      <c r="C28" s="30" t="s">
        <v>130</v>
      </c>
      <c r="D28" s="18" t="s">
        <v>178</v>
      </c>
      <c r="E28" s="30" t="s">
        <v>132</v>
      </c>
      <c r="F28" s="18" t="s">
        <v>178</v>
      </c>
      <c r="G28" s="148" t="s">
        <v>123</v>
      </c>
      <c r="H28" s="148"/>
      <c r="I28" s="18" t="s">
        <v>178</v>
      </c>
      <c r="K28" s="149"/>
      <c r="L28" s="149"/>
    </row>
    <row r="29" spans="1:13" ht="8" customHeight="1">
      <c r="C29" s="2"/>
      <c r="D29" s="2"/>
      <c r="E29" s="2"/>
      <c r="F29" s="2"/>
      <c r="G29" s="2"/>
      <c r="H29" s="2"/>
      <c r="I29" s="2"/>
    </row>
    <row r="30" spans="1:13" ht="8" customHeight="1">
      <c r="C30" s="146"/>
      <c r="D30" s="146"/>
      <c r="E30" s="146"/>
      <c r="F30" s="146"/>
      <c r="G30" s="146"/>
      <c r="H30" s="146"/>
      <c r="I30" s="146"/>
    </row>
    <row r="31" spans="1:13" ht="8" customHeight="1">
      <c r="C31" s="2"/>
      <c r="D31" s="2"/>
      <c r="E31" s="2"/>
      <c r="F31" s="2"/>
      <c r="G31" s="2"/>
      <c r="H31" s="2"/>
      <c r="I31" s="2"/>
    </row>
    <row r="32" spans="1:13">
      <c r="C32" s="5" t="s">
        <v>58</v>
      </c>
      <c r="D32" s="2"/>
      <c r="E32" s="2"/>
      <c r="F32" s="2"/>
      <c r="G32" s="2"/>
      <c r="H32" s="2"/>
      <c r="I32" s="2"/>
    </row>
    <row r="33" spans="1:9" ht="8" customHeight="1">
      <c r="C33" s="2"/>
      <c r="D33" s="2"/>
      <c r="E33" s="2"/>
      <c r="F33" s="2"/>
      <c r="G33" s="2"/>
      <c r="H33" s="2"/>
      <c r="I33" s="2"/>
    </row>
    <row r="34" spans="1:9" ht="36" customHeight="1">
      <c r="C34" s="141" t="s">
        <v>148</v>
      </c>
      <c r="D34" s="141"/>
      <c r="E34" s="141"/>
      <c r="F34" s="145"/>
      <c r="G34" s="145"/>
      <c r="H34" s="145"/>
      <c r="I34" s="145"/>
    </row>
    <row r="35" spans="1:9" ht="8" customHeight="1">
      <c r="C35" s="2"/>
      <c r="D35" s="2"/>
      <c r="E35" s="2"/>
      <c r="F35" s="2"/>
      <c r="G35" s="2"/>
      <c r="H35" s="2"/>
      <c r="I35" s="2"/>
    </row>
    <row r="36" spans="1:9" ht="8" customHeight="1">
      <c r="C36" s="146"/>
      <c r="D36" s="146"/>
      <c r="E36" s="146"/>
      <c r="F36" s="146"/>
      <c r="G36" s="146"/>
      <c r="H36" s="146"/>
      <c r="I36" s="146"/>
    </row>
    <row r="37" spans="1:9" ht="8" customHeight="1">
      <c r="C37" s="2"/>
      <c r="D37" s="2"/>
      <c r="E37" s="2"/>
      <c r="F37" s="2"/>
      <c r="G37" s="2"/>
      <c r="H37" s="2"/>
      <c r="I37" s="2"/>
    </row>
    <row r="38" spans="1:9">
      <c r="A38" s="19"/>
      <c r="C38" s="5" t="s">
        <v>59</v>
      </c>
      <c r="D38" s="18"/>
      <c r="E38" s="21" t="s">
        <v>112</v>
      </c>
      <c r="F38" s="21" t="s">
        <v>113</v>
      </c>
      <c r="G38" s="21"/>
      <c r="H38" s="152" t="s">
        <v>114</v>
      </c>
      <c r="I38" s="152"/>
    </row>
    <row r="39" spans="1:9" ht="8" customHeight="1">
      <c r="C39" s="2"/>
      <c r="D39" s="2"/>
      <c r="E39" s="20"/>
      <c r="F39" s="20"/>
      <c r="G39" s="20"/>
      <c r="H39" s="20"/>
      <c r="I39" s="20"/>
    </row>
    <row r="40" spans="1:9" ht="58" customHeight="1">
      <c r="C40" s="141" t="s">
        <v>71</v>
      </c>
      <c r="D40" s="141"/>
      <c r="E40" s="32"/>
      <c r="F40" s="151" t="str">
        <f>IF(E40="","",VLOOKUP(E40,'Look Up Tables'!C18:D21,2,FALSE))</f>
        <v/>
      </c>
      <c r="G40" s="151"/>
      <c r="H40" s="151" t="s">
        <v>178</v>
      </c>
      <c r="I40" s="151"/>
    </row>
    <row r="41" spans="1:9" ht="47" customHeight="1">
      <c r="C41" s="155" t="s">
        <v>80</v>
      </c>
      <c r="D41" s="155"/>
      <c r="E41" s="34"/>
      <c r="F41" s="150" t="str">
        <f>IF(E41="","",VLOOKUP(E41,'Look Up Tables'!C27:D30,2,FALSE))</f>
        <v/>
      </c>
      <c r="G41" s="150"/>
      <c r="H41" s="150" t="s">
        <v>178</v>
      </c>
      <c r="I41" s="150"/>
    </row>
    <row r="42" spans="1:9" ht="8" customHeight="1">
      <c r="C42" s="2"/>
      <c r="D42" s="2"/>
      <c r="E42" s="2"/>
      <c r="F42" s="2"/>
      <c r="G42" s="2"/>
      <c r="H42" s="2"/>
      <c r="I42" s="2"/>
    </row>
    <row r="43" spans="1:9" ht="8" customHeight="1">
      <c r="C43" s="146"/>
      <c r="D43" s="146"/>
      <c r="E43" s="146"/>
      <c r="F43" s="146"/>
      <c r="G43" s="146"/>
      <c r="H43" s="146"/>
      <c r="I43" s="146"/>
    </row>
    <row r="44" spans="1:9" ht="8" customHeight="1">
      <c r="C44" s="2"/>
      <c r="D44" s="2"/>
      <c r="E44" s="2"/>
      <c r="F44" s="2"/>
      <c r="G44" s="2"/>
      <c r="H44" s="2"/>
      <c r="I44" s="2"/>
    </row>
    <row r="45" spans="1:9">
      <c r="C45" s="5" t="s">
        <v>60</v>
      </c>
      <c r="D45" s="2"/>
      <c r="E45" s="21" t="s">
        <v>112</v>
      </c>
      <c r="F45" s="21" t="s">
        <v>113</v>
      </c>
      <c r="G45" s="21"/>
      <c r="H45" s="152" t="s">
        <v>114</v>
      </c>
      <c r="I45" s="152"/>
    </row>
    <row r="46" spans="1:9" ht="8" customHeight="1">
      <c r="C46" s="2"/>
      <c r="D46" s="2"/>
      <c r="E46" s="2"/>
      <c r="F46" s="2"/>
      <c r="G46" s="2"/>
      <c r="H46" s="2"/>
      <c r="I46" s="2"/>
    </row>
    <row r="47" spans="1:9" ht="87" customHeight="1">
      <c r="C47" s="141" t="s">
        <v>89</v>
      </c>
      <c r="D47" s="141"/>
      <c r="E47" s="32"/>
      <c r="F47" s="151" t="str">
        <f>IF(E47="","",VLOOKUP(E47,'Look Up Tables'!C36:D39,2,FALSE))</f>
        <v/>
      </c>
      <c r="G47" s="151"/>
      <c r="H47" s="151" t="s">
        <v>178</v>
      </c>
      <c r="I47" s="151"/>
    </row>
    <row r="48" spans="1:9" s="7" customFormat="1" ht="61" customHeight="1">
      <c r="A48" s="6"/>
      <c r="C48" s="154" t="s">
        <v>115</v>
      </c>
      <c r="D48" s="154"/>
      <c r="E48" s="34"/>
      <c r="F48" s="150" t="str">
        <f>IF(E48="","",VLOOKUP(E48,'Look Up Tables'!C45:D48,2,FALSE))</f>
        <v/>
      </c>
      <c r="G48" s="150"/>
      <c r="H48" s="150" t="s">
        <v>178</v>
      </c>
      <c r="I48" s="150"/>
    </row>
    <row r="49" spans="1:9" ht="8" customHeight="1">
      <c r="C49" s="2"/>
      <c r="D49" s="2"/>
      <c r="E49" s="2"/>
      <c r="F49" s="2"/>
      <c r="G49" s="2"/>
      <c r="H49" s="2"/>
      <c r="I49" s="2"/>
    </row>
    <row r="50" spans="1:9" ht="8" customHeight="1">
      <c r="C50" s="146"/>
      <c r="D50" s="146"/>
      <c r="E50" s="146"/>
      <c r="F50" s="146"/>
      <c r="G50" s="146"/>
      <c r="H50" s="146"/>
      <c r="I50" s="146"/>
    </row>
    <row r="51" spans="1:9" ht="8" customHeight="1">
      <c r="C51" s="2"/>
      <c r="D51" s="2"/>
      <c r="E51" s="2"/>
      <c r="F51" s="2"/>
      <c r="G51" s="2"/>
      <c r="H51" s="2"/>
      <c r="I51" s="2"/>
    </row>
    <row r="52" spans="1:9">
      <c r="C52" s="5" t="s">
        <v>362</v>
      </c>
      <c r="D52" s="126" t="s">
        <v>361</v>
      </c>
      <c r="E52" s="21" t="s">
        <v>112</v>
      </c>
      <c r="F52" s="21" t="s">
        <v>113</v>
      </c>
      <c r="G52" s="21"/>
      <c r="H52" s="152" t="s">
        <v>114</v>
      </c>
      <c r="I52" s="152"/>
    </row>
    <row r="53" spans="1:9" ht="8" customHeight="1">
      <c r="C53" s="2"/>
      <c r="D53" s="2"/>
      <c r="E53" s="2"/>
      <c r="F53" s="2"/>
      <c r="G53" s="2"/>
      <c r="H53" s="2"/>
      <c r="I53" s="2"/>
    </row>
    <row r="54" spans="1:9" ht="115" customHeight="1">
      <c r="C54" s="141" t="s">
        <v>116</v>
      </c>
      <c r="D54" s="141"/>
      <c r="E54" s="32"/>
      <c r="F54" s="151" t="str">
        <f>IF(E54="","",VLOOKUP(E54,'Look Up Tables'!C54:D57,2,FALSE))</f>
        <v/>
      </c>
      <c r="G54" s="151"/>
      <c r="H54" s="151" t="s">
        <v>178</v>
      </c>
      <c r="I54" s="151"/>
    </row>
    <row r="55" spans="1:9">
      <c r="C55" s="12"/>
      <c r="D55" s="2"/>
      <c r="E55" s="2"/>
      <c r="F55" s="2"/>
      <c r="G55" s="2"/>
      <c r="H55" s="2"/>
      <c r="I55" s="2"/>
    </row>
    <row r="56" spans="1:9" s="7" customFormat="1">
      <c r="A56" s="6"/>
      <c r="C56" s="153"/>
      <c r="D56" s="153"/>
      <c r="E56" s="153"/>
      <c r="F56" s="153"/>
      <c r="G56" s="153"/>
      <c r="H56" s="153"/>
      <c r="I56" s="8"/>
    </row>
    <row r="57" spans="1:9" s="7" customFormat="1">
      <c r="A57" s="6"/>
      <c r="C57" s="153"/>
      <c r="D57" s="153"/>
      <c r="E57" s="153"/>
      <c r="F57" s="153"/>
      <c r="G57" s="153"/>
      <c r="H57" s="153"/>
      <c r="I57" s="8"/>
    </row>
    <row r="58" spans="1:9" ht="8" customHeight="1">
      <c r="C58" s="2"/>
      <c r="D58" s="2"/>
      <c r="E58" s="2"/>
      <c r="F58" s="2"/>
      <c r="G58" s="2"/>
      <c r="H58" s="2"/>
      <c r="I58" s="2"/>
    </row>
  </sheetData>
  <mergeCells count="41">
    <mergeCell ref="C1:E1"/>
    <mergeCell ref="C2:E3"/>
    <mergeCell ref="C5:I5"/>
    <mergeCell ref="C11:I11"/>
    <mergeCell ref="C30:I30"/>
    <mergeCell ref="C18:H18"/>
    <mergeCell ref="C20:I20"/>
    <mergeCell ref="G24:H24"/>
    <mergeCell ref="G25:H25"/>
    <mergeCell ref="G26:H26"/>
    <mergeCell ref="G27:H27"/>
    <mergeCell ref="G28:H28"/>
    <mergeCell ref="C17:E17"/>
    <mergeCell ref="C56:H56"/>
    <mergeCell ref="C57:H57"/>
    <mergeCell ref="C47:D47"/>
    <mergeCell ref="C48:D48"/>
    <mergeCell ref="C36:I36"/>
    <mergeCell ref="C43:I43"/>
    <mergeCell ref="H38:I38"/>
    <mergeCell ref="F54:G54"/>
    <mergeCell ref="H54:I54"/>
    <mergeCell ref="H52:I52"/>
    <mergeCell ref="C54:D54"/>
    <mergeCell ref="F40:G40"/>
    <mergeCell ref="F41:G41"/>
    <mergeCell ref="C40:D40"/>
    <mergeCell ref="C41:D41"/>
    <mergeCell ref="H40:I40"/>
    <mergeCell ref="L26:M26"/>
    <mergeCell ref="K28:L28"/>
    <mergeCell ref="C9:H9"/>
    <mergeCell ref="H41:I41"/>
    <mergeCell ref="C50:I50"/>
    <mergeCell ref="H47:I47"/>
    <mergeCell ref="F48:G48"/>
    <mergeCell ref="H48:I48"/>
    <mergeCell ref="H45:I45"/>
    <mergeCell ref="F47:G47"/>
    <mergeCell ref="C34:E34"/>
    <mergeCell ref="F34:I34"/>
  </mergeCells>
  <conditionalFormatting sqref="D24:D28 F24:F28 I24:I28">
    <cfRule type="containsText" dxfId="37" priority="16" stopIfTrue="1" operator="containsText" text="TBC">
      <formula>NOT(ISERROR(SEARCH("TBC",D24)))</formula>
    </cfRule>
  </conditionalFormatting>
  <conditionalFormatting sqref="E40:E41">
    <cfRule type="containsBlanks" dxfId="36" priority="9">
      <formula>LEN(TRIM(E40))=0</formula>
    </cfRule>
    <cfRule type="beginsWith" dxfId="35" priority="10" stopIfTrue="1" operator="beginsWith" text="TBC">
      <formula>LEFT(E40,LEN("TBC"))="TBC"</formula>
    </cfRule>
  </conditionalFormatting>
  <conditionalFormatting sqref="E47:E48">
    <cfRule type="containsBlanks" dxfId="34" priority="5">
      <formula>LEN(TRIM(E47))=0</formula>
    </cfRule>
    <cfRule type="beginsWith" dxfId="33" priority="6" stopIfTrue="1" operator="beginsWith" text="TBC">
      <formula>LEFT(E47,LEN("TBC"))="TBC"</formula>
    </cfRule>
  </conditionalFormatting>
  <conditionalFormatting sqref="E54">
    <cfRule type="containsBlanks" dxfId="32" priority="3">
      <formula>LEN(TRIM(E54))=0</formula>
    </cfRule>
    <cfRule type="beginsWith" dxfId="31" priority="4" stopIfTrue="1" operator="beginsWith" text="TBC">
      <formula>LEFT(E54,LEN("TBC"))="TBC"</formula>
    </cfRule>
  </conditionalFormatting>
  <conditionalFormatting sqref="F34">
    <cfRule type="containsBlanks" dxfId="30" priority="13">
      <formula>LEN(TRIM(F34))=0</formula>
    </cfRule>
    <cfRule type="beginsWith" dxfId="29" priority="14" stopIfTrue="1" operator="beginsWith" text="TBC">
      <formula>LEFT(F34,LEN("TBC"))="TBC"</formula>
    </cfRule>
  </conditionalFormatting>
  <conditionalFormatting sqref="H40:I41 H47:I48 H54:I54">
    <cfRule type="containsText" dxfId="28" priority="1" operator="containsText" text="TBC">
      <formula>NOT(ISERROR(SEARCH("TBC",H40)))</formula>
    </cfRule>
  </conditionalFormatting>
  <hyperlinks>
    <hyperlink ref="D52" location="Sustainability!A1" display="More Info" xr:uid="{873623B9-54A2-C24B-A57C-3A7406EDA3AC}"/>
  </hyperlink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7C77758F-3BBF-854E-B564-6FD9A245C5A6}">
          <x14:formula1>
            <xm:f>'Look Up Tables'!$C$18:$C$21</xm:f>
          </x14:formula1>
          <xm:sqref>E40</xm:sqref>
        </x14:dataValidation>
        <x14:dataValidation type="list" allowBlank="1" showInputMessage="1" showErrorMessage="1" xr:uid="{2A74EB45-3939-D14E-A3A1-F9F142FFD5A2}">
          <x14:formula1>
            <xm:f>'Look Up Tables'!$C$27:$C$30</xm:f>
          </x14:formula1>
          <xm:sqref>E41</xm:sqref>
        </x14:dataValidation>
        <x14:dataValidation type="list" allowBlank="1" showInputMessage="1" showErrorMessage="1" xr:uid="{D320E22B-B4F2-9749-B4D8-6F15F04BAD48}">
          <x14:formula1>
            <xm:f>'Look Up Tables'!$C$36:$C$39</xm:f>
          </x14:formula1>
          <xm:sqref>E47</xm:sqref>
        </x14:dataValidation>
        <x14:dataValidation type="list" allowBlank="1" showInputMessage="1" showErrorMessage="1" xr:uid="{08768188-A336-BB4B-8FF3-CB66C089E9B6}">
          <x14:formula1>
            <xm:f>'Look Up Tables'!$C$45:$C$48</xm:f>
          </x14:formula1>
          <xm:sqref>E48</xm:sqref>
        </x14:dataValidation>
        <x14:dataValidation type="list" allowBlank="1" showInputMessage="1" showErrorMessage="1" xr:uid="{92BAB2B3-86E2-C14D-B787-BA1EBAC87676}">
          <x14:formula1>
            <xm:f>'Look Up Tables'!$C$54:$C$57</xm:f>
          </x14:formula1>
          <xm:sqref>E54</xm:sqref>
        </x14:dataValidation>
        <x14:dataValidation type="list" allowBlank="1" showInputMessage="1" showErrorMessage="1" xr:uid="{606FF9ED-C019-FF4C-9CA8-E2E1AA77BF21}">
          <x14:formula1>
            <xm:f>'Look Up Tables'!$C$9:$C$12</xm:f>
          </x14:formula1>
          <xm:sqref>F34:I34</xm:sqref>
        </x14:dataValidation>
        <x14:dataValidation type="list" allowBlank="1" showInputMessage="1" showErrorMessage="1" xr:uid="{B8B19133-9074-134F-9A0A-6964FA1525FA}">
          <x14:formula1>
            <xm:f>'Look Up Tables'!$C$72:$C$74</xm:f>
          </x14:formula1>
          <xm:sqref>F24:F27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CF586-0C7D-054C-951E-4B99E235358B}">
  <dimension ref="A1:K62"/>
  <sheetViews>
    <sheetView workbookViewId="0">
      <selection activeCell="J34" sqref="J34"/>
    </sheetView>
  </sheetViews>
  <sheetFormatPr defaultColWidth="10.83203125" defaultRowHeight="17.5"/>
  <cols>
    <col min="1" max="1" width="16.1640625" style="3" customWidth="1"/>
    <col min="2" max="2" width="2.33203125" style="4" customWidth="1"/>
    <col min="3" max="3" width="29.6640625" style="1" customWidth="1"/>
    <col min="4" max="4" width="22.1640625" style="4" customWidth="1"/>
    <col min="5" max="5" width="29.6640625" style="4" customWidth="1"/>
    <col min="6" max="6" width="22.1640625" style="4" customWidth="1"/>
    <col min="7" max="8" width="14.83203125" style="4" customWidth="1"/>
    <col min="9" max="9" width="22.1640625" style="4" customWidth="1"/>
    <col min="10" max="16384" width="10.83203125" style="4"/>
  </cols>
  <sheetData>
    <row r="1" spans="3:11" ht="29" customHeight="1">
      <c r="C1" s="136" t="s">
        <v>18</v>
      </c>
      <c r="D1" s="136"/>
      <c r="E1" s="136"/>
    </row>
    <row r="2" spans="3:11">
      <c r="C2" s="137" t="s">
        <v>33</v>
      </c>
      <c r="D2" s="137"/>
      <c r="E2" s="137"/>
    </row>
    <row r="3" spans="3:11" ht="17" customHeight="1">
      <c r="C3" s="137"/>
      <c r="D3" s="137"/>
      <c r="E3" s="137"/>
      <c r="I3" s="23"/>
    </row>
    <row r="4" spans="3:11" ht="8" customHeight="1">
      <c r="I4" s="24"/>
    </row>
    <row r="5" spans="3:11" ht="8" customHeight="1">
      <c r="C5" s="138"/>
      <c r="D5" s="138"/>
      <c r="E5" s="138"/>
      <c r="F5" s="138"/>
      <c r="G5" s="138"/>
      <c r="H5" s="138"/>
      <c r="I5" s="138"/>
    </row>
    <row r="6" spans="3:11" ht="8" customHeight="1">
      <c r="C6" s="2"/>
      <c r="D6" s="2"/>
      <c r="E6" s="2"/>
      <c r="F6" s="2"/>
      <c r="G6" s="2"/>
      <c r="H6" s="2"/>
      <c r="I6" s="2"/>
    </row>
    <row r="7" spans="3:11">
      <c r="C7" s="5" t="s">
        <v>54</v>
      </c>
      <c r="D7" s="2"/>
      <c r="E7" s="2"/>
      <c r="F7" s="2"/>
      <c r="G7" s="2"/>
      <c r="H7" s="2"/>
      <c r="I7" s="2"/>
    </row>
    <row r="8" spans="3:11" ht="8" customHeight="1">
      <c r="C8" s="2"/>
      <c r="D8" s="2"/>
      <c r="E8" s="2"/>
      <c r="F8" s="2"/>
      <c r="G8" s="2"/>
      <c r="H8" s="2"/>
      <c r="I8" s="2"/>
    </row>
    <row r="9" spans="3:11">
      <c r="C9" s="141" t="s">
        <v>149</v>
      </c>
      <c r="D9" s="141"/>
      <c r="E9" s="141"/>
      <c r="F9" s="141"/>
      <c r="G9" s="141"/>
      <c r="H9" s="141"/>
      <c r="I9" s="2"/>
    </row>
    <row r="10" spans="3:11" ht="8" customHeight="1">
      <c r="C10" s="2"/>
      <c r="D10" s="2"/>
      <c r="E10" s="2"/>
      <c r="F10" s="2"/>
      <c r="G10" s="2"/>
      <c r="H10" s="2"/>
      <c r="I10" s="2"/>
    </row>
    <row r="11" spans="3:11" ht="8" customHeight="1">
      <c r="C11" s="146"/>
      <c r="D11" s="146"/>
      <c r="E11" s="146"/>
      <c r="F11" s="146"/>
      <c r="G11" s="146"/>
      <c r="H11" s="146"/>
      <c r="I11" s="146"/>
    </row>
    <row r="12" spans="3:11" ht="8" customHeight="1">
      <c r="C12" s="2"/>
      <c r="D12" s="2"/>
      <c r="E12" s="2"/>
      <c r="F12" s="2"/>
      <c r="G12" s="2"/>
      <c r="H12" s="2"/>
      <c r="I12" s="2"/>
    </row>
    <row r="13" spans="3:11">
      <c r="C13" s="5" t="s">
        <v>56</v>
      </c>
      <c r="D13" s="2"/>
      <c r="E13" s="2"/>
      <c r="F13" s="2"/>
      <c r="G13" s="2"/>
      <c r="H13" s="2"/>
      <c r="I13" s="2"/>
    </row>
    <row r="14" spans="3:11" ht="8" customHeight="1">
      <c r="C14" s="2"/>
      <c r="D14" s="2"/>
      <c r="E14" s="2"/>
      <c r="F14" s="2"/>
      <c r="G14" s="2"/>
      <c r="H14" s="2"/>
      <c r="I14" s="2"/>
    </row>
    <row r="15" spans="3:11">
      <c r="C15" s="141" t="s">
        <v>150</v>
      </c>
      <c r="D15" s="141"/>
      <c r="E15" s="141"/>
      <c r="F15" s="141"/>
      <c r="G15" s="141"/>
      <c r="H15" s="141"/>
      <c r="I15" s="141"/>
      <c r="J15" s="141"/>
      <c r="K15" s="141"/>
    </row>
    <row r="16" spans="3:11">
      <c r="C16" s="141" t="s">
        <v>151</v>
      </c>
      <c r="D16" s="141"/>
      <c r="E16" s="141"/>
      <c r="F16" s="141"/>
      <c r="G16" s="141"/>
      <c r="H16" s="141"/>
      <c r="I16" s="141"/>
      <c r="J16" s="141"/>
      <c r="K16" s="141"/>
    </row>
    <row r="17" spans="1:11" s="7" customFormat="1">
      <c r="A17" s="6"/>
      <c r="C17" s="141" t="s">
        <v>152</v>
      </c>
      <c r="D17" s="141"/>
      <c r="E17" s="141"/>
      <c r="F17" s="141"/>
      <c r="G17" s="141"/>
      <c r="H17" s="141"/>
      <c r="I17" s="141"/>
      <c r="J17" s="141"/>
      <c r="K17" s="141"/>
    </row>
    <row r="18" spans="1:11" s="7" customFormat="1">
      <c r="A18" s="6"/>
      <c r="C18" s="141" t="s">
        <v>347</v>
      </c>
      <c r="D18" s="141"/>
      <c r="E18" s="141"/>
      <c r="F18" s="141"/>
      <c r="G18" s="141"/>
      <c r="H18" s="141"/>
      <c r="I18" s="141"/>
      <c r="J18" s="141"/>
      <c r="K18" s="141"/>
    </row>
    <row r="19" spans="1:11" s="7" customFormat="1">
      <c r="A19" s="6"/>
      <c r="C19" s="141" t="s">
        <v>153</v>
      </c>
      <c r="D19" s="141"/>
      <c r="E19" s="141"/>
      <c r="F19" s="141"/>
      <c r="G19" s="141"/>
      <c r="H19" s="141"/>
      <c r="I19" s="141"/>
      <c r="J19" s="141"/>
      <c r="K19" s="141"/>
    </row>
    <row r="20" spans="1:11" ht="8" customHeight="1">
      <c r="C20" s="2"/>
      <c r="D20" s="2"/>
      <c r="E20" s="2"/>
      <c r="F20" s="2"/>
      <c r="G20" s="2"/>
      <c r="H20" s="2"/>
      <c r="I20" s="2"/>
    </row>
    <row r="21" spans="1:11" ht="8" customHeight="1">
      <c r="C21" s="146"/>
      <c r="D21" s="146"/>
      <c r="E21" s="146"/>
      <c r="F21" s="146"/>
      <c r="G21" s="146"/>
      <c r="H21" s="146"/>
      <c r="I21" s="146"/>
    </row>
    <row r="22" spans="1:11" ht="8" customHeight="1">
      <c r="C22" s="2"/>
      <c r="D22" s="2"/>
      <c r="E22" s="2"/>
      <c r="F22" s="2"/>
      <c r="G22" s="2"/>
      <c r="H22" s="2"/>
      <c r="I22" s="2"/>
    </row>
    <row r="23" spans="1:11">
      <c r="C23" s="5" t="s">
        <v>170</v>
      </c>
      <c r="D23" s="2"/>
      <c r="E23" s="2"/>
      <c r="F23" s="2"/>
      <c r="G23" s="2"/>
      <c r="H23" s="2"/>
      <c r="I23" s="2"/>
    </row>
    <row r="24" spans="1:11" ht="8" customHeight="1">
      <c r="C24" s="2"/>
      <c r="D24" s="2"/>
      <c r="E24" s="2"/>
      <c r="F24" s="2"/>
      <c r="G24" s="2"/>
      <c r="H24" s="2"/>
      <c r="I24" s="2"/>
    </row>
    <row r="25" spans="1:11" ht="22.5">
      <c r="C25" s="158" t="s">
        <v>169</v>
      </c>
      <c r="D25" s="158"/>
      <c r="E25" s="158"/>
      <c r="F25" s="76" t="s">
        <v>163</v>
      </c>
      <c r="G25" s="32"/>
      <c r="H25" s="32"/>
      <c r="I25" s="32"/>
      <c r="J25" s="22"/>
      <c r="K25" s="22"/>
    </row>
    <row r="26" spans="1:11" ht="8" customHeight="1">
      <c r="C26" s="2"/>
      <c r="D26" s="2"/>
      <c r="E26" s="2"/>
      <c r="F26" s="2"/>
      <c r="G26" s="2"/>
      <c r="H26" s="2"/>
      <c r="I26" s="2"/>
    </row>
    <row r="27" spans="1:11" ht="8" customHeight="1">
      <c r="C27" s="146"/>
      <c r="D27" s="146"/>
      <c r="E27" s="146"/>
      <c r="F27" s="146"/>
      <c r="G27" s="146"/>
      <c r="H27" s="146"/>
      <c r="I27" s="146"/>
    </row>
    <row r="28" spans="1:11" ht="8" customHeight="1">
      <c r="C28" s="2"/>
      <c r="D28" s="2"/>
      <c r="E28" s="2"/>
      <c r="F28" s="2"/>
      <c r="G28" s="2"/>
      <c r="H28" s="2"/>
      <c r="I28" s="2"/>
    </row>
    <row r="29" spans="1:11">
      <c r="C29" s="5" t="s">
        <v>155</v>
      </c>
      <c r="D29" s="2"/>
      <c r="E29" s="2"/>
      <c r="F29" s="2"/>
      <c r="G29" s="2"/>
      <c r="H29" s="2"/>
      <c r="I29" s="2"/>
    </row>
    <row r="30" spans="1:11" ht="8" customHeight="1">
      <c r="C30" s="2"/>
      <c r="D30" s="2"/>
      <c r="E30" s="2"/>
      <c r="F30" s="2"/>
      <c r="G30" s="2"/>
      <c r="H30" s="2"/>
      <c r="I30" s="2"/>
    </row>
    <row r="31" spans="1:11" ht="35" customHeight="1">
      <c r="C31" s="141" t="s">
        <v>160</v>
      </c>
      <c r="D31" s="141"/>
      <c r="E31" s="141"/>
      <c r="F31" s="141"/>
      <c r="G31" s="141"/>
      <c r="H31" s="141"/>
      <c r="I31" s="141"/>
    </row>
    <row r="32" spans="1:11" ht="8" customHeight="1">
      <c r="C32" s="9"/>
      <c r="D32" s="9"/>
      <c r="E32" s="9"/>
      <c r="F32" s="9"/>
      <c r="G32" s="9"/>
      <c r="H32" s="9"/>
      <c r="I32" s="9"/>
    </row>
    <row r="33" spans="1:11" ht="22.5">
      <c r="C33" s="158" t="s">
        <v>161</v>
      </c>
      <c r="D33" s="158"/>
      <c r="E33" s="158"/>
      <c r="F33" s="76" t="s">
        <v>163</v>
      </c>
      <c r="G33" s="163" t="str">
        <f>IF(F33="NO","Proceed to the below manual override area"," ")</f>
        <v>Proceed to the below manual override area</v>
      </c>
      <c r="H33" s="163"/>
      <c r="I33" s="163"/>
      <c r="J33" s="22"/>
      <c r="K33" s="22"/>
    </row>
    <row r="34" spans="1:11" ht="37" customHeight="1">
      <c r="C34" s="64" t="s">
        <v>156</v>
      </c>
      <c r="D34" s="63" t="s">
        <v>158</v>
      </c>
      <c r="E34" s="63" t="s">
        <v>159</v>
      </c>
      <c r="F34" s="9"/>
      <c r="G34" s="9"/>
      <c r="H34" s="9"/>
      <c r="I34" s="9"/>
      <c r="J34" s="22"/>
      <c r="K34" s="22"/>
    </row>
    <row r="35" spans="1:11" ht="18" customHeight="1">
      <c r="C35" s="50" t="s">
        <v>119</v>
      </c>
      <c r="D35" s="72">
        <v>20</v>
      </c>
      <c r="E35" s="73" t="s">
        <v>120</v>
      </c>
      <c r="F35" s="141" t="s">
        <v>148</v>
      </c>
      <c r="G35" s="141"/>
      <c r="H35" s="141"/>
      <c r="I35" s="141"/>
    </row>
    <row r="36" spans="1:11" s="7" customFormat="1">
      <c r="A36" s="6"/>
      <c r="C36" s="66" t="s">
        <v>90</v>
      </c>
      <c r="D36" s="74">
        <v>5</v>
      </c>
      <c r="E36" s="74">
        <v>20</v>
      </c>
      <c r="F36" s="141"/>
      <c r="G36" s="141"/>
      <c r="H36" s="141"/>
      <c r="I36" s="141"/>
      <c r="J36" s="22"/>
      <c r="K36" s="22"/>
    </row>
    <row r="37" spans="1:11" s="7" customFormat="1">
      <c r="A37" s="6"/>
      <c r="C37" s="50" t="s">
        <v>91</v>
      </c>
      <c r="D37" s="72">
        <v>1</v>
      </c>
      <c r="E37" s="72">
        <v>5</v>
      </c>
      <c r="F37" s="159"/>
      <c r="G37" s="159"/>
      <c r="H37" s="159"/>
      <c r="I37" s="159"/>
      <c r="J37" s="22"/>
      <c r="K37" s="22"/>
    </row>
    <row r="38" spans="1:11" s="7" customFormat="1">
      <c r="A38" s="6"/>
      <c r="C38" s="66" t="s">
        <v>92</v>
      </c>
      <c r="D38" s="75" t="s">
        <v>157</v>
      </c>
      <c r="E38" s="72">
        <v>1</v>
      </c>
      <c r="F38" s="159"/>
      <c r="G38" s="159"/>
      <c r="H38" s="159"/>
      <c r="I38" s="159"/>
      <c r="J38" s="22"/>
      <c r="K38" s="22"/>
    </row>
    <row r="39" spans="1:11" s="7" customFormat="1">
      <c r="A39" s="6"/>
      <c r="C39" s="32"/>
      <c r="D39" s="32"/>
      <c r="E39" s="32"/>
      <c r="F39" s="32"/>
      <c r="G39" s="32"/>
      <c r="H39" s="32"/>
      <c r="I39" s="32"/>
      <c r="J39" s="22"/>
      <c r="K39" s="22"/>
    </row>
    <row r="40" spans="1:11" s="7" customFormat="1" ht="39" customHeight="1">
      <c r="A40" s="6"/>
      <c r="C40" s="161" t="s">
        <v>173</v>
      </c>
      <c r="D40" s="161"/>
      <c r="E40" s="83" t="str">
        <f>Calculations!G16&amp;" / 90"</f>
        <v>0 / 90</v>
      </c>
      <c r="F40" s="160" t="str">
        <f>IF(Calculations!F16=0,"",IF(Calculations!F16&gt;=61,"GOLD",IF(AND(Calculations!F16&gt;29,Calculations!F16&lt;61),"SILVER",IF(Calculations!F16&lt;=29,"BRONZE"))))</f>
        <v/>
      </c>
      <c r="G40" s="160"/>
      <c r="H40" s="160"/>
      <c r="I40" s="160"/>
      <c r="J40" s="22"/>
      <c r="K40" s="22"/>
    </row>
    <row r="41" spans="1:11" s="7" customFormat="1" ht="39" customHeight="1">
      <c r="A41" s="6"/>
      <c r="C41" s="161" t="s">
        <v>174</v>
      </c>
      <c r="D41" s="161"/>
      <c r="E41" s="83" t="str">
        <f>Calculations!G29&amp;" / 90"</f>
        <v>0 / 90</v>
      </c>
      <c r="F41" s="160" t="str">
        <f>IF(Calculations!F29=0,"",IF(Calculations!F29&gt;=61,"GOLD",IF(AND(Calculations!F29&gt;29,Calculations!F29&lt;61),"SILVER",IF(Calculations!F29&lt;=29,"BRONZE"))))</f>
        <v/>
      </c>
      <c r="G41" s="160"/>
      <c r="H41" s="160"/>
      <c r="I41" s="160"/>
      <c r="J41" s="22"/>
      <c r="K41" s="22"/>
    </row>
    <row r="42" spans="1:11" ht="8" customHeight="1">
      <c r="C42" s="22"/>
      <c r="D42" s="22"/>
      <c r="E42" s="22"/>
      <c r="F42" s="22"/>
      <c r="G42" s="22"/>
      <c r="H42" s="22"/>
      <c r="I42" s="22"/>
      <c r="J42" s="22"/>
      <c r="K42" s="22"/>
    </row>
    <row r="43" spans="1:11" ht="18" customHeight="1">
      <c r="C43" s="18" t="s">
        <v>175</v>
      </c>
      <c r="D43" s="22"/>
      <c r="E43" s="22" t="str">
        <f>IF(Calculations!D47&gt;1.1,"Yes","No")</f>
        <v>No</v>
      </c>
      <c r="F43" s="162" t="str">
        <f>IF(E43="yes","GMCP Contract must be GOLD"," ")</f>
        <v xml:space="preserve"> </v>
      </c>
      <c r="G43" s="162"/>
      <c r="H43" s="162"/>
      <c r="I43" s="162"/>
      <c r="J43" s="22"/>
      <c r="K43" s="22"/>
    </row>
    <row r="44" spans="1:11" ht="18" customHeight="1">
      <c r="C44" s="22"/>
      <c r="D44" s="22"/>
      <c r="E44" s="22" t="str">
        <f>IF(Calculations!D48&gt;1.1,"Yes","No")</f>
        <v>No</v>
      </c>
      <c r="F44" s="162" t="str">
        <f>IF(E44="yes","PFI Contract must be GOLD"," ")</f>
        <v xml:space="preserve"> </v>
      </c>
      <c r="G44" s="162"/>
      <c r="H44" s="162"/>
      <c r="I44" s="162"/>
      <c r="J44" s="22"/>
      <c r="K44" s="22"/>
    </row>
    <row r="45" spans="1:11">
      <c r="C45" s="22"/>
      <c r="D45" s="22"/>
      <c r="E45" s="22"/>
      <c r="F45" s="22"/>
      <c r="G45" s="22"/>
      <c r="H45" s="22"/>
      <c r="I45" s="22"/>
      <c r="J45" s="22"/>
      <c r="K45" s="22"/>
    </row>
    <row r="46" spans="1:11" ht="8" customHeight="1">
      <c r="C46" s="2"/>
      <c r="D46" s="2"/>
      <c r="E46" s="2"/>
      <c r="F46" s="2"/>
      <c r="G46" s="2"/>
      <c r="H46" s="2"/>
      <c r="I46" s="2"/>
    </row>
    <row r="47" spans="1:11" ht="8" customHeight="1">
      <c r="C47" s="146"/>
      <c r="D47" s="146"/>
      <c r="E47" s="146"/>
      <c r="F47" s="146"/>
      <c r="G47" s="146"/>
      <c r="H47" s="146"/>
      <c r="I47" s="146"/>
    </row>
    <row r="48" spans="1:11" ht="8" customHeight="1">
      <c r="C48" s="2"/>
      <c r="D48" s="2"/>
      <c r="E48" s="2"/>
      <c r="F48" s="2"/>
      <c r="G48" s="2"/>
      <c r="H48" s="2"/>
      <c r="I48" s="2"/>
    </row>
    <row r="49" spans="3:11">
      <c r="C49" s="5" t="s">
        <v>164</v>
      </c>
      <c r="D49" s="2"/>
      <c r="E49" s="2"/>
      <c r="F49" s="2"/>
      <c r="G49" s="2"/>
      <c r="H49" s="2"/>
      <c r="I49" s="2"/>
    </row>
    <row r="50" spans="3:11" ht="8" customHeight="1">
      <c r="C50" s="2"/>
      <c r="D50" s="2"/>
      <c r="E50" s="2"/>
      <c r="F50" s="2"/>
      <c r="G50" s="2"/>
      <c r="H50" s="2"/>
      <c r="I50" s="2"/>
    </row>
    <row r="51" spans="3:11">
      <c r="C51" s="141" t="s">
        <v>171</v>
      </c>
      <c r="D51" s="141"/>
      <c r="E51" s="141"/>
      <c r="F51" s="141"/>
      <c r="G51" s="141"/>
      <c r="H51" s="141"/>
      <c r="I51" s="141"/>
    </row>
    <row r="52" spans="3:11" ht="8" customHeight="1">
      <c r="C52" s="9"/>
      <c r="D52" s="9"/>
      <c r="E52" s="9"/>
      <c r="F52" s="9"/>
      <c r="G52" s="9"/>
      <c r="H52" s="9"/>
      <c r="I52" s="9"/>
    </row>
    <row r="53" spans="3:11">
      <c r="C53" s="18" t="s">
        <v>154</v>
      </c>
      <c r="D53" s="2"/>
      <c r="E53" s="2"/>
      <c r="F53" s="2"/>
      <c r="G53" s="2"/>
      <c r="H53" s="2"/>
      <c r="I53" s="2"/>
    </row>
    <row r="54" spans="3:11" ht="37" customHeight="1">
      <c r="C54" s="142"/>
      <c r="D54" s="142"/>
      <c r="E54" s="142"/>
      <c r="F54" s="142"/>
      <c r="G54" s="142"/>
      <c r="H54" s="142"/>
      <c r="I54" s="142"/>
      <c r="J54" s="22"/>
      <c r="K54" s="22"/>
    </row>
    <row r="55" spans="3:11" ht="8" customHeight="1">
      <c r="C55" s="22"/>
      <c r="D55" s="22"/>
      <c r="E55" s="22"/>
      <c r="F55" s="22"/>
      <c r="G55" s="22"/>
      <c r="H55" s="22"/>
      <c r="I55" s="22"/>
      <c r="J55" s="22"/>
      <c r="K55" s="22"/>
    </row>
    <row r="56" spans="3:11" ht="39" customHeight="1">
      <c r="C56" s="161" t="s">
        <v>173</v>
      </c>
      <c r="D56" s="161"/>
      <c r="E56" s="83" t="str">
        <f>Calculations!G16&amp;" / 90"</f>
        <v>0 / 90</v>
      </c>
      <c r="F56" s="160" t="str">
        <f>IF(Calculations!F16=0,"",IF(Calculations!F16&gt;=61,"GOLD",IF(AND(Calculations!F16&gt;29,Calculations!F16&lt;61),"SILVER",IF(Calculations!F16&lt;=29,"BRONZE"))))</f>
        <v/>
      </c>
      <c r="G56" s="160"/>
      <c r="H56" s="160"/>
      <c r="I56" s="160"/>
      <c r="J56" s="22"/>
      <c r="K56" s="22"/>
    </row>
    <row r="57" spans="3:11" ht="39" customHeight="1">
      <c r="C57" s="161" t="s">
        <v>172</v>
      </c>
      <c r="D57" s="161"/>
      <c r="E57" s="65"/>
      <c r="F57" s="160" t="s">
        <v>165</v>
      </c>
      <c r="G57" s="160"/>
      <c r="H57" s="160"/>
      <c r="I57" s="160"/>
      <c r="J57" s="22"/>
      <c r="K57" s="22"/>
    </row>
    <row r="58" spans="3:11" ht="11" customHeight="1">
      <c r="C58" s="68"/>
      <c r="D58" s="22"/>
      <c r="E58" s="22"/>
      <c r="F58" s="22"/>
      <c r="G58" s="22"/>
      <c r="H58" s="22"/>
      <c r="I58" s="22"/>
      <c r="J58" s="22"/>
      <c r="K58" s="22"/>
    </row>
    <row r="59" spans="3:11">
      <c r="C59" s="18" t="s">
        <v>175</v>
      </c>
      <c r="D59" s="18"/>
      <c r="E59" s="22" t="str">
        <f>IF(Calculations!D38&gt;1.1,"Yes","No")</f>
        <v>No</v>
      </c>
      <c r="F59" s="162" t="str">
        <f>IF(E59="yes","GMCP Contract must be GOLD"," ")</f>
        <v xml:space="preserve"> </v>
      </c>
      <c r="G59" s="162"/>
      <c r="H59" s="162"/>
      <c r="I59" s="162"/>
      <c r="J59" s="22"/>
      <c r="K59" s="22"/>
    </row>
    <row r="60" spans="3:11" ht="18" customHeight="1">
      <c r="C60" s="22"/>
      <c r="D60" s="22"/>
      <c r="E60" s="22" t="str">
        <f>IF(Calculations!D39&gt;1.1,"Yes","No")</f>
        <v>No</v>
      </c>
      <c r="F60" s="162" t="str">
        <f>IF(E60="yes","PFI Contract must be GOLD"," ")</f>
        <v xml:space="preserve"> </v>
      </c>
      <c r="G60" s="162"/>
      <c r="H60" s="162"/>
      <c r="I60" s="162"/>
      <c r="J60" s="22"/>
      <c r="K60" s="22"/>
    </row>
    <row r="61" spans="3:11" ht="8" customHeight="1">
      <c r="C61" s="2"/>
      <c r="D61" s="2"/>
      <c r="E61" s="2"/>
      <c r="F61" s="2"/>
      <c r="G61" s="2"/>
      <c r="H61" s="2"/>
      <c r="I61" s="2"/>
    </row>
    <row r="62" spans="3:11" ht="8" customHeight="1">
      <c r="C62" s="146"/>
      <c r="D62" s="146"/>
      <c r="E62" s="146"/>
      <c r="F62" s="146"/>
      <c r="G62" s="146"/>
      <c r="H62" s="146"/>
      <c r="I62" s="146"/>
    </row>
  </sheetData>
  <dataConsolidate/>
  <mergeCells count="39">
    <mergeCell ref="C18:H18"/>
    <mergeCell ref="I18:K18"/>
    <mergeCell ref="I19:K19"/>
    <mergeCell ref="C15:H15"/>
    <mergeCell ref="I15:K15"/>
    <mergeCell ref="C16:H16"/>
    <mergeCell ref="I16:K16"/>
    <mergeCell ref="C19:H19"/>
    <mergeCell ref="C17:H17"/>
    <mergeCell ref="I17:K17"/>
    <mergeCell ref="C1:E1"/>
    <mergeCell ref="C2:E3"/>
    <mergeCell ref="C5:I5"/>
    <mergeCell ref="C9:H9"/>
    <mergeCell ref="C11:I11"/>
    <mergeCell ref="F59:I59"/>
    <mergeCell ref="C62:I62"/>
    <mergeCell ref="C54:I54"/>
    <mergeCell ref="C57:D57"/>
    <mergeCell ref="F60:I60"/>
    <mergeCell ref="C56:D56"/>
    <mergeCell ref="F56:I56"/>
    <mergeCell ref="F57:I57"/>
    <mergeCell ref="C21:I21"/>
    <mergeCell ref="C25:E25"/>
    <mergeCell ref="C27:I27"/>
    <mergeCell ref="C51:I51"/>
    <mergeCell ref="C31:I31"/>
    <mergeCell ref="C33:E33"/>
    <mergeCell ref="F35:I36"/>
    <mergeCell ref="F37:I38"/>
    <mergeCell ref="F41:I41"/>
    <mergeCell ref="F40:I40"/>
    <mergeCell ref="C47:I47"/>
    <mergeCell ref="C40:D40"/>
    <mergeCell ref="C41:D41"/>
    <mergeCell ref="F43:I43"/>
    <mergeCell ref="F44:I44"/>
    <mergeCell ref="G33:I33"/>
  </mergeCells>
  <conditionalFormatting sqref="C54">
    <cfRule type="containsBlanks" dxfId="27" priority="28">
      <formula>LEN(TRIM(C54))=0</formula>
    </cfRule>
  </conditionalFormatting>
  <conditionalFormatting sqref="C34:I45">
    <cfRule type="expression" dxfId="26" priority="2" stopIfTrue="1">
      <formula xml:space="preserve"> $F$33 = "No"</formula>
    </cfRule>
  </conditionalFormatting>
  <conditionalFormatting sqref="C34:I51 C53:I63">
    <cfRule type="expression" dxfId="25" priority="1" stopIfTrue="1">
      <formula xml:space="preserve"> $F$33 = ""</formula>
    </cfRule>
  </conditionalFormatting>
  <conditionalFormatting sqref="C34:I62 C27:I32 C33:G33">
    <cfRule type="expression" dxfId="24" priority="6" stopIfTrue="1">
      <formula xml:space="preserve"> $F$25 = "No"</formula>
    </cfRule>
  </conditionalFormatting>
  <conditionalFormatting sqref="C47:I51 C53:I62">
    <cfRule type="expression" dxfId="23" priority="5">
      <formula xml:space="preserve"> $F$33 = "Yes"</formula>
    </cfRule>
  </conditionalFormatting>
  <conditionalFormatting sqref="D35:D37">
    <cfRule type="containsBlanks" dxfId="22" priority="50">
      <formula>LEN(TRIM(D35))=0</formula>
    </cfRule>
  </conditionalFormatting>
  <conditionalFormatting sqref="E36:E38">
    <cfRule type="containsBlanks" dxfId="21" priority="47">
      <formula>LEN(TRIM(E36))=0</formula>
    </cfRule>
  </conditionalFormatting>
  <conditionalFormatting sqref="F25">
    <cfRule type="containsBlanks" dxfId="20" priority="12">
      <formula>LEN(TRIM(F25))=0</formula>
    </cfRule>
    <cfRule type="beginsWith" dxfId="19" priority="13" stopIfTrue="1" operator="beginsWith" text="TBC">
      <formula>LEFT(F25,LEN("TBC"))="TBC"</formula>
    </cfRule>
  </conditionalFormatting>
  <conditionalFormatting sqref="F33">
    <cfRule type="containsBlanks" dxfId="18" priority="45">
      <formula>LEN(TRIM(F33))=0</formula>
    </cfRule>
    <cfRule type="beginsWith" dxfId="17" priority="46" stopIfTrue="1" operator="beginsWith" text="TBC">
      <formula>LEFT(F33,LEN("TBC"))="TBC"</formula>
    </cfRule>
  </conditionalFormatting>
  <conditionalFormatting sqref="F37">
    <cfRule type="containsBlanks" dxfId="16" priority="57">
      <formula>LEN(TRIM(F37))=0</formula>
    </cfRule>
    <cfRule type="beginsWith" dxfId="15" priority="58" operator="beginsWith" text="TBC">
      <formula>LEFT(F37,LEN("TBC"))="TBC"</formula>
    </cfRule>
  </conditionalFormatting>
  <conditionalFormatting sqref="F40:I41">
    <cfRule type="containsText" dxfId="14" priority="53" operator="containsText" text="Gold">
      <formula>NOT(ISERROR(SEARCH("Gold",F40)))</formula>
    </cfRule>
    <cfRule type="containsText" dxfId="13" priority="54" operator="containsText" text="Bronze">
      <formula>NOT(ISERROR(SEARCH("Bronze",F40)))</formula>
    </cfRule>
    <cfRule type="containsText" dxfId="12" priority="55" operator="containsText" text="Silver">
      <formula>NOT(ISERROR(SEARCH("Silver",F40)))</formula>
    </cfRule>
  </conditionalFormatting>
  <conditionalFormatting sqref="F56:I57">
    <cfRule type="containsText" dxfId="11" priority="8" operator="containsText" text="Gold">
      <formula>NOT(ISERROR(SEARCH("Gold",F56)))</formula>
    </cfRule>
    <cfRule type="containsText" dxfId="10" priority="9" operator="containsText" text="Bronze">
      <formula>NOT(ISERROR(SEARCH("Bronze",F56)))</formula>
    </cfRule>
    <cfRule type="containsText" dxfId="9" priority="10" operator="containsText" text="Silver">
      <formula>NOT(ISERROR(SEARCH("Silver",F56)))</formula>
    </cfRule>
  </conditionalFormatting>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D5D3303-3E62-914A-B7FC-3C7F1339D983}">
          <x14:formula1>
            <xm:f>'Look Up Tables'!$C$63:$C$66</xm:f>
          </x14:formula1>
          <xm:sqref>F37</xm:sqref>
        </x14:dataValidation>
        <x14:dataValidation type="list" allowBlank="1" showInputMessage="1" showErrorMessage="1" xr:uid="{80B3BE72-6075-4A46-8930-421E99A57CF8}">
          <x14:formula1>
            <xm:f>'Look Up Tables'!$C$72:$C$73</xm:f>
          </x14:formula1>
          <xm:sqref>F33 F25</xm:sqref>
        </x14:dataValidation>
        <x14:dataValidation type="list" allowBlank="1" showInputMessage="1" showErrorMessage="1" xr:uid="{01464211-5756-0949-884E-C61B24AEB391}">
          <x14:formula1>
            <xm:f>'Look Up Tables'!$C$76:$C$79</xm:f>
          </x14:formula1>
          <xm:sqref>F57:I57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D6B9B-5E28-F143-BD4E-F6527ABD75FD}">
  <dimension ref="A1:M65"/>
  <sheetViews>
    <sheetView topLeftCell="A54" zoomScaleNormal="100" workbookViewId="0">
      <selection activeCell="K35" sqref="K35"/>
    </sheetView>
  </sheetViews>
  <sheetFormatPr defaultColWidth="10.83203125" defaultRowHeight="17.5"/>
  <cols>
    <col min="1" max="1" width="16.1640625" style="3" customWidth="1"/>
    <col min="2" max="2" width="2.33203125" style="4" customWidth="1"/>
    <col min="3" max="3" width="30.5" style="1" customWidth="1"/>
    <col min="4" max="4" width="22.1640625" style="4" customWidth="1"/>
    <col min="5" max="5" width="29.6640625" style="4" customWidth="1"/>
    <col min="6" max="6" width="22.1640625" style="4" customWidth="1"/>
    <col min="7" max="8" width="14.83203125" style="4" customWidth="1"/>
    <col min="9" max="9" width="21.33203125" style="4" customWidth="1"/>
    <col min="10" max="16384" width="10.83203125" style="4"/>
  </cols>
  <sheetData>
    <row r="1" spans="3:9" ht="29" customHeight="1">
      <c r="C1" s="136" t="s">
        <v>18</v>
      </c>
      <c r="D1" s="136"/>
      <c r="E1" s="136"/>
    </row>
    <row r="2" spans="3:9">
      <c r="C2" s="137" t="s">
        <v>185</v>
      </c>
      <c r="D2" s="137"/>
      <c r="E2" s="137"/>
    </row>
    <row r="3" spans="3:9" ht="17" customHeight="1">
      <c r="C3" s="137"/>
      <c r="D3" s="137"/>
      <c r="E3" s="137"/>
      <c r="I3" s="23"/>
    </row>
    <row r="4" spans="3:9" ht="8" customHeight="1">
      <c r="I4" s="24"/>
    </row>
    <row r="5" spans="3:9" ht="8" customHeight="1">
      <c r="C5" s="138"/>
      <c r="D5" s="138"/>
      <c r="E5" s="138"/>
      <c r="F5" s="138"/>
      <c r="G5" s="138"/>
      <c r="H5" s="138"/>
      <c r="I5" s="138"/>
    </row>
    <row r="6" spans="3:9" ht="8" customHeight="1">
      <c r="D6" s="1"/>
      <c r="E6" s="1"/>
      <c r="F6" s="1"/>
      <c r="G6" s="1"/>
      <c r="H6" s="1"/>
      <c r="I6" s="1"/>
    </row>
    <row r="7" spans="3:9">
      <c r="C7" s="79" t="s">
        <v>54</v>
      </c>
      <c r="D7" s="1"/>
      <c r="E7" s="1"/>
      <c r="F7" s="1"/>
      <c r="G7" s="1"/>
      <c r="H7" s="1"/>
      <c r="I7" s="1"/>
    </row>
    <row r="8" spans="3:9" ht="8" customHeight="1">
      <c r="D8" s="1"/>
      <c r="E8" s="1"/>
      <c r="F8" s="1"/>
      <c r="G8" s="1"/>
      <c r="H8" s="1"/>
      <c r="I8" s="1"/>
    </row>
    <row r="9" spans="3:9">
      <c r="C9" s="139" t="s">
        <v>346</v>
      </c>
      <c r="D9" s="139"/>
      <c r="E9" s="139"/>
      <c r="F9" s="139"/>
      <c r="G9" s="139"/>
      <c r="H9" s="139"/>
      <c r="I9" s="1"/>
    </row>
    <row r="10" spans="3:9" ht="8" customHeight="1">
      <c r="D10" s="1"/>
      <c r="E10" s="1"/>
      <c r="F10" s="1"/>
      <c r="G10" s="1"/>
      <c r="H10" s="1"/>
      <c r="I10" s="1"/>
    </row>
    <row r="11" spans="3:9" ht="8" customHeight="1">
      <c r="C11" s="133"/>
      <c r="D11" s="133"/>
      <c r="E11" s="133"/>
      <c r="F11" s="133"/>
      <c r="G11" s="133"/>
      <c r="H11" s="133"/>
      <c r="I11" s="133"/>
    </row>
    <row r="12" spans="3:9" ht="8" customHeight="1">
      <c r="D12" s="1"/>
      <c r="E12" s="1"/>
      <c r="F12" s="1"/>
      <c r="G12" s="1"/>
      <c r="H12" s="1"/>
      <c r="I12" s="1"/>
    </row>
    <row r="13" spans="3:9">
      <c r="C13" s="79" t="s">
        <v>56</v>
      </c>
      <c r="D13" s="1"/>
      <c r="E13" s="1"/>
      <c r="F13" s="1"/>
      <c r="G13" s="1"/>
      <c r="H13" s="1"/>
      <c r="I13" s="1"/>
    </row>
    <row r="14" spans="3:9" ht="8" customHeight="1">
      <c r="D14" s="1"/>
      <c r="E14" s="1"/>
      <c r="F14" s="1"/>
      <c r="G14" s="1"/>
      <c r="H14" s="1"/>
      <c r="I14" s="1"/>
    </row>
    <row r="15" spans="3:9">
      <c r="C15" s="69" t="s">
        <v>186</v>
      </c>
      <c r="D15" s="69"/>
      <c r="E15" s="69"/>
      <c r="F15" s="69"/>
      <c r="G15" s="69"/>
      <c r="H15" s="69"/>
      <c r="I15" s="1"/>
    </row>
    <row r="16" spans="3:9" ht="8" customHeight="1">
      <c r="D16" s="1"/>
      <c r="E16" s="1"/>
      <c r="F16" s="1"/>
      <c r="G16" s="1"/>
      <c r="H16" s="1"/>
      <c r="I16" s="1"/>
    </row>
    <row r="17" spans="1:13" ht="8" customHeight="1">
      <c r="C17" s="133"/>
      <c r="D17" s="133"/>
      <c r="E17" s="133"/>
      <c r="F17" s="133"/>
      <c r="G17" s="133"/>
      <c r="H17" s="133"/>
      <c r="I17" s="133"/>
    </row>
    <row r="18" spans="1:13" ht="8" customHeight="1">
      <c r="D18" s="1"/>
      <c r="E18" s="1"/>
      <c r="F18" s="1"/>
      <c r="G18" s="1"/>
      <c r="H18" s="1"/>
      <c r="I18" s="1"/>
    </row>
    <row r="19" spans="1:13">
      <c r="C19" s="79" t="s">
        <v>57</v>
      </c>
      <c r="D19" s="1"/>
      <c r="E19" s="1"/>
      <c r="F19" s="1"/>
      <c r="G19" s="1"/>
      <c r="H19" s="1"/>
      <c r="I19" s="1"/>
    </row>
    <row r="20" spans="1:13" ht="8" customHeight="1">
      <c r="D20" s="1"/>
      <c r="E20" s="1"/>
      <c r="F20" s="1"/>
      <c r="G20" s="1"/>
      <c r="H20" s="1"/>
      <c r="I20" s="1"/>
    </row>
    <row r="21" spans="1:13">
      <c r="C21" s="87" t="s">
        <v>126</v>
      </c>
      <c r="D21" s="88" t="str">
        <f>'Tool Input'!D24</f>
        <v>TBC</v>
      </c>
      <c r="E21" s="87" t="s">
        <v>125</v>
      </c>
      <c r="F21" s="88" t="str">
        <f>'Tool Input'!F24</f>
        <v>TBC</v>
      </c>
      <c r="G21" s="132" t="s">
        <v>131</v>
      </c>
      <c r="H21" s="132"/>
      <c r="I21" s="89" t="str">
        <f>'Tool Input'!I24</f>
        <v>TBC</v>
      </c>
    </row>
    <row r="22" spans="1:13">
      <c r="C22" s="90" t="s">
        <v>127</v>
      </c>
      <c r="D22" s="91" t="str">
        <f>'Tool Input'!D25</f>
        <v>TBC</v>
      </c>
      <c r="E22" s="90" t="s">
        <v>62</v>
      </c>
      <c r="F22" s="91" t="str">
        <f>'Tool Input'!F25</f>
        <v>TBC</v>
      </c>
      <c r="G22" s="140" t="s">
        <v>121</v>
      </c>
      <c r="H22" s="140"/>
      <c r="I22" s="92" t="str">
        <f>'Tool Input'!I25</f>
        <v>TBC</v>
      </c>
    </row>
    <row r="23" spans="1:13">
      <c r="C23" s="87" t="s">
        <v>128</v>
      </c>
      <c r="D23" s="88" t="str">
        <f>'Tool Input'!D26</f>
        <v>TBC</v>
      </c>
      <c r="E23" s="87" t="s">
        <v>63</v>
      </c>
      <c r="F23" s="88" t="str">
        <f>'Tool Input'!F26</f>
        <v>TBC</v>
      </c>
      <c r="G23" s="132" t="s">
        <v>122</v>
      </c>
      <c r="H23" s="132"/>
      <c r="I23" s="89" t="str">
        <f>'Tool Input'!I26</f>
        <v>TBC</v>
      </c>
      <c r="L23" s="131"/>
      <c r="M23" s="131"/>
    </row>
    <row r="24" spans="1:13" s="7" customFormat="1">
      <c r="A24" s="6"/>
      <c r="C24" s="51" t="s">
        <v>129</v>
      </c>
      <c r="D24" s="91" t="str">
        <f>'Tool Input'!D27</f>
        <v>TBC</v>
      </c>
      <c r="E24" s="51" t="s">
        <v>64</v>
      </c>
      <c r="F24" s="91" t="str">
        <f>'Tool Input'!F27</f>
        <v>TBC</v>
      </c>
      <c r="G24" s="130" t="s">
        <v>124</v>
      </c>
      <c r="H24" s="130"/>
      <c r="I24" s="92" t="str">
        <f>'Tool Input'!I27</f>
        <v>TBC</v>
      </c>
    </row>
    <row r="25" spans="1:13" s="7" customFormat="1">
      <c r="A25" s="6"/>
      <c r="C25" s="93" t="s">
        <v>130</v>
      </c>
      <c r="D25" s="88" t="str">
        <f>'Tool Input'!D28</f>
        <v>TBC</v>
      </c>
      <c r="E25" s="93" t="s">
        <v>132</v>
      </c>
      <c r="F25" s="88" t="str">
        <f>'Tool Input'!F28</f>
        <v>TBC</v>
      </c>
      <c r="G25" s="131" t="s">
        <v>123</v>
      </c>
      <c r="H25" s="131"/>
      <c r="I25" s="89" t="str">
        <f>'Tool Input'!I28</f>
        <v>TBC</v>
      </c>
      <c r="K25" s="132"/>
      <c r="L25" s="132"/>
    </row>
    <row r="26" spans="1:13" ht="8" customHeight="1">
      <c r="D26" s="1"/>
      <c r="E26" s="1"/>
      <c r="F26" s="1"/>
      <c r="G26" s="1"/>
      <c r="H26" s="1"/>
      <c r="I26" s="1"/>
    </row>
    <row r="27" spans="1:13" ht="8" customHeight="1">
      <c r="C27" s="133"/>
      <c r="D27" s="133"/>
      <c r="E27" s="133"/>
      <c r="F27" s="133"/>
      <c r="G27" s="133"/>
      <c r="H27" s="133"/>
      <c r="I27" s="133"/>
    </row>
    <row r="28" spans="1:13" ht="8" customHeight="1">
      <c r="D28" s="1"/>
      <c r="E28" s="1"/>
      <c r="F28" s="1"/>
      <c r="G28" s="1"/>
      <c r="H28" s="1"/>
      <c r="I28" s="1"/>
    </row>
    <row r="29" spans="1:13">
      <c r="C29" s="79" t="s">
        <v>188</v>
      </c>
      <c r="D29" s="1"/>
      <c r="E29" s="1"/>
      <c r="F29" s="1"/>
      <c r="G29" s="1"/>
      <c r="H29" s="1"/>
      <c r="I29" s="1"/>
    </row>
    <row r="30" spans="1:13" ht="8" customHeight="1">
      <c r="D30" s="1"/>
      <c r="E30" s="1"/>
      <c r="F30" s="1"/>
      <c r="G30" s="1"/>
      <c r="H30" s="1"/>
      <c r="I30" s="1"/>
    </row>
    <row r="31" spans="1:13">
      <c r="C31" s="88" t="s">
        <v>196</v>
      </c>
      <c r="D31" s="88" t="s">
        <v>197</v>
      </c>
      <c r="E31" s="88"/>
      <c r="F31" s="88" t="s">
        <v>198</v>
      </c>
      <c r="G31" s="1"/>
      <c r="H31" s="1"/>
      <c r="I31" s="1"/>
    </row>
    <row r="32" spans="1:13">
      <c r="C32" s="69" t="s">
        <v>58</v>
      </c>
      <c r="D32" s="135">
        <f>'Tool Input'!F34</f>
        <v>0</v>
      </c>
      <c r="E32" s="135"/>
      <c r="F32" s="69"/>
      <c r="G32" s="1"/>
      <c r="H32" s="1"/>
      <c r="I32" s="1"/>
    </row>
    <row r="33" spans="3:9">
      <c r="C33" s="70" t="s">
        <v>59</v>
      </c>
      <c r="D33" s="134">
        <f>'Tool Input'!E40</f>
        <v>0</v>
      </c>
      <c r="E33" s="134"/>
      <c r="F33" s="134" t="str">
        <f>'Tool Input'!H40</f>
        <v>TBC</v>
      </c>
      <c r="G33" s="134"/>
      <c r="H33" s="134"/>
      <c r="I33" s="134"/>
    </row>
    <row r="34" spans="3:9">
      <c r="C34" s="69" t="s">
        <v>189</v>
      </c>
      <c r="D34" s="135">
        <f>'Tool Input'!E41</f>
        <v>0</v>
      </c>
      <c r="E34" s="135"/>
      <c r="F34" s="135" t="str">
        <f>'Tool Input'!H41</f>
        <v>TBC</v>
      </c>
      <c r="G34" s="135"/>
      <c r="H34" s="135"/>
      <c r="I34" s="135"/>
    </row>
    <row r="35" spans="3:9">
      <c r="C35" s="70" t="s">
        <v>190</v>
      </c>
      <c r="D35" s="134">
        <f>'Tool Input'!E47</f>
        <v>0</v>
      </c>
      <c r="E35" s="134"/>
      <c r="F35" s="134" t="str">
        <f>'Tool Input'!H47</f>
        <v>TBC</v>
      </c>
      <c r="G35" s="134"/>
      <c r="H35" s="134"/>
      <c r="I35" s="134"/>
    </row>
    <row r="36" spans="3:9">
      <c r="C36" s="69" t="s">
        <v>191</v>
      </c>
      <c r="D36" s="135">
        <f>'Tool Input'!E48</f>
        <v>0</v>
      </c>
      <c r="E36" s="135"/>
      <c r="F36" s="135" t="str">
        <f>'Tool Input'!H48</f>
        <v>TBC</v>
      </c>
      <c r="G36" s="135"/>
      <c r="H36" s="135"/>
      <c r="I36" s="135"/>
    </row>
    <row r="37" spans="3:9">
      <c r="C37" s="70" t="s">
        <v>61</v>
      </c>
      <c r="D37" s="134">
        <f>'Tool Input'!E54</f>
        <v>0</v>
      </c>
      <c r="E37" s="134"/>
      <c r="F37" s="134" t="str">
        <f>'Tool Input'!H54</f>
        <v>TBC</v>
      </c>
      <c r="G37" s="134"/>
      <c r="H37" s="134"/>
      <c r="I37" s="134"/>
    </row>
    <row r="38" spans="3:9" ht="12" customHeight="1">
      <c r="D38" s="1"/>
      <c r="E38" s="1"/>
      <c r="F38" s="1"/>
      <c r="G38" s="1"/>
      <c r="H38" s="1"/>
      <c r="I38" s="1"/>
    </row>
    <row r="39" spans="3:9" ht="36" customHeight="1">
      <c r="C39" s="78" t="s">
        <v>187</v>
      </c>
      <c r="D39" s="82" t="str">
        <f>Calculations!G16&amp;" / 90"</f>
        <v>0 / 90</v>
      </c>
      <c r="E39" s="143" t="str">
        <f>IF(Calculations!F16=0,"",IF(Calculations!F16&gt;=61,"GOLD",IF(AND(Calculations!F16&gt;29,Calculations!F16&lt;61),"SILVER",IF(Calculations!F16&lt;=29,"BRONZE"))))</f>
        <v/>
      </c>
      <c r="F39" s="77"/>
      <c r="G39" s="77"/>
      <c r="H39" s="94"/>
      <c r="I39" s="94"/>
    </row>
    <row r="40" spans="3:9" ht="7" customHeight="1">
      <c r="D40" s="1"/>
      <c r="E40" s="143"/>
      <c r="F40" s="1"/>
      <c r="G40" s="1"/>
      <c r="H40" s="1"/>
      <c r="I40" s="1"/>
    </row>
    <row r="41" spans="3:9" ht="18" customHeight="1">
      <c r="C41" s="88" t="s">
        <v>200</v>
      </c>
      <c r="D41" s="95"/>
      <c r="E41" s="143"/>
      <c r="F41" s="1"/>
      <c r="G41" s="1"/>
      <c r="H41" s="1"/>
      <c r="I41" s="1"/>
    </row>
    <row r="42" spans="3:9" ht="18" customHeight="1">
      <c r="C42" s="95" t="str">
        <f>Calculations!D72</f>
        <v/>
      </c>
      <c r="D42" s="95"/>
      <c r="E42" s="143"/>
      <c r="F42" s="1"/>
      <c r="G42" s="1"/>
      <c r="H42" s="1"/>
      <c r="I42" s="1"/>
    </row>
    <row r="43" spans="3:9" ht="18" customHeight="1">
      <c r="C43" s="95" t="str">
        <f>Calculations!D73</f>
        <v/>
      </c>
      <c r="D43" s="1"/>
      <c r="E43" s="97" t="s">
        <v>210</v>
      </c>
      <c r="F43" s="1"/>
      <c r="G43" s="1"/>
      <c r="H43" s="1"/>
      <c r="I43" s="1"/>
    </row>
    <row r="44" spans="3:9" ht="18" customHeight="1">
      <c r="C44" s="88" t="s">
        <v>363</v>
      </c>
      <c r="D44" s="31"/>
      <c r="E44" s="143" t="str">
        <f>IF('Manual Override'!F33="Yes",'Manual Override'!F41,'Manual Override'!F57)</f>
        <v>No Override</v>
      </c>
      <c r="F44" s="1"/>
      <c r="G44" s="1"/>
      <c r="H44" s="1"/>
      <c r="I44" s="1"/>
    </row>
    <row r="45" spans="3:9" ht="18" customHeight="1">
      <c r="C45" s="142">
        <f>IF(AND('Manual Override'!F25="Yes", 'Manual Override'!F33="Yes"), "Contract value risk apetite does not align with Cabinet Office", 'Manual Override'!C54)</f>
        <v>0</v>
      </c>
      <c r="D45" s="142"/>
      <c r="E45" s="143"/>
    </row>
    <row r="46" spans="3:9" ht="42" customHeight="1">
      <c r="C46" s="142"/>
      <c r="D46" s="142"/>
      <c r="E46" s="143"/>
    </row>
    <row r="47" spans="3:9" ht="9" customHeight="1"/>
    <row r="48" spans="3:9" ht="8" customHeight="1">
      <c r="C48" s="133"/>
      <c r="D48" s="133"/>
      <c r="E48" s="133"/>
      <c r="F48" s="133"/>
      <c r="G48" s="133"/>
      <c r="H48" s="133"/>
      <c r="I48" s="133"/>
    </row>
    <row r="49" spans="1:9" ht="11" customHeight="1"/>
    <row r="50" spans="1:9">
      <c r="C50" s="79" t="s">
        <v>202</v>
      </c>
      <c r="D50" s="1"/>
      <c r="E50" s="79" t="s">
        <v>364</v>
      </c>
      <c r="F50" s="1"/>
      <c r="G50" s="1"/>
      <c r="H50" s="1"/>
      <c r="I50" s="1"/>
    </row>
    <row r="51" spans="1:9" ht="8" customHeight="1">
      <c r="D51" s="1"/>
      <c r="E51" s="1"/>
      <c r="F51" s="1"/>
      <c r="G51" s="1"/>
      <c r="H51" s="1"/>
      <c r="I51" s="1"/>
    </row>
    <row r="52" spans="1:9">
      <c r="C52" s="69" t="s">
        <v>362</v>
      </c>
      <c r="D52" s="88" t="str">
        <f>IF('Manual Override'!F25="NO",Calculations!D80,IF('Manual Override'!F25="YES",Calculations!D81,""))</f>
        <v/>
      </c>
      <c r="E52" s="142" t="s">
        <v>216</v>
      </c>
      <c r="F52" s="142"/>
      <c r="G52" s="142"/>
      <c r="H52" s="144" t="s">
        <v>215</v>
      </c>
      <c r="I52" s="144"/>
    </row>
    <row r="53" spans="1:9" ht="23" customHeight="1">
      <c r="C53" s="70" t="s">
        <v>207</v>
      </c>
      <c r="D53" s="91" t="str">
        <f>IF(F22="Yes","Yes",IF(F23="Yes","Yes",IF(F24="Yes","Yes",IF(E39="GOLD","SRO Training","No"))))</f>
        <v>No</v>
      </c>
      <c r="E53" s="142"/>
      <c r="F53" s="142"/>
      <c r="G53" s="142"/>
      <c r="H53" s="94"/>
      <c r="I53" s="94"/>
    </row>
    <row r="54" spans="1:9" ht="23" customHeight="1">
      <c r="C54" s="69" t="s">
        <v>208</v>
      </c>
      <c r="D54" s="88" t="str">
        <f>IF(F24="Yes","Yes","No")</f>
        <v>No</v>
      </c>
      <c r="E54" s="142"/>
      <c r="F54" s="142"/>
      <c r="G54" s="142"/>
      <c r="H54" s="96"/>
      <c r="I54" s="96"/>
    </row>
    <row r="55" spans="1:9" ht="23" customHeight="1">
      <c r="C55" s="37" t="s">
        <v>206</v>
      </c>
      <c r="D55" s="91" t="s">
        <v>209</v>
      </c>
      <c r="E55" s="142"/>
      <c r="F55" s="142"/>
      <c r="G55" s="142"/>
      <c r="H55" s="96"/>
      <c r="I55" s="96"/>
    </row>
    <row r="56" spans="1:9" ht="9" customHeight="1">
      <c r="C56" s="95"/>
      <c r="D56" s="96"/>
      <c r="E56" s="84"/>
      <c r="F56" s="96"/>
      <c r="G56" s="96"/>
      <c r="H56" s="96"/>
      <c r="I56" s="96"/>
    </row>
    <row r="57" spans="1:9" ht="8" customHeight="1">
      <c r="C57" s="133"/>
      <c r="D57" s="133"/>
      <c r="E57" s="133"/>
      <c r="F57" s="133"/>
      <c r="G57" s="133"/>
      <c r="H57" s="133"/>
      <c r="I57" s="133"/>
    </row>
    <row r="58" spans="1:9" ht="11" customHeight="1"/>
    <row r="59" spans="1:9" s="80" customFormat="1">
      <c r="A59" s="102"/>
      <c r="C59" s="5" t="s">
        <v>221</v>
      </c>
      <c r="D59" s="2"/>
      <c r="E59" s="2"/>
      <c r="F59" s="2"/>
      <c r="G59" s="2"/>
      <c r="H59" s="2"/>
      <c r="I59" s="2"/>
    </row>
    <row r="60" spans="1:9" s="80" customFormat="1" ht="8" customHeight="1">
      <c r="A60" s="102"/>
      <c r="C60" s="2"/>
      <c r="D60" s="2"/>
      <c r="E60" s="2"/>
      <c r="F60" s="2"/>
      <c r="G60" s="2"/>
      <c r="H60" s="2"/>
      <c r="I60" s="2"/>
    </row>
    <row r="61" spans="1:9" s="80" customFormat="1" ht="37" customHeight="1">
      <c r="A61" s="102"/>
      <c r="C61" s="141" t="s">
        <v>217</v>
      </c>
      <c r="D61" s="142"/>
      <c r="E61" s="142"/>
      <c r="F61" s="142"/>
      <c r="G61" s="142"/>
      <c r="H61" s="142"/>
      <c r="I61" s="142"/>
    </row>
    <row r="62" spans="1:9" s="80" customFormat="1" ht="9" customHeight="1">
      <c r="A62" s="102"/>
      <c r="C62" s="2"/>
    </row>
    <row r="63" spans="1:9" s="80" customFormat="1">
      <c r="A63" s="102"/>
      <c r="C63" s="145" t="s">
        <v>218</v>
      </c>
      <c r="D63" s="145"/>
      <c r="E63" s="5" t="str">
        <f>IF(Calculations!F16&gt;87,"Yes","No")</f>
        <v>No</v>
      </c>
    </row>
    <row r="64" spans="1:9" s="80" customFormat="1" ht="9" customHeight="1">
      <c r="A64" s="102"/>
      <c r="C64" s="2"/>
    </row>
    <row r="65" spans="1:9" s="80" customFormat="1" ht="39" customHeight="1">
      <c r="A65" s="102"/>
      <c r="C65" s="141" t="s">
        <v>220</v>
      </c>
      <c r="D65" s="142"/>
      <c r="E65" s="142"/>
      <c r="F65" s="142"/>
      <c r="G65" s="142"/>
      <c r="H65" s="142"/>
      <c r="I65" s="142"/>
    </row>
  </sheetData>
  <mergeCells count="35">
    <mergeCell ref="C65:I65"/>
    <mergeCell ref="C61:I61"/>
    <mergeCell ref="F36:I36"/>
    <mergeCell ref="F37:I37"/>
    <mergeCell ref="E39:E42"/>
    <mergeCell ref="E44:E46"/>
    <mergeCell ref="H52:I52"/>
    <mergeCell ref="C57:I57"/>
    <mergeCell ref="C63:D63"/>
    <mergeCell ref="C45:D46"/>
    <mergeCell ref="E52:G55"/>
    <mergeCell ref="L23:M23"/>
    <mergeCell ref="C1:E1"/>
    <mergeCell ref="C2:E3"/>
    <mergeCell ref="C5:I5"/>
    <mergeCell ref="C9:H9"/>
    <mergeCell ref="C11:I11"/>
    <mergeCell ref="C17:I17"/>
    <mergeCell ref="G21:H21"/>
    <mergeCell ref="G22:H22"/>
    <mergeCell ref="G23:H23"/>
    <mergeCell ref="G24:H24"/>
    <mergeCell ref="G25:H25"/>
    <mergeCell ref="K25:L25"/>
    <mergeCell ref="C27:I27"/>
    <mergeCell ref="C48:I48"/>
    <mergeCell ref="D37:E37"/>
    <mergeCell ref="F33:I33"/>
    <mergeCell ref="F34:I34"/>
    <mergeCell ref="F35:I35"/>
    <mergeCell ref="D32:E32"/>
    <mergeCell ref="D33:E33"/>
    <mergeCell ref="D34:E34"/>
    <mergeCell ref="D35:E35"/>
    <mergeCell ref="D36:E36"/>
  </mergeCells>
  <conditionalFormatting sqref="D21:D25 F21:F25 I21:I25">
    <cfRule type="containsText" dxfId="7" priority="36" operator="containsText" text="TBC">
      <formula>NOT(ISERROR(SEARCH("TBC",D21)))</formula>
    </cfRule>
  </conditionalFormatting>
  <conditionalFormatting sqref="E44">
    <cfRule type="containsText" dxfId="5" priority="3" operator="containsText" text="Gold">
      <formula>NOT(ISERROR(SEARCH("Gold",E44)))</formula>
    </cfRule>
    <cfRule type="containsText" dxfId="4" priority="4" operator="containsText" text="Bronze">
      <formula>NOT(ISERROR(SEARCH("Bronze",E44)))</formula>
    </cfRule>
    <cfRule type="containsText" dxfId="3" priority="5" operator="containsText" text="Silver">
      <formula>NOT(ISERROR(SEARCH("Silver",E44)))</formula>
    </cfRule>
  </conditionalFormatting>
  <conditionalFormatting sqref="E39:G39">
    <cfRule type="containsText" dxfId="2" priority="19" operator="containsText" text="Gold">
      <formula>NOT(ISERROR(SEARCH("Gold",E39)))</formula>
    </cfRule>
    <cfRule type="containsText" dxfId="1" priority="20" operator="containsText" text="Bronze">
      <formula>NOT(ISERROR(SEARCH("Bronze",E39)))</formula>
    </cfRule>
    <cfRule type="containsText" dxfId="0" priority="21" operator="containsText" text="Silver">
      <formula>NOT(ISERROR(SEARCH("Silver",E39)))</formula>
    </cfRule>
  </conditionalFormatting>
  <hyperlinks>
    <hyperlink ref="H52" r:id="rId1" location="standards" xr:uid="{9653AFFC-5D6E-2142-89DD-88F3857DDB1B}"/>
  </hyperlinks>
  <pageMargins left="0.7" right="0.7" top="0.75" bottom="0.75" header="0.3" footer="0.3"/>
  <pageSetup orientation="portrait"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expression" priority="1" id="{B97AE804-ED38-724B-AB9B-BC9723B3E2D7}">
            <xm:f xml:space="preserve"> 'Manual Override'!$F$25 = "No"</xm:f>
            <x14:dxf>
              <font>
                <color theme="0"/>
              </font>
              <fill>
                <patternFill>
                  <bgColor theme="0"/>
                </patternFill>
              </fill>
            </x14:dxf>
          </x14:cfRule>
          <xm:sqref>C44:D46</xm:sqref>
        </x14:conditionalFormatting>
        <x14:conditionalFormatting xmlns:xm="http://schemas.microsoft.com/office/excel/2006/main">
          <x14:cfRule type="expression" priority="2" stopIfTrue="1" id="{11A01849-4FEE-B14E-9DEA-8BB0F5F6CCC4}">
            <xm:f xml:space="preserve"> 'Manual Override'!$F$25 = "No"</xm:f>
            <x14:dxf>
              <font>
                <color theme="0"/>
              </font>
              <fill>
                <patternFill patternType="none">
                  <bgColor auto="1"/>
                </patternFill>
              </fill>
            </x14:dxf>
          </x14:cfRule>
          <xm:sqref>E43:E46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5E71E-27ED-7E45-8C52-21FE30F68DEB}">
  <dimension ref="A1:H191"/>
  <sheetViews>
    <sheetView workbookViewId="0">
      <selection activeCell="K54" sqref="K54"/>
    </sheetView>
  </sheetViews>
  <sheetFormatPr defaultColWidth="10.83203125" defaultRowHeight="17.5"/>
  <cols>
    <col min="1" max="1" width="16.1640625" style="3" customWidth="1"/>
    <col min="2" max="2" width="2.33203125" style="4" customWidth="1"/>
    <col min="3" max="3" width="155.1640625" style="4" customWidth="1"/>
    <col min="4" max="16384" width="10.83203125" style="4"/>
  </cols>
  <sheetData>
    <row r="1" spans="1:3" ht="29" customHeight="1">
      <c r="C1" s="86" t="s">
        <v>18</v>
      </c>
    </row>
    <row r="2" spans="1:3" ht="18" customHeight="1">
      <c r="C2" s="137" t="s">
        <v>222</v>
      </c>
    </row>
    <row r="3" spans="1:3" ht="17" customHeight="1">
      <c r="C3" s="137"/>
    </row>
    <row r="4" spans="1:3" ht="8" customHeight="1"/>
    <row r="5" spans="1:3" ht="8" customHeight="1">
      <c r="C5" s="40"/>
    </row>
    <row r="6" spans="1:3" ht="8" customHeight="1">
      <c r="C6" s="2"/>
    </row>
    <row r="7" spans="1:3">
      <c r="A7" s="16"/>
      <c r="C7" s="103" t="s">
        <v>54</v>
      </c>
    </row>
    <row r="8" spans="1:3" ht="8" customHeight="1">
      <c r="C8" s="2"/>
    </row>
    <row r="9" spans="1:3" s="7" customFormat="1" ht="18" customHeight="1">
      <c r="A9" s="6"/>
      <c r="C9" s="9" t="s">
        <v>223</v>
      </c>
    </row>
    <row r="10" spans="1:3" ht="8" customHeight="1">
      <c r="C10" s="2"/>
    </row>
    <row r="11" spans="1:3" ht="8" customHeight="1">
      <c r="C11" s="41"/>
    </row>
    <row r="12" spans="1:3" ht="8" customHeight="1">
      <c r="C12" s="2"/>
    </row>
    <row r="13" spans="1:3">
      <c r="C13" s="103" t="s">
        <v>224</v>
      </c>
    </row>
    <row r="14" spans="1:3" ht="8" customHeight="1">
      <c r="C14" s="2"/>
    </row>
    <row r="15" spans="1:3" s="7" customFormat="1">
      <c r="A15" s="6"/>
      <c r="C15" s="9" t="s">
        <v>225</v>
      </c>
    </row>
    <row r="16" spans="1:3" ht="8" customHeight="1">
      <c r="C16" s="2"/>
    </row>
    <row r="17" spans="1:8" ht="8" customHeight="1">
      <c r="C17" s="41"/>
    </row>
    <row r="18" spans="1:8" ht="8" customHeight="1">
      <c r="C18" s="2"/>
    </row>
    <row r="19" spans="1:8">
      <c r="C19" s="103" t="s">
        <v>226</v>
      </c>
    </row>
    <row r="20" spans="1:8" ht="8" customHeight="1">
      <c r="C20" s="2"/>
    </row>
    <row r="21" spans="1:8" s="7" customFormat="1">
      <c r="A21" s="6"/>
      <c r="C21" s="67" t="s">
        <v>227</v>
      </c>
      <c r="D21" s="9"/>
      <c r="E21" s="9"/>
      <c r="F21" s="9"/>
      <c r="G21" s="9"/>
      <c r="H21" s="9"/>
    </row>
    <row r="22" spans="1:8" s="7" customFormat="1">
      <c r="A22" s="6"/>
      <c r="C22" s="9" t="s">
        <v>228</v>
      </c>
      <c r="D22" s="9"/>
      <c r="E22" s="9"/>
      <c r="F22" s="9"/>
      <c r="G22" s="9"/>
      <c r="H22" s="9"/>
    </row>
    <row r="23" spans="1:8" s="7" customFormat="1">
      <c r="A23" s="6"/>
      <c r="C23" s="104" t="s">
        <v>229</v>
      </c>
      <c r="D23" s="9"/>
      <c r="E23" s="9"/>
      <c r="F23" s="9"/>
      <c r="G23" s="9"/>
      <c r="H23" s="9"/>
    </row>
    <row r="24" spans="1:8" s="7" customFormat="1" ht="46.5">
      <c r="A24" s="6"/>
      <c r="C24" s="33" t="s">
        <v>230</v>
      </c>
      <c r="D24" s="9"/>
      <c r="E24" s="9"/>
      <c r="F24" s="9"/>
      <c r="G24" s="9"/>
      <c r="H24" s="9"/>
    </row>
    <row r="25" spans="1:8" s="7" customFormat="1">
      <c r="A25" s="6"/>
      <c r="C25" s="67" t="s">
        <v>231</v>
      </c>
      <c r="D25" s="9"/>
      <c r="E25" s="9"/>
      <c r="F25" s="9"/>
      <c r="G25" s="9"/>
      <c r="H25" s="9"/>
    </row>
    <row r="26" spans="1:8" ht="62">
      <c r="C26" s="9" t="s">
        <v>232</v>
      </c>
      <c r="D26" s="9"/>
      <c r="E26" s="9"/>
      <c r="F26" s="9"/>
      <c r="G26" s="9"/>
      <c r="H26" s="9"/>
    </row>
    <row r="27" spans="1:8">
      <c r="C27" s="104" t="s">
        <v>233</v>
      </c>
      <c r="D27" s="9"/>
      <c r="E27" s="9"/>
      <c r="F27" s="9"/>
      <c r="G27" s="9"/>
      <c r="H27" s="9"/>
    </row>
    <row r="28" spans="1:8" ht="62">
      <c r="C28" s="33" t="s">
        <v>234</v>
      </c>
      <c r="D28" s="9"/>
      <c r="E28" s="9"/>
      <c r="F28" s="9"/>
      <c r="G28" s="9"/>
      <c r="H28" s="9"/>
    </row>
    <row r="29" spans="1:8" ht="8" customHeight="1">
      <c r="C29" s="2"/>
    </row>
    <row r="30" spans="1:8" ht="8" customHeight="1">
      <c r="C30" s="41"/>
    </row>
    <row r="31" spans="1:8" ht="8" customHeight="1">
      <c r="C31" s="2"/>
    </row>
    <row r="32" spans="1:8">
      <c r="C32" s="103" t="s">
        <v>235</v>
      </c>
    </row>
    <row r="33" spans="1:8" ht="8" customHeight="1">
      <c r="C33" s="2"/>
    </row>
    <row r="34" spans="1:8" s="7" customFormat="1">
      <c r="A34" s="6"/>
      <c r="C34" s="9" t="s">
        <v>67</v>
      </c>
      <c r="D34" s="9"/>
      <c r="E34" s="9"/>
      <c r="F34" s="9"/>
      <c r="G34" s="9"/>
      <c r="H34" s="9"/>
    </row>
    <row r="35" spans="1:8" s="7" customFormat="1">
      <c r="A35" s="6"/>
      <c r="C35" s="33" t="s">
        <v>68</v>
      </c>
      <c r="D35" s="9"/>
      <c r="E35" s="9"/>
      <c r="F35" s="9"/>
      <c r="G35" s="9"/>
      <c r="H35" s="9"/>
    </row>
    <row r="36" spans="1:8" s="7" customFormat="1">
      <c r="A36" s="6"/>
      <c r="C36" s="9" t="s">
        <v>69</v>
      </c>
      <c r="D36" s="9"/>
      <c r="E36" s="9"/>
      <c r="F36" s="9"/>
      <c r="G36" s="9"/>
      <c r="H36" s="9"/>
    </row>
    <row r="37" spans="1:8" s="7" customFormat="1">
      <c r="A37" s="6"/>
      <c r="C37" s="33" t="s">
        <v>70</v>
      </c>
      <c r="D37" s="9"/>
      <c r="E37" s="9"/>
      <c r="F37" s="9"/>
      <c r="G37" s="9"/>
      <c r="H37" s="9"/>
    </row>
    <row r="38" spans="1:8" ht="8" customHeight="1">
      <c r="C38" s="2"/>
    </row>
    <row r="39" spans="1:8" ht="8" customHeight="1">
      <c r="C39" s="41"/>
    </row>
    <row r="40" spans="1:8" ht="8" customHeight="1">
      <c r="C40" s="2"/>
    </row>
    <row r="41" spans="1:8">
      <c r="C41" s="103" t="s">
        <v>71</v>
      </c>
    </row>
    <row r="42" spans="1:8" ht="8" customHeight="1">
      <c r="C42" s="2"/>
    </row>
    <row r="43" spans="1:8" s="7" customFormat="1">
      <c r="A43" s="6"/>
      <c r="C43" s="164" t="s">
        <v>245</v>
      </c>
      <c r="D43" s="164"/>
      <c r="E43" s="164"/>
      <c r="F43" s="164"/>
      <c r="G43" s="164"/>
      <c r="H43" s="164"/>
    </row>
    <row r="44" spans="1:8" s="7" customFormat="1">
      <c r="A44" s="6"/>
      <c r="C44" s="118" t="s">
        <v>236</v>
      </c>
      <c r="D44" s="122"/>
      <c r="E44" s="122"/>
      <c r="F44" s="122"/>
      <c r="G44" s="122"/>
      <c r="H44" s="122"/>
    </row>
    <row r="45" spans="1:8" s="7" customFormat="1" ht="31">
      <c r="A45" s="6"/>
      <c r="C45" s="125" t="s">
        <v>237</v>
      </c>
      <c r="D45" s="124"/>
      <c r="E45" s="124"/>
      <c r="F45" s="124"/>
      <c r="G45" s="124"/>
      <c r="H45" s="124"/>
    </row>
    <row r="46" spans="1:8" s="7" customFormat="1" ht="18" customHeight="1">
      <c r="A46" s="6"/>
      <c r="C46" s="118" t="s">
        <v>238</v>
      </c>
      <c r="D46" s="122"/>
      <c r="E46" s="122"/>
      <c r="F46" s="122"/>
      <c r="G46" s="122"/>
      <c r="H46" s="122"/>
    </row>
    <row r="47" spans="1:8" s="7" customFormat="1">
      <c r="A47" s="6"/>
      <c r="C47" s="125" t="s">
        <v>239</v>
      </c>
      <c r="D47" s="124"/>
      <c r="E47" s="124"/>
      <c r="F47" s="124"/>
      <c r="G47" s="124"/>
      <c r="H47" s="124"/>
    </row>
    <row r="48" spans="1:8" s="7" customFormat="1" ht="31">
      <c r="A48" s="6"/>
      <c r="C48" s="118" t="s">
        <v>240</v>
      </c>
      <c r="D48" s="122"/>
      <c r="E48" s="122"/>
      <c r="F48" s="122"/>
      <c r="G48" s="122"/>
      <c r="H48" s="122"/>
    </row>
    <row r="49" spans="1:8" s="7" customFormat="1">
      <c r="A49" s="6"/>
      <c r="C49" s="125" t="s">
        <v>241</v>
      </c>
      <c r="D49" s="124"/>
      <c r="E49" s="124"/>
      <c r="F49" s="124"/>
      <c r="G49" s="124"/>
      <c r="H49" s="124"/>
    </row>
    <row r="50" spans="1:8" s="7" customFormat="1">
      <c r="A50" s="6"/>
      <c r="C50" s="118" t="s">
        <v>242</v>
      </c>
      <c r="D50" s="122"/>
      <c r="E50" s="122"/>
      <c r="F50" s="122"/>
      <c r="G50" s="122"/>
      <c r="H50" s="122"/>
    </row>
    <row r="51" spans="1:8" s="7" customFormat="1">
      <c r="A51" s="6"/>
      <c r="C51" s="125" t="s">
        <v>243</v>
      </c>
      <c r="D51" s="124"/>
      <c r="E51" s="124"/>
      <c r="F51" s="124"/>
      <c r="G51" s="124"/>
      <c r="H51" s="124"/>
    </row>
    <row r="52" spans="1:8" s="7" customFormat="1">
      <c r="A52" s="6"/>
      <c r="C52" s="118" t="s">
        <v>362</v>
      </c>
      <c r="D52" s="122"/>
      <c r="E52" s="122"/>
      <c r="F52" s="122"/>
      <c r="G52" s="122"/>
      <c r="H52" s="122"/>
    </row>
    <row r="53" spans="1:8" s="7" customFormat="1" ht="11" customHeight="1">
      <c r="A53" s="6"/>
      <c r="C53" s="106"/>
      <c r="D53" s="106"/>
      <c r="E53" s="106"/>
      <c r="F53" s="107"/>
      <c r="G53" s="107"/>
      <c r="H53" s="107"/>
    </row>
    <row r="54" spans="1:8" s="7" customFormat="1">
      <c r="A54" s="6"/>
      <c r="C54" s="116" t="s">
        <v>246</v>
      </c>
      <c r="D54" s="105"/>
      <c r="E54" s="105"/>
      <c r="F54" s="105"/>
      <c r="G54" s="105"/>
      <c r="H54" s="105"/>
    </row>
    <row r="55" spans="1:8">
      <c r="C55" s="114" t="s">
        <v>236</v>
      </c>
      <c r="D55" s="109"/>
      <c r="E55" s="109"/>
      <c r="F55" s="109"/>
      <c r="G55" s="109"/>
      <c r="H55" s="109"/>
    </row>
    <row r="56" spans="1:8" ht="31">
      <c r="C56" s="120" t="s">
        <v>237</v>
      </c>
      <c r="D56" s="111"/>
      <c r="E56" s="111"/>
      <c r="F56" s="111"/>
      <c r="G56" s="111"/>
      <c r="H56" s="111"/>
    </row>
    <row r="57" spans="1:8">
      <c r="C57" s="114" t="s">
        <v>238</v>
      </c>
      <c r="D57" s="109"/>
      <c r="E57" s="109"/>
      <c r="F57" s="109"/>
      <c r="G57" s="109"/>
      <c r="H57" s="109"/>
    </row>
    <row r="58" spans="1:8">
      <c r="C58" s="115" t="s">
        <v>239</v>
      </c>
      <c r="D58" s="111"/>
      <c r="E58" s="111"/>
      <c r="F58" s="111"/>
      <c r="G58" s="111"/>
      <c r="H58" s="111"/>
    </row>
    <row r="59" spans="1:8" ht="31">
      <c r="C59" s="121" t="s">
        <v>240</v>
      </c>
      <c r="D59" s="109"/>
      <c r="E59" s="109"/>
      <c r="F59" s="109"/>
      <c r="G59" s="109"/>
      <c r="H59" s="109"/>
    </row>
    <row r="60" spans="1:8">
      <c r="C60" s="115" t="s">
        <v>241</v>
      </c>
      <c r="D60" s="111"/>
      <c r="E60" s="111"/>
      <c r="F60" s="111"/>
      <c r="G60" s="111"/>
      <c r="H60" s="111"/>
    </row>
    <row r="61" spans="1:8">
      <c r="C61" s="114" t="s">
        <v>242</v>
      </c>
      <c r="D61" s="109"/>
      <c r="E61" s="109"/>
      <c r="F61" s="109"/>
      <c r="G61" s="109"/>
      <c r="H61" s="109"/>
    </row>
    <row r="62" spans="1:8">
      <c r="C62" s="115" t="s">
        <v>243</v>
      </c>
      <c r="D62" s="111"/>
      <c r="E62" s="111"/>
      <c r="F62" s="111"/>
      <c r="G62" s="111"/>
      <c r="H62" s="111"/>
    </row>
    <row r="63" spans="1:8" s="7" customFormat="1">
      <c r="A63" s="6"/>
      <c r="C63" s="114" t="s">
        <v>244</v>
      </c>
      <c r="D63" s="109"/>
      <c r="E63" s="109"/>
      <c r="F63" s="109"/>
      <c r="G63" s="109"/>
      <c r="H63" s="109"/>
    </row>
    <row r="64" spans="1:8" s="7" customFormat="1" ht="11" customHeight="1">
      <c r="A64" s="6"/>
      <c r="C64" s="112"/>
      <c r="D64" s="112"/>
      <c r="E64" s="112"/>
      <c r="F64" s="112"/>
      <c r="G64" s="112"/>
      <c r="H64" s="112"/>
    </row>
    <row r="65" spans="1:8" s="7" customFormat="1">
      <c r="A65" s="6"/>
      <c r="C65" s="164" t="s">
        <v>247</v>
      </c>
      <c r="D65" s="165"/>
      <c r="E65" s="165"/>
      <c r="F65" s="165"/>
      <c r="G65" s="165"/>
      <c r="H65" s="165"/>
    </row>
    <row r="66" spans="1:8" s="7" customFormat="1">
      <c r="A66" s="6"/>
      <c r="C66" s="108" t="s">
        <v>248</v>
      </c>
      <c r="D66" s="108"/>
      <c r="E66" s="108"/>
      <c r="F66" s="108"/>
      <c r="G66" s="108"/>
      <c r="H66" s="108"/>
    </row>
    <row r="67" spans="1:8" s="7" customFormat="1" ht="36" customHeight="1">
      <c r="A67" s="6"/>
      <c r="C67" s="118" t="s">
        <v>249</v>
      </c>
      <c r="D67" s="119"/>
      <c r="E67" s="119"/>
      <c r="F67" s="119"/>
      <c r="G67" s="119"/>
      <c r="H67" s="119"/>
    </row>
    <row r="68" spans="1:8">
      <c r="C68" s="108" t="s">
        <v>250</v>
      </c>
      <c r="D68" s="108"/>
      <c r="E68" s="9"/>
      <c r="F68" s="108"/>
      <c r="G68" s="108"/>
      <c r="H68" s="108"/>
    </row>
    <row r="69" spans="1:8">
      <c r="C69" s="110" t="s">
        <v>251</v>
      </c>
      <c r="D69" s="110"/>
      <c r="E69" s="110"/>
      <c r="F69" s="110"/>
      <c r="G69" s="110"/>
      <c r="H69" s="110"/>
    </row>
    <row r="70" spans="1:8">
      <c r="C70" s="108" t="s">
        <v>252</v>
      </c>
      <c r="D70" s="108"/>
      <c r="E70" s="108"/>
      <c r="F70" s="108"/>
      <c r="G70" s="108"/>
      <c r="H70" s="108"/>
    </row>
    <row r="71" spans="1:8">
      <c r="C71" s="110" t="s">
        <v>253</v>
      </c>
      <c r="D71" s="110"/>
      <c r="E71" s="110"/>
      <c r="F71" s="110"/>
      <c r="G71" s="110"/>
      <c r="H71" s="110"/>
    </row>
    <row r="72" spans="1:8">
      <c r="C72" s="108" t="s">
        <v>254</v>
      </c>
      <c r="D72" s="108"/>
      <c r="E72" s="108"/>
      <c r="F72" s="108"/>
      <c r="G72" s="108"/>
      <c r="H72" s="108"/>
    </row>
    <row r="73" spans="1:8" ht="11" customHeight="1">
      <c r="C73" s="113"/>
      <c r="D73" s="113"/>
      <c r="E73" s="113"/>
      <c r="F73" s="113"/>
      <c r="G73" s="113"/>
      <c r="H73" s="113"/>
    </row>
    <row r="74" spans="1:8">
      <c r="C74" s="116" t="s">
        <v>255</v>
      </c>
      <c r="D74" s="85"/>
      <c r="E74" s="85"/>
      <c r="F74" s="85"/>
      <c r="G74" s="85"/>
      <c r="H74" s="85"/>
    </row>
    <row r="75" spans="1:8">
      <c r="C75" s="114" t="s">
        <v>256</v>
      </c>
      <c r="D75" s="109"/>
      <c r="E75" s="109"/>
      <c r="F75" s="109"/>
      <c r="G75" s="109"/>
      <c r="H75" s="109"/>
    </row>
    <row r="76" spans="1:8" s="7" customFormat="1">
      <c r="A76" s="6"/>
      <c r="C76" s="115" t="s">
        <v>257</v>
      </c>
      <c r="D76" s="111"/>
      <c r="E76" s="111"/>
      <c r="F76" s="111"/>
      <c r="G76" s="111"/>
      <c r="H76" s="111"/>
    </row>
    <row r="77" spans="1:8" s="7" customFormat="1">
      <c r="A77" s="6"/>
      <c r="C77" s="114" t="s">
        <v>258</v>
      </c>
      <c r="D77" s="109"/>
      <c r="E77" s="109"/>
      <c r="F77" s="109"/>
      <c r="G77" s="109"/>
      <c r="H77" s="109"/>
    </row>
    <row r="78" spans="1:8" s="7" customFormat="1">
      <c r="A78" s="6"/>
      <c r="C78" s="115" t="s">
        <v>259</v>
      </c>
      <c r="D78" s="111"/>
      <c r="E78" s="111"/>
      <c r="F78" s="111"/>
      <c r="G78" s="111"/>
      <c r="H78" s="111"/>
    </row>
    <row r="79" spans="1:8" s="7" customFormat="1">
      <c r="A79" s="6"/>
      <c r="C79" s="114" t="s">
        <v>260</v>
      </c>
      <c r="D79" s="109"/>
      <c r="E79" s="109"/>
      <c r="F79" s="109"/>
      <c r="G79" s="109"/>
      <c r="H79" s="109"/>
    </row>
    <row r="80" spans="1:8" s="7" customFormat="1">
      <c r="A80" s="6"/>
      <c r="C80" s="115" t="s">
        <v>261</v>
      </c>
      <c r="D80" s="111"/>
      <c r="E80" s="111"/>
      <c r="F80" s="111"/>
      <c r="G80" s="111"/>
      <c r="H80" s="111"/>
    </row>
    <row r="81" spans="1:8" ht="8" customHeight="1">
      <c r="C81" s="2"/>
    </row>
    <row r="82" spans="1:8" ht="8" customHeight="1">
      <c r="C82" s="41"/>
    </row>
    <row r="83" spans="1:8" ht="8" customHeight="1">
      <c r="C83" s="2"/>
    </row>
    <row r="84" spans="1:8">
      <c r="C84" s="103" t="s">
        <v>262</v>
      </c>
      <c r="D84" s="103"/>
      <c r="E84" s="103"/>
      <c r="F84" s="103"/>
      <c r="G84" s="103"/>
      <c r="H84" s="103"/>
    </row>
    <row r="85" spans="1:8" ht="8" customHeight="1">
      <c r="C85" s="2"/>
    </row>
    <row r="86" spans="1:8">
      <c r="C86" s="164" t="s">
        <v>263</v>
      </c>
      <c r="D86" s="165"/>
      <c r="E86" s="165"/>
      <c r="F86" s="165"/>
      <c r="G86" s="165"/>
      <c r="H86" s="165"/>
    </row>
    <row r="87" spans="1:8">
      <c r="C87" s="110" t="s">
        <v>264</v>
      </c>
      <c r="D87" s="111"/>
      <c r="E87" s="111"/>
      <c r="F87" s="111"/>
      <c r="G87" s="111"/>
      <c r="H87" s="111"/>
    </row>
    <row r="88" spans="1:8">
      <c r="C88" s="108" t="s">
        <v>265</v>
      </c>
      <c r="D88" s="109"/>
      <c r="E88" s="109"/>
      <c r="F88" s="109"/>
      <c r="G88" s="109"/>
      <c r="H88" s="109"/>
    </row>
    <row r="89" spans="1:8">
      <c r="C89" s="110" t="s">
        <v>266</v>
      </c>
      <c r="D89" s="111"/>
      <c r="E89" s="111"/>
      <c r="F89" s="111"/>
      <c r="G89" s="111"/>
      <c r="H89" s="111"/>
    </row>
    <row r="90" spans="1:8">
      <c r="C90" s="108" t="s">
        <v>267</v>
      </c>
      <c r="D90" s="109"/>
      <c r="E90" s="109"/>
      <c r="F90" s="109"/>
      <c r="G90" s="109"/>
      <c r="H90" s="109"/>
    </row>
    <row r="91" spans="1:8">
      <c r="C91" s="110" t="s">
        <v>268</v>
      </c>
      <c r="D91" s="111"/>
      <c r="E91" s="111"/>
      <c r="F91" s="111"/>
      <c r="G91" s="111"/>
      <c r="H91" s="111"/>
    </row>
    <row r="92" spans="1:8" s="7" customFormat="1">
      <c r="A92" s="6"/>
      <c r="C92" s="108" t="s">
        <v>269</v>
      </c>
      <c r="D92" s="109"/>
      <c r="E92" s="109"/>
      <c r="F92" s="109"/>
      <c r="G92" s="109"/>
      <c r="H92" s="109"/>
    </row>
    <row r="93" spans="1:8" s="7" customFormat="1" ht="11" customHeight="1">
      <c r="A93" s="6"/>
      <c r="C93" s="106"/>
      <c r="D93" s="106"/>
      <c r="E93" s="106"/>
      <c r="F93" s="107"/>
      <c r="G93" s="107"/>
      <c r="H93" s="107"/>
    </row>
    <row r="94" spans="1:8" s="7" customFormat="1">
      <c r="A94" s="6"/>
      <c r="C94" s="116" t="s">
        <v>270</v>
      </c>
      <c r="D94" s="85"/>
      <c r="E94" s="85"/>
      <c r="F94" s="85"/>
      <c r="G94" s="85"/>
      <c r="H94" s="85"/>
    </row>
    <row r="95" spans="1:8" s="7" customFormat="1">
      <c r="A95" s="6"/>
      <c r="C95" s="114" t="s">
        <v>271</v>
      </c>
      <c r="D95" s="109"/>
      <c r="E95" s="109"/>
      <c r="F95" s="109"/>
      <c r="G95" s="109"/>
      <c r="H95" s="109"/>
    </row>
    <row r="96" spans="1:8" s="7" customFormat="1">
      <c r="A96" s="6"/>
      <c r="C96" s="115" t="s">
        <v>272</v>
      </c>
      <c r="D96" s="111"/>
      <c r="E96" s="111"/>
      <c r="F96" s="111"/>
      <c r="G96" s="111"/>
      <c r="H96" s="111"/>
    </row>
    <row r="97" spans="3:8">
      <c r="C97" s="114" t="s">
        <v>273</v>
      </c>
      <c r="D97" s="109"/>
      <c r="E97" s="109"/>
      <c r="F97" s="109"/>
      <c r="G97" s="109"/>
      <c r="H97" s="109"/>
    </row>
    <row r="98" spans="3:8">
      <c r="C98" s="115" t="s">
        <v>274</v>
      </c>
      <c r="D98" s="111"/>
      <c r="E98" s="111"/>
      <c r="F98" s="111"/>
      <c r="G98" s="111"/>
      <c r="H98" s="111"/>
    </row>
    <row r="99" spans="3:8">
      <c r="C99" s="114" t="s">
        <v>275</v>
      </c>
      <c r="D99" s="109"/>
      <c r="E99" s="109"/>
      <c r="F99" s="109"/>
      <c r="G99" s="109"/>
      <c r="H99" s="109"/>
    </row>
    <row r="100" spans="3:8">
      <c r="C100" s="115" t="s">
        <v>276</v>
      </c>
      <c r="D100" s="111"/>
      <c r="E100" s="111"/>
      <c r="F100" s="111"/>
      <c r="G100" s="111"/>
      <c r="H100" s="111"/>
    </row>
    <row r="101" spans="3:8" ht="11" customHeight="1">
      <c r="C101" s="112"/>
      <c r="D101" s="112"/>
      <c r="E101" s="112"/>
      <c r="F101" s="112"/>
      <c r="G101" s="112"/>
      <c r="H101" s="112"/>
    </row>
    <row r="102" spans="3:8">
      <c r="C102" s="164" t="s">
        <v>277</v>
      </c>
      <c r="D102" s="165"/>
      <c r="E102" s="165"/>
      <c r="F102" s="165"/>
      <c r="G102" s="165"/>
      <c r="H102" s="165"/>
    </row>
    <row r="103" spans="3:8">
      <c r="C103" s="108" t="s">
        <v>278</v>
      </c>
      <c r="D103" s="109"/>
      <c r="E103" s="109"/>
      <c r="F103" s="109"/>
      <c r="G103" s="109"/>
      <c r="H103" s="109"/>
    </row>
    <row r="104" spans="3:8">
      <c r="C104" s="110" t="s">
        <v>279</v>
      </c>
      <c r="D104" s="111"/>
      <c r="E104" s="111"/>
      <c r="F104" s="111"/>
      <c r="G104" s="111"/>
      <c r="H104" s="111"/>
    </row>
    <row r="105" spans="3:8">
      <c r="C105" s="108" t="s">
        <v>280</v>
      </c>
      <c r="D105" s="109"/>
      <c r="E105" s="109"/>
      <c r="F105" s="109"/>
      <c r="G105" s="109"/>
      <c r="H105" s="109"/>
    </row>
    <row r="106" spans="3:8">
      <c r="C106" s="110" t="s">
        <v>281</v>
      </c>
      <c r="D106" s="111"/>
      <c r="E106" s="111"/>
      <c r="F106" s="111"/>
      <c r="G106" s="111"/>
      <c r="H106" s="111"/>
    </row>
    <row r="107" spans="3:8">
      <c r="C107" s="108" t="s">
        <v>282</v>
      </c>
      <c r="D107" s="109"/>
      <c r="E107" s="109"/>
      <c r="F107" s="109"/>
      <c r="G107" s="109"/>
      <c r="H107" s="109"/>
    </row>
    <row r="108" spans="3:8">
      <c r="C108" s="110" t="s">
        <v>283</v>
      </c>
      <c r="D108" s="111"/>
      <c r="E108" s="111"/>
      <c r="F108" s="111"/>
      <c r="G108" s="111"/>
      <c r="H108" s="111"/>
    </row>
    <row r="109" spans="3:8" ht="11" customHeight="1">
      <c r="C109" s="113"/>
      <c r="D109" s="113"/>
      <c r="E109" s="113"/>
      <c r="F109" s="113"/>
      <c r="G109" s="113"/>
      <c r="H109" s="113"/>
    </row>
    <row r="110" spans="3:8" ht="31">
      <c r="C110" s="116" t="s">
        <v>284</v>
      </c>
      <c r="D110" s="85"/>
      <c r="E110" s="85"/>
      <c r="F110" s="85"/>
      <c r="G110" s="85"/>
      <c r="H110" s="85"/>
    </row>
    <row r="111" spans="3:8">
      <c r="C111" s="114" t="s">
        <v>285</v>
      </c>
      <c r="D111" s="109"/>
      <c r="E111" s="109"/>
      <c r="F111" s="109"/>
      <c r="G111" s="109"/>
      <c r="H111" s="109"/>
    </row>
    <row r="112" spans="3:8">
      <c r="C112" s="115" t="s">
        <v>286</v>
      </c>
      <c r="D112" s="111"/>
      <c r="E112" s="111"/>
      <c r="F112" s="111"/>
      <c r="G112" s="111"/>
      <c r="H112" s="111"/>
    </row>
    <row r="113" spans="3:8">
      <c r="C113" s="114" t="s">
        <v>287</v>
      </c>
      <c r="D113" s="109"/>
      <c r="E113" s="109"/>
      <c r="F113" s="109"/>
      <c r="G113" s="109"/>
      <c r="H113" s="109"/>
    </row>
    <row r="114" spans="3:8">
      <c r="C114" s="115" t="s">
        <v>288</v>
      </c>
      <c r="D114" s="111"/>
      <c r="E114" s="111"/>
      <c r="F114" s="111"/>
      <c r="G114" s="111"/>
      <c r="H114" s="111"/>
    </row>
    <row r="115" spans="3:8">
      <c r="C115" s="114" t="s">
        <v>289</v>
      </c>
      <c r="D115" s="109"/>
      <c r="E115" s="109"/>
      <c r="F115" s="109"/>
      <c r="G115" s="109"/>
      <c r="H115" s="109"/>
    </row>
    <row r="116" spans="3:8">
      <c r="C116" s="115" t="s">
        <v>290</v>
      </c>
      <c r="D116" s="111"/>
      <c r="E116" s="111"/>
      <c r="F116" s="111"/>
      <c r="G116" s="111"/>
      <c r="H116" s="111"/>
    </row>
    <row r="117" spans="3:8" ht="8" customHeight="1">
      <c r="C117" s="2"/>
    </row>
    <row r="118" spans="3:8" ht="8" customHeight="1">
      <c r="C118" s="41"/>
    </row>
    <row r="119" spans="3:8" ht="8" customHeight="1">
      <c r="C119" s="2"/>
    </row>
    <row r="120" spans="3:8">
      <c r="C120" s="103" t="s">
        <v>89</v>
      </c>
      <c r="D120" s="103"/>
      <c r="E120" s="103"/>
      <c r="F120" s="103"/>
      <c r="G120" s="103"/>
      <c r="H120" s="103"/>
    </row>
    <row r="121" spans="3:8" ht="8" customHeight="1">
      <c r="C121" s="2"/>
    </row>
    <row r="122" spans="3:8">
      <c r="C122" s="105" t="s">
        <v>291</v>
      </c>
      <c r="D122" s="85"/>
      <c r="E122" s="85"/>
      <c r="F122" s="85"/>
      <c r="G122" s="85"/>
      <c r="H122" s="85"/>
    </row>
    <row r="123" spans="3:8">
      <c r="C123" s="110" t="s">
        <v>292</v>
      </c>
      <c r="D123" s="111"/>
      <c r="E123" s="111"/>
      <c r="F123" s="111"/>
      <c r="G123" s="111"/>
      <c r="H123" s="111"/>
    </row>
    <row r="124" spans="3:8">
      <c r="C124" s="108" t="s">
        <v>293</v>
      </c>
      <c r="D124" s="109"/>
      <c r="E124" s="109"/>
      <c r="F124" s="109"/>
      <c r="G124" s="109"/>
      <c r="H124" s="109"/>
    </row>
    <row r="125" spans="3:8">
      <c r="C125" s="110" t="s">
        <v>294</v>
      </c>
      <c r="D125" s="111"/>
      <c r="E125" s="111"/>
      <c r="F125" s="111"/>
      <c r="G125" s="111"/>
      <c r="H125" s="111"/>
    </row>
    <row r="126" spans="3:8">
      <c r="C126" s="108" t="s">
        <v>295</v>
      </c>
      <c r="D126" s="109"/>
      <c r="E126" s="109"/>
      <c r="F126" s="109"/>
      <c r="G126" s="109"/>
      <c r="H126" s="109"/>
    </row>
    <row r="127" spans="3:8">
      <c r="C127" s="110" t="s">
        <v>296</v>
      </c>
      <c r="D127" s="111"/>
      <c r="E127" s="111"/>
      <c r="F127" s="111"/>
      <c r="G127" s="111"/>
      <c r="H127" s="111"/>
    </row>
    <row r="128" spans="3:8" ht="11" customHeight="1">
      <c r="C128" s="106"/>
      <c r="D128" s="106"/>
      <c r="E128" s="106"/>
      <c r="F128" s="107"/>
      <c r="G128" s="107"/>
      <c r="H128" s="107"/>
    </row>
    <row r="129" spans="3:8">
      <c r="C129" s="116" t="s">
        <v>297</v>
      </c>
      <c r="D129" s="85"/>
      <c r="E129" s="85"/>
      <c r="F129" s="85"/>
      <c r="G129" s="85"/>
      <c r="H129" s="85"/>
    </row>
    <row r="130" spans="3:8">
      <c r="C130" s="114" t="s">
        <v>298</v>
      </c>
      <c r="D130" s="109"/>
      <c r="E130" s="109"/>
      <c r="F130" s="109"/>
      <c r="G130" s="109"/>
      <c r="H130" s="109"/>
    </row>
    <row r="131" spans="3:8">
      <c r="C131" s="115" t="s">
        <v>299</v>
      </c>
      <c r="D131" s="111"/>
      <c r="E131" s="111"/>
      <c r="F131" s="111"/>
      <c r="G131" s="111"/>
      <c r="H131" s="111"/>
    </row>
    <row r="132" spans="3:8">
      <c r="C132" s="114" t="s">
        <v>300</v>
      </c>
      <c r="D132" s="109"/>
      <c r="E132" s="109"/>
      <c r="F132" s="109"/>
      <c r="G132" s="109"/>
      <c r="H132" s="109"/>
    </row>
    <row r="133" spans="3:8">
      <c r="C133" s="115" t="s">
        <v>301</v>
      </c>
      <c r="D133" s="111"/>
      <c r="E133" s="111"/>
      <c r="F133" s="111"/>
      <c r="G133" s="111"/>
      <c r="H133" s="111"/>
    </row>
    <row r="134" spans="3:8" ht="11" customHeight="1">
      <c r="C134" s="112"/>
      <c r="D134" s="112"/>
      <c r="E134" s="112"/>
      <c r="F134" s="112"/>
      <c r="G134" s="112"/>
      <c r="H134" s="112"/>
    </row>
    <row r="135" spans="3:8">
      <c r="C135" s="105" t="s">
        <v>302</v>
      </c>
      <c r="D135" s="85"/>
      <c r="E135" s="85"/>
      <c r="F135" s="85"/>
      <c r="G135" s="85"/>
      <c r="H135" s="85"/>
    </row>
    <row r="136" spans="3:8">
      <c r="C136" s="108" t="s">
        <v>303</v>
      </c>
      <c r="D136" s="109"/>
      <c r="E136" s="109"/>
      <c r="F136" s="109"/>
      <c r="G136" s="109"/>
      <c r="H136" s="109"/>
    </row>
    <row r="137" spans="3:8">
      <c r="C137" s="110" t="s">
        <v>304</v>
      </c>
      <c r="D137" s="111"/>
      <c r="E137" s="111"/>
      <c r="F137" s="111"/>
      <c r="G137" s="111"/>
      <c r="H137" s="111"/>
    </row>
    <row r="138" spans="3:8">
      <c r="C138" s="108" t="s">
        <v>305</v>
      </c>
      <c r="D138" s="109"/>
      <c r="E138" s="109"/>
      <c r="F138" s="109"/>
      <c r="G138" s="109"/>
      <c r="H138" s="109"/>
    </row>
    <row r="139" spans="3:8">
      <c r="C139" s="110" t="s">
        <v>306</v>
      </c>
      <c r="D139" s="111"/>
      <c r="E139" s="111"/>
      <c r="F139" s="111"/>
      <c r="G139" s="111"/>
      <c r="H139" s="111"/>
    </row>
    <row r="140" spans="3:8" ht="11" customHeight="1">
      <c r="C140" s="113"/>
      <c r="D140" s="113"/>
      <c r="E140" s="113"/>
      <c r="F140" s="113"/>
      <c r="G140" s="113"/>
      <c r="H140" s="113"/>
    </row>
    <row r="141" spans="3:8">
      <c r="C141" s="116" t="s">
        <v>307</v>
      </c>
      <c r="D141" s="85"/>
      <c r="E141" s="85"/>
      <c r="F141" s="85"/>
      <c r="G141" s="85"/>
      <c r="H141" s="85"/>
    </row>
    <row r="142" spans="3:8">
      <c r="C142" s="114" t="s">
        <v>308</v>
      </c>
      <c r="D142" s="109"/>
      <c r="E142" s="109"/>
      <c r="F142" s="109"/>
      <c r="G142" s="109"/>
      <c r="H142" s="109"/>
    </row>
    <row r="143" spans="3:8">
      <c r="C143" s="115" t="s">
        <v>309</v>
      </c>
      <c r="D143" s="111"/>
      <c r="E143" s="111"/>
      <c r="F143" s="111"/>
      <c r="G143" s="111"/>
      <c r="H143" s="111"/>
    </row>
    <row r="144" spans="3:8">
      <c r="C144" s="114" t="s">
        <v>310</v>
      </c>
      <c r="D144" s="109"/>
      <c r="E144" s="109"/>
      <c r="F144" s="109"/>
      <c r="G144" s="109"/>
      <c r="H144" s="109"/>
    </row>
    <row r="145" spans="3:8">
      <c r="C145" s="115" t="s">
        <v>311</v>
      </c>
      <c r="D145" s="111"/>
      <c r="E145" s="111"/>
      <c r="F145" s="111"/>
      <c r="G145" s="111"/>
      <c r="H145" s="111"/>
    </row>
    <row r="146" spans="3:8" ht="8" customHeight="1">
      <c r="C146" s="2"/>
    </row>
    <row r="147" spans="3:8" ht="8" customHeight="1">
      <c r="C147" s="41"/>
    </row>
    <row r="148" spans="3:8" ht="8" customHeight="1">
      <c r="C148" s="2"/>
    </row>
    <row r="149" spans="3:8">
      <c r="C149" s="103" t="s">
        <v>312</v>
      </c>
      <c r="D149" s="103"/>
      <c r="E149" s="103"/>
      <c r="F149" s="103"/>
      <c r="G149" s="103"/>
      <c r="H149" s="103"/>
    </row>
    <row r="150" spans="3:8" ht="8" customHeight="1">
      <c r="C150" s="2"/>
    </row>
    <row r="151" spans="3:8">
      <c r="C151" s="105" t="s">
        <v>313</v>
      </c>
      <c r="D151" s="85"/>
      <c r="E151" s="85"/>
      <c r="F151" s="85"/>
      <c r="G151" s="85"/>
      <c r="H151" s="85"/>
    </row>
    <row r="152" spans="3:8">
      <c r="C152" s="110" t="s">
        <v>314</v>
      </c>
      <c r="D152" s="111"/>
      <c r="E152" s="111"/>
      <c r="F152" s="111"/>
      <c r="G152" s="111"/>
      <c r="H152" s="111"/>
    </row>
    <row r="153" spans="3:8">
      <c r="C153" s="108" t="s">
        <v>315</v>
      </c>
      <c r="D153" s="109"/>
      <c r="E153" s="109"/>
      <c r="F153" s="109"/>
      <c r="G153" s="109"/>
      <c r="H153" s="109"/>
    </row>
    <row r="154" spans="3:8">
      <c r="C154" s="110" t="s">
        <v>316</v>
      </c>
      <c r="D154" s="111"/>
      <c r="E154" s="111"/>
      <c r="F154" s="111"/>
      <c r="G154" s="111"/>
      <c r="H154" s="111"/>
    </row>
    <row r="155" spans="3:8">
      <c r="C155" s="108" t="s">
        <v>317</v>
      </c>
      <c r="D155" s="109"/>
      <c r="E155" s="109"/>
      <c r="F155" s="109"/>
      <c r="G155" s="109"/>
      <c r="H155" s="109"/>
    </row>
    <row r="156" spans="3:8">
      <c r="C156" s="110" t="s">
        <v>318</v>
      </c>
      <c r="D156" s="111"/>
      <c r="E156" s="111"/>
      <c r="F156" s="111"/>
      <c r="G156" s="111"/>
      <c r="H156" s="111"/>
    </row>
    <row r="157" spans="3:8">
      <c r="C157" s="108" t="s">
        <v>319</v>
      </c>
      <c r="D157" s="109"/>
      <c r="E157" s="109"/>
      <c r="F157" s="109"/>
      <c r="G157" s="109"/>
      <c r="H157" s="109"/>
    </row>
    <row r="158" spans="3:8" ht="11" customHeight="1">
      <c r="C158" s="106"/>
      <c r="D158" s="106"/>
      <c r="E158" s="106"/>
      <c r="F158" s="107"/>
      <c r="G158" s="107"/>
      <c r="H158" s="107"/>
    </row>
    <row r="159" spans="3:8">
      <c r="C159" s="116" t="s">
        <v>320</v>
      </c>
      <c r="D159" s="85"/>
      <c r="E159" s="85"/>
      <c r="F159" s="85"/>
      <c r="G159" s="85"/>
      <c r="H159" s="85"/>
    </row>
    <row r="160" spans="3:8">
      <c r="C160" s="114" t="s">
        <v>321</v>
      </c>
      <c r="D160" s="109"/>
      <c r="E160" s="109"/>
      <c r="F160" s="109"/>
      <c r="G160" s="109"/>
      <c r="H160" s="109"/>
    </row>
    <row r="161" spans="3:8">
      <c r="C161" s="115" t="s">
        <v>322</v>
      </c>
      <c r="D161" s="111"/>
      <c r="E161" s="111"/>
      <c r="F161" s="111"/>
      <c r="G161" s="111"/>
      <c r="H161" s="111"/>
    </row>
    <row r="162" spans="3:8">
      <c r="C162" s="114" t="s">
        <v>323</v>
      </c>
      <c r="D162" s="109"/>
      <c r="E162" s="109"/>
      <c r="F162" s="109"/>
      <c r="G162" s="109"/>
      <c r="H162" s="109"/>
    </row>
    <row r="163" spans="3:8">
      <c r="C163" s="115" t="s">
        <v>324</v>
      </c>
      <c r="D163" s="111"/>
      <c r="E163" s="111"/>
      <c r="F163" s="111"/>
      <c r="G163" s="111"/>
      <c r="H163" s="111"/>
    </row>
    <row r="164" spans="3:8">
      <c r="C164" s="114" t="s">
        <v>325</v>
      </c>
      <c r="D164" s="109"/>
      <c r="E164" s="109"/>
      <c r="F164" s="109"/>
      <c r="G164" s="109"/>
      <c r="H164" s="109"/>
    </row>
    <row r="165" spans="3:8" ht="11" customHeight="1">
      <c r="C165" s="112"/>
      <c r="D165" s="112"/>
      <c r="E165" s="112"/>
      <c r="F165" s="112"/>
      <c r="G165" s="112"/>
      <c r="H165" s="112"/>
    </row>
    <row r="166" spans="3:8">
      <c r="C166" s="105" t="s">
        <v>326</v>
      </c>
      <c r="D166" s="85"/>
      <c r="E166" s="85"/>
      <c r="F166" s="85"/>
      <c r="G166" s="85"/>
      <c r="H166" s="85"/>
    </row>
    <row r="167" spans="3:8">
      <c r="C167" s="108" t="s">
        <v>327</v>
      </c>
      <c r="D167" s="109"/>
      <c r="E167" s="109"/>
      <c r="F167" s="109"/>
      <c r="G167" s="109"/>
      <c r="H167" s="109"/>
    </row>
    <row r="168" spans="3:8">
      <c r="C168" s="110" t="s">
        <v>328</v>
      </c>
      <c r="D168" s="111"/>
      <c r="E168" s="111"/>
      <c r="F168" s="111"/>
      <c r="G168" s="111"/>
      <c r="H168" s="111"/>
    </row>
    <row r="169" spans="3:8">
      <c r="C169" s="108" t="s">
        <v>329</v>
      </c>
      <c r="D169" s="109"/>
      <c r="E169" s="109"/>
      <c r="F169" s="109"/>
      <c r="G169" s="109"/>
      <c r="H169" s="109"/>
    </row>
    <row r="170" spans="3:8">
      <c r="C170" s="110" t="s">
        <v>330</v>
      </c>
      <c r="D170" s="111"/>
      <c r="E170" s="111"/>
      <c r="F170" s="111"/>
      <c r="G170" s="111"/>
      <c r="H170" s="111"/>
    </row>
    <row r="171" spans="3:8" ht="11" customHeight="1">
      <c r="C171" s="113"/>
      <c r="D171" s="113"/>
      <c r="E171" s="113"/>
      <c r="F171" s="113"/>
      <c r="G171" s="113"/>
      <c r="H171" s="113"/>
    </row>
    <row r="172" spans="3:8">
      <c r="C172" s="116" t="s">
        <v>331</v>
      </c>
      <c r="D172" s="85"/>
      <c r="E172" s="85"/>
      <c r="F172" s="85"/>
      <c r="G172" s="85"/>
      <c r="H172" s="85"/>
    </row>
    <row r="173" spans="3:8">
      <c r="C173" s="114" t="s">
        <v>332</v>
      </c>
      <c r="D173" s="109"/>
      <c r="E173" s="109"/>
      <c r="F173" s="109"/>
      <c r="G173" s="109"/>
      <c r="H173" s="109"/>
    </row>
    <row r="174" spans="3:8">
      <c r="C174" s="115" t="s">
        <v>333</v>
      </c>
      <c r="D174" s="111"/>
      <c r="E174" s="111"/>
      <c r="F174" s="111"/>
      <c r="G174" s="111"/>
      <c r="H174" s="111"/>
    </row>
    <row r="175" spans="3:8">
      <c r="C175" s="114" t="s">
        <v>334</v>
      </c>
      <c r="D175" s="109"/>
      <c r="E175" s="109"/>
      <c r="F175" s="109"/>
      <c r="G175" s="109"/>
      <c r="H175" s="109"/>
    </row>
    <row r="176" spans="3:8" ht="8" customHeight="1">
      <c r="C176" s="2"/>
    </row>
    <row r="177" spans="3:8" ht="8" customHeight="1">
      <c r="C177" s="41"/>
    </row>
    <row r="178" spans="3:8" ht="8" customHeight="1">
      <c r="C178" s="2"/>
    </row>
    <row r="179" spans="3:8">
      <c r="C179" s="103" t="s">
        <v>335</v>
      </c>
      <c r="D179" s="103"/>
      <c r="E179" s="103"/>
      <c r="F179" s="103"/>
      <c r="G179" s="103"/>
      <c r="H179" s="103"/>
    </row>
    <row r="180" spans="3:8" ht="8" customHeight="1">
      <c r="C180" s="2"/>
    </row>
    <row r="181" spans="3:8">
      <c r="C181" s="105" t="s">
        <v>337</v>
      </c>
      <c r="D181" s="85"/>
      <c r="E181" s="85"/>
      <c r="F181" s="85"/>
      <c r="G181" s="85"/>
      <c r="H181" s="85"/>
    </row>
    <row r="182" spans="3:8" ht="93">
      <c r="C182" s="117" t="s">
        <v>109</v>
      </c>
      <c r="D182" s="111"/>
      <c r="E182" s="111"/>
      <c r="F182" s="111"/>
      <c r="G182" s="111"/>
      <c r="H182" s="111"/>
    </row>
    <row r="183" spans="3:8" ht="11" customHeight="1">
      <c r="C183" s="106"/>
      <c r="D183" s="106"/>
      <c r="E183" s="106"/>
      <c r="F183" s="107"/>
      <c r="G183" s="107"/>
      <c r="H183" s="107"/>
    </row>
    <row r="184" spans="3:8">
      <c r="C184" s="116" t="s">
        <v>336</v>
      </c>
      <c r="D184" s="85"/>
      <c r="E184" s="85"/>
      <c r="F184" s="85"/>
      <c r="G184" s="85"/>
      <c r="H184" s="85"/>
    </row>
    <row r="185" spans="3:8" ht="93">
      <c r="C185" s="121" t="s">
        <v>110</v>
      </c>
      <c r="D185" s="109"/>
      <c r="E185" s="109"/>
      <c r="F185" s="109"/>
      <c r="G185" s="109"/>
      <c r="H185" s="109"/>
    </row>
    <row r="186" spans="3:8" ht="11" customHeight="1">
      <c r="C186" s="112"/>
      <c r="D186" s="112"/>
      <c r="E186" s="112"/>
      <c r="F186" s="112"/>
      <c r="G186" s="112"/>
      <c r="H186" s="112"/>
    </row>
    <row r="187" spans="3:8">
      <c r="C187" s="105" t="s">
        <v>338</v>
      </c>
      <c r="D187" s="85"/>
      <c r="E187" s="85"/>
      <c r="F187" s="85"/>
      <c r="G187" s="85"/>
      <c r="H187" s="85"/>
    </row>
    <row r="188" spans="3:8" ht="77.5">
      <c r="C188" s="123" t="s">
        <v>111</v>
      </c>
      <c r="D188" s="109"/>
      <c r="E188" s="109"/>
      <c r="F188" s="109"/>
      <c r="G188" s="109"/>
      <c r="H188" s="109"/>
    </row>
    <row r="189" spans="3:8" ht="11" customHeight="1">
      <c r="C189" s="113"/>
      <c r="D189" s="113"/>
      <c r="E189" s="113"/>
      <c r="F189" s="113"/>
      <c r="G189" s="113"/>
      <c r="H189" s="113"/>
    </row>
    <row r="190" spans="3:8">
      <c r="C190" s="116" t="s">
        <v>339</v>
      </c>
      <c r="D190" s="85"/>
      <c r="E190" s="85"/>
      <c r="F190" s="85"/>
      <c r="G190" s="85"/>
      <c r="H190" s="85"/>
    </row>
    <row r="191" spans="3:8" ht="62">
      <c r="C191" s="121" t="s">
        <v>340</v>
      </c>
      <c r="D191" s="109"/>
      <c r="E191" s="109"/>
      <c r="F191" s="109"/>
      <c r="G191" s="109"/>
      <c r="H191" s="109"/>
    </row>
  </sheetData>
  <mergeCells count="5">
    <mergeCell ref="C65:H65"/>
    <mergeCell ref="C86:H86"/>
    <mergeCell ref="C102:H102"/>
    <mergeCell ref="C43:H43"/>
    <mergeCell ref="C2:C3"/>
  </mergeCells>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79B1D-5C2D-ED47-9AAB-DA0E98DA4CD3}">
  <dimension ref="A1:H36"/>
  <sheetViews>
    <sheetView workbookViewId="0"/>
  </sheetViews>
  <sheetFormatPr defaultColWidth="10.83203125" defaultRowHeight="17.5"/>
  <cols>
    <col min="1" max="1" width="16.1640625" style="3" customWidth="1"/>
    <col min="2" max="2" width="2.33203125" style="4" customWidth="1"/>
    <col min="3" max="3" width="155.1640625" style="4" customWidth="1"/>
    <col min="4" max="16384" width="10.83203125" style="4"/>
  </cols>
  <sheetData>
    <row r="1" spans="1:8" ht="29" customHeight="1">
      <c r="C1" s="86" t="s">
        <v>18</v>
      </c>
    </row>
    <row r="2" spans="1:8" ht="18" customHeight="1">
      <c r="C2" s="137" t="s">
        <v>341</v>
      </c>
    </row>
    <row r="3" spans="1:8" ht="17" customHeight="1">
      <c r="C3" s="137"/>
    </row>
    <row r="4" spans="1:8" ht="8" customHeight="1"/>
    <row r="5" spans="1:8" ht="8" customHeight="1">
      <c r="C5" s="40"/>
    </row>
    <row r="6" spans="1:8" ht="8" customHeight="1">
      <c r="C6" s="2"/>
    </row>
    <row r="7" spans="1:8">
      <c r="A7" s="16"/>
      <c r="C7" s="103" t="s">
        <v>54</v>
      </c>
    </row>
    <row r="8" spans="1:8" ht="8" customHeight="1">
      <c r="C8" s="2"/>
    </row>
    <row r="9" spans="1:8" s="7" customFormat="1" ht="18" customHeight="1">
      <c r="A9" s="6"/>
      <c r="C9" s="9" t="s">
        <v>352</v>
      </c>
    </row>
    <row r="10" spans="1:8" ht="8" customHeight="1"/>
    <row r="11" spans="1:8" ht="8" customHeight="1">
      <c r="C11" s="41"/>
    </row>
    <row r="12" spans="1:8" ht="8" customHeight="1">
      <c r="C12" s="2"/>
    </row>
    <row r="13" spans="1:8">
      <c r="C13" s="103" t="s">
        <v>353</v>
      </c>
    </row>
    <row r="14" spans="1:8" ht="8" customHeight="1">
      <c r="C14" s="2"/>
    </row>
    <row r="15" spans="1:8" s="7" customFormat="1" ht="217">
      <c r="A15" s="6"/>
      <c r="C15" s="9" t="s">
        <v>354</v>
      </c>
      <c r="D15" s="9"/>
      <c r="E15" s="9"/>
      <c r="F15" s="9"/>
      <c r="G15" s="9"/>
      <c r="H15" s="9"/>
    </row>
    <row r="16" spans="1:8" s="7" customFormat="1">
      <c r="A16" s="6"/>
      <c r="C16" s="104" t="s">
        <v>355</v>
      </c>
      <c r="D16" s="9"/>
      <c r="E16" s="9"/>
      <c r="F16" s="9"/>
      <c r="G16" s="9"/>
      <c r="H16" s="9"/>
    </row>
    <row r="17" spans="1:8" s="7" customFormat="1" ht="139.5">
      <c r="A17" s="6"/>
      <c r="C17" s="128" t="s">
        <v>356</v>
      </c>
      <c r="D17" s="9"/>
      <c r="E17" s="9"/>
      <c r="F17" s="9"/>
      <c r="G17" s="9"/>
      <c r="H17" s="9"/>
    </row>
    <row r="18" spans="1:8" s="7" customFormat="1">
      <c r="A18" s="6"/>
      <c r="C18" s="67" t="s">
        <v>357</v>
      </c>
      <c r="D18" s="9"/>
      <c r="E18" s="9"/>
      <c r="F18" s="9"/>
      <c r="G18" s="9"/>
      <c r="H18" s="9"/>
    </row>
    <row r="19" spans="1:8" ht="124">
      <c r="C19" s="129" t="s">
        <v>358</v>
      </c>
      <c r="D19" s="9"/>
      <c r="E19" s="9"/>
      <c r="F19" s="9"/>
      <c r="G19" s="9"/>
      <c r="H19" s="9"/>
    </row>
    <row r="20" spans="1:8">
      <c r="C20" s="104" t="s">
        <v>359</v>
      </c>
      <c r="D20" s="9"/>
      <c r="E20" s="9"/>
      <c r="F20" s="9"/>
      <c r="G20" s="9"/>
      <c r="H20" s="9"/>
    </row>
    <row r="21" spans="1:8" ht="46.5">
      <c r="C21" s="128" t="s">
        <v>360</v>
      </c>
      <c r="D21" s="9"/>
      <c r="E21" s="9"/>
      <c r="F21" s="9"/>
      <c r="G21" s="9"/>
      <c r="H21" s="9"/>
    </row>
    <row r="22" spans="1:8" ht="8" customHeight="1">
      <c r="C22" s="2"/>
    </row>
    <row r="36" spans="3:3">
      <c r="C36" s="4" t="s">
        <v>362</v>
      </c>
    </row>
  </sheetData>
  <mergeCells count="1">
    <mergeCell ref="C2:C3"/>
  </mergeCells>
  <pageMargins left="0.7" right="0.7" top="0.75" bottom="0.75" header="0.3" footer="0.3"/>
  <pageSetup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EFA2B-C82F-7B4B-90DA-BC3047E72EA9}">
  <dimension ref="A1:I82"/>
  <sheetViews>
    <sheetView workbookViewId="0">
      <selection activeCell="G69" sqref="G69"/>
    </sheetView>
  </sheetViews>
  <sheetFormatPr defaultColWidth="10.83203125" defaultRowHeight="17.5"/>
  <cols>
    <col min="1" max="1" width="16.1640625" style="3" customWidth="1"/>
    <col min="2" max="2" width="2.33203125" style="4" customWidth="1"/>
    <col min="3" max="3" width="18.6640625" style="1" customWidth="1"/>
    <col min="4" max="6" width="19.83203125" style="4" customWidth="1"/>
    <col min="7" max="7" width="13.83203125" style="4" customWidth="1"/>
    <col min="8" max="8" width="22.33203125" style="4" bestFit="1" customWidth="1"/>
    <col min="9" max="9" width="22.1640625" style="4" customWidth="1"/>
    <col min="10" max="16384" width="10.83203125" style="4"/>
  </cols>
  <sheetData>
    <row r="1" spans="1:9" ht="29" customHeight="1">
      <c r="C1" s="136" t="s">
        <v>18</v>
      </c>
      <c r="D1" s="136"/>
      <c r="E1" s="136"/>
    </row>
    <row r="2" spans="1:9">
      <c r="C2" s="137" t="s">
        <v>118</v>
      </c>
      <c r="D2" s="137"/>
      <c r="E2" s="137"/>
    </row>
    <row r="3" spans="1:9" ht="17" customHeight="1">
      <c r="C3" s="137"/>
      <c r="D3" s="137"/>
      <c r="E3" s="137"/>
      <c r="I3" s="23"/>
    </row>
    <row r="4" spans="1:9" ht="8" customHeight="1">
      <c r="I4" s="24"/>
    </row>
    <row r="5" spans="1:9" ht="8" customHeight="1">
      <c r="C5" s="138"/>
      <c r="D5" s="138"/>
      <c r="E5" s="138"/>
      <c r="F5" s="138"/>
      <c r="G5" s="138"/>
      <c r="H5" s="138"/>
      <c r="I5" s="138"/>
    </row>
    <row r="6" spans="1:9" ht="8" customHeight="1">
      <c r="C6" s="2"/>
      <c r="D6" s="2"/>
      <c r="E6" s="2"/>
      <c r="F6" s="2"/>
      <c r="G6" s="2"/>
      <c r="H6" s="2"/>
      <c r="I6" s="2"/>
    </row>
    <row r="7" spans="1:9">
      <c r="C7" s="5" t="s">
        <v>133</v>
      </c>
      <c r="D7" s="2"/>
      <c r="E7" s="2"/>
      <c r="F7" s="2"/>
      <c r="G7" s="2"/>
      <c r="H7" s="2"/>
      <c r="I7" s="2"/>
    </row>
    <row r="8" spans="1:9" s="7" customFormat="1" ht="8" customHeight="1">
      <c r="A8" s="6"/>
      <c r="C8" s="30"/>
      <c r="D8" s="18"/>
      <c r="E8" s="30"/>
      <c r="F8" s="18"/>
      <c r="G8" s="22"/>
      <c r="H8" s="22"/>
      <c r="I8" s="26"/>
    </row>
    <row r="9" spans="1:9" s="7" customFormat="1">
      <c r="A9" s="6"/>
      <c r="C9" s="62" t="s">
        <v>139</v>
      </c>
      <c r="D9" s="58" t="s">
        <v>140</v>
      </c>
      <c r="E9" s="57" t="s">
        <v>141</v>
      </c>
      <c r="F9" s="58" t="s">
        <v>142</v>
      </c>
      <c r="G9" s="22"/>
      <c r="H9" s="22"/>
      <c r="I9" s="26"/>
    </row>
    <row r="10" spans="1:9">
      <c r="C10" s="45">
        <v>3</v>
      </c>
      <c r="D10" s="46" t="s">
        <v>134</v>
      </c>
      <c r="E10" s="48">
        <f>IF('Tool Input'!F34='Look Up Tables'!C9,18,IF('Tool Input'!F34='Look Up Tables'!C10,13.5,IF('Tool Input'!F34='Look Up Tables'!C11,9,IF('Tool Input'!F34='Look Up Tables'!C12,4.5,0))))</f>
        <v>0</v>
      </c>
      <c r="F10" s="47">
        <f>SUM(E10*0.9)</f>
        <v>0</v>
      </c>
      <c r="G10" s="17"/>
      <c r="H10" s="17" t="s">
        <v>58</v>
      </c>
      <c r="I10" s="2">
        <f>IF(E10=4.5,1,IF(E10=9,2,IF(E10=13.5,3,IF(E10=18,4,0))))</f>
        <v>0</v>
      </c>
    </row>
    <row r="11" spans="1:9">
      <c r="C11" s="60">
        <v>2</v>
      </c>
      <c r="D11" s="51" t="s">
        <v>135</v>
      </c>
      <c r="E11" s="52">
        <f>IF('Tool Input'!E40='Look Up Tables'!C18,22.5,IF('Tool Input'!E40='Look Up Tables'!C19,16.875,IF('Tool Input'!E40='Look Up Tables'!C20,11.25,IF('Tool Input'!E40='Look Up Tables'!C21,5.625,0))))</f>
        <v>0</v>
      </c>
      <c r="F11" s="53">
        <f t="shared" ref="F11:F15" si="0">SUM(E11*0.9)</f>
        <v>0</v>
      </c>
      <c r="G11" s="17"/>
      <c r="H11" s="36" t="s">
        <v>59</v>
      </c>
      <c r="I11" s="2">
        <f>IF(E11=5.625,1,IF(E11=11.25,2,IF(E11=16.875,3,IF(E11=22.5,4,0))))</f>
        <v>0</v>
      </c>
    </row>
    <row r="12" spans="1:9">
      <c r="C12" s="45">
        <v>4</v>
      </c>
      <c r="D12" s="46" t="s">
        <v>136</v>
      </c>
      <c r="E12" s="49">
        <f>IF('Tool Input'!E41='Look Up Tables'!C27,13.5,IF('Tool Input'!E41='Look Up Tables'!C28,9,IF('Tool Input'!E41='Look Up Tables'!C29,4.5,IF('Tool Input'!E41='Look Up Tables'!C30,0,0))))</f>
        <v>0</v>
      </c>
      <c r="F12" s="47">
        <f t="shared" si="0"/>
        <v>0</v>
      </c>
      <c r="G12" s="17"/>
      <c r="H12" s="17" t="s">
        <v>189</v>
      </c>
      <c r="I12" s="2">
        <f>IF(E12=0,1,IF(E12=4.5,2,IF(E12=9,3,IF(E12=13.5,4,0))))</f>
        <v>1</v>
      </c>
    </row>
    <row r="13" spans="1:9">
      <c r="C13" s="60">
        <v>1</v>
      </c>
      <c r="D13" s="51" t="s">
        <v>137</v>
      </c>
      <c r="E13" s="52">
        <f>IF('Tool Input'!E47='Look Up Tables'!C36,28,IF('Tool Input'!E47='Look Up Tables'!C37,21,IF('Tool Input'!E47='Look Up Tables'!C38,14,IF('Tool Input'!E47='Look Up Tables'!C39,7,0))))</f>
        <v>0</v>
      </c>
      <c r="F13" s="53">
        <f t="shared" si="0"/>
        <v>0</v>
      </c>
      <c r="G13" s="31"/>
      <c r="H13" s="36" t="s">
        <v>190</v>
      </c>
      <c r="I13" s="2">
        <f>IF(E13=7,1,IF(E13=14,2,IF(E13=21,3,IF(E13=28,4,0))))</f>
        <v>0</v>
      </c>
    </row>
    <row r="14" spans="1:9">
      <c r="C14" s="45">
        <v>5</v>
      </c>
      <c r="D14" s="46" t="s">
        <v>138</v>
      </c>
      <c r="E14" s="49">
        <f>IF('Tool Input'!E48='Look Up Tables'!C45,9,IF('Tool Input'!E48='Look Up Tables'!C46,6.75,IF('Tool Input'!E48='Look Up Tables'!C47,4.5,IF('Tool Input'!E48='Look Up Tables'!C48,2.25,0))))</f>
        <v>0</v>
      </c>
      <c r="F14" s="47">
        <f t="shared" si="0"/>
        <v>0</v>
      </c>
      <c r="G14" s="17"/>
      <c r="H14" s="17" t="s">
        <v>191</v>
      </c>
      <c r="I14" s="2">
        <f>IF(E14=2.25,1,IF(E14=4.5,2,IF(E14=6.75,3,IF(E14=9,4,0))))</f>
        <v>0</v>
      </c>
    </row>
    <row r="15" spans="1:9">
      <c r="A15" s="19"/>
      <c r="C15" s="61">
        <v>6</v>
      </c>
      <c r="D15" s="54" t="s">
        <v>138</v>
      </c>
      <c r="E15" s="55">
        <f>IF('Tool Input'!E54='Look Up Tables'!C54,9,IF('Tool Input'!E54='Look Up Tables'!C55,6.75,IF('Tool Input'!E54='Look Up Tables'!C56,4.5,IF('Tool Input'!E54='Look Up Tables'!C57,2.25,0))))</f>
        <v>0</v>
      </c>
      <c r="F15" s="53">
        <f t="shared" si="0"/>
        <v>0</v>
      </c>
      <c r="G15" s="44"/>
      <c r="H15" s="36" t="s">
        <v>61</v>
      </c>
      <c r="I15" s="2">
        <f>IF(E15=2.25,1,IF(E15=4.5,2,IF(E15=6.75,3,IF(E15=9,4,0))))</f>
        <v>0</v>
      </c>
    </row>
    <row r="16" spans="1:9">
      <c r="C16" s="56"/>
      <c r="D16" s="56"/>
      <c r="E16" s="58" t="s">
        <v>143</v>
      </c>
      <c r="F16" s="59">
        <f>SUM(F10:F15)</f>
        <v>0</v>
      </c>
      <c r="G16" s="81">
        <f>ROUND(F16,0)</f>
        <v>0</v>
      </c>
      <c r="H16" s="20"/>
      <c r="I16" s="20"/>
    </row>
    <row r="17" spans="1:9">
      <c r="C17" s="22"/>
      <c r="D17" s="22"/>
      <c r="E17" s="32"/>
      <c r="F17" s="39"/>
      <c r="G17" s="39"/>
      <c r="H17" s="22"/>
      <c r="I17" s="22"/>
    </row>
    <row r="18" spans="1:9" ht="8" customHeight="1">
      <c r="C18" s="138"/>
      <c r="D18" s="138"/>
      <c r="E18" s="138"/>
      <c r="F18" s="138"/>
      <c r="G18" s="138"/>
      <c r="H18" s="138"/>
      <c r="I18" s="138"/>
    </row>
    <row r="19" spans="1:9" ht="8" customHeight="1">
      <c r="C19" s="2"/>
      <c r="D19" s="2"/>
      <c r="E19" s="2"/>
      <c r="F19" s="2"/>
      <c r="G19" s="2"/>
      <c r="H19" s="2"/>
      <c r="I19" s="2"/>
    </row>
    <row r="20" spans="1:9">
      <c r="C20" s="5" t="s">
        <v>199</v>
      </c>
      <c r="D20" s="2"/>
      <c r="E20" s="2"/>
      <c r="F20" s="2"/>
      <c r="G20" s="2"/>
      <c r="H20" s="2"/>
      <c r="I20" s="2"/>
    </row>
    <row r="21" spans="1:9" s="7" customFormat="1" ht="8" customHeight="1">
      <c r="A21" s="6"/>
      <c r="C21" s="30"/>
      <c r="D21" s="18"/>
      <c r="E21" s="30"/>
      <c r="F21" s="18"/>
      <c r="G21" s="22"/>
      <c r="H21" s="22"/>
      <c r="I21" s="26"/>
    </row>
    <row r="22" spans="1:9" s="7" customFormat="1">
      <c r="A22" s="6"/>
      <c r="C22" s="62" t="s">
        <v>139</v>
      </c>
      <c r="D22" s="58" t="s">
        <v>140</v>
      </c>
      <c r="E22" s="57" t="s">
        <v>141</v>
      </c>
      <c r="F22" s="58" t="s">
        <v>142</v>
      </c>
      <c r="G22" s="22"/>
      <c r="H22" s="22"/>
      <c r="I22" s="26"/>
    </row>
    <row r="23" spans="1:9">
      <c r="C23" s="45">
        <v>3</v>
      </c>
      <c r="D23" s="46" t="s">
        <v>134</v>
      </c>
      <c r="E23" s="48">
        <f>IF('Manual Override'!F33='Look Up Tables'!C73,Calculations!E10,IF('Manual Override'!F37='Look Up Tables'!C63,18,IF('Manual Override'!F37='Look Up Tables'!C64,13.5,IF('Manual Override'!F37='Look Up Tables'!C65,9,IF('Manual Override'!F37='Look Up Tables'!C66,4.5,0)))))</f>
        <v>0</v>
      </c>
      <c r="F23" s="47">
        <f>SUM(E23*0.9)</f>
        <v>0</v>
      </c>
      <c r="G23" s="17"/>
      <c r="H23" s="2"/>
      <c r="I23" s="2"/>
    </row>
    <row r="24" spans="1:9">
      <c r="C24" s="60">
        <v>2</v>
      </c>
      <c r="D24" s="51" t="s">
        <v>135</v>
      </c>
      <c r="E24" s="52">
        <f>IF('Tool Input'!E40='Look Up Tables'!C18,22.5,IF('Tool Input'!E40='Look Up Tables'!C19,16.875,IF('Tool Input'!E40='Look Up Tables'!C20,11.25,IF('Tool Input'!E40='Look Up Tables'!C21,5.625,0))))</f>
        <v>0</v>
      </c>
      <c r="F24" s="53">
        <f t="shared" ref="F24:F28" si="1">SUM(E24*0.9)</f>
        <v>0</v>
      </c>
      <c r="G24" s="17"/>
      <c r="H24" s="2"/>
      <c r="I24" s="2"/>
    </row>
    <row r="25" spans="1:9">
      <c r="C25" s="45">
        <v>4</v>
      </c>
      <c r="D25" s="46" t="s">
        <v>136</v>
      </c>
      <c r="E25" s="49">
        <f>IF('Tool Input'!E41='Look Up Tables'!C27,13.5,IF('Tool Input'!E41='Look Up Tables'!C28,9,IF('Tool Input'!E41='Look Up Tables'!C29,4.5,IF('Tool Input'!E41='Look Up Tables'!C30,0,0))))</f>
        <v>0</v>
      </c>
      <c r="F25" s="47">
        <f t="shared" si="1"/>
        <v>0</v>
      </c>
      <c r="G25" s="17"/>
      <c r="H25" s="2"/>
      <c r="I25" s="2"/>
    </row>
    <row r="26" spans="1:9">
      <c r="C26" s="60">
        <v>1</v>
      </c>
      <c r="D26" s="51" t="s">
        <v>137</v>
      </c>
      <c r="E26" s="52">
        <f>IF('Tool Input'!E47='Look Up Tables'!C36,28,IF('Tool Input'!E47='Look Up Tables'!C37,21,IF('Tool Input'!E47='Look Up Tables'!C38,14,IF('Tool Input'!E47='Look Up Tables'!C39,7,0))))</f>
        <v>0</v>
      </c>
      <c r="F26" s="53">
        <f t="shared" si="1"/>
        <v>0</v>
      </c>
      <c r="G26" s="31"/>
      <c r="H26" s="42"/>
      <c r="I26" s="42"/>
    </row>
    <row r="27" spans="1:9">
      <c r="C27" s="45">
        <v>5</v>
      </c>
      <c r="D27" s="46" t="s">
        <v>138</v>
      </c>
      <c r="E27" s="49">
        <f>IF('Tool Input'!E48='Look Up Tables'!C45,9,IF('Tool Input'!E48='Look Up Tables'!C46,6.75,IF('Tool Input'!E48='Look Up Tables'!C47,4.5,IF('Tool Input'!E48='Look Up Tables'!C48,2.25,0))))</f>
        <v>0</v>
      </c>
      <c r="F27" s="47">
        <f t="shared" si="1"/>
        <v>0</v>
      </c>
      <c r="G27" s="17"/>
      <c r="H27" s="2"/>
      <c r="I27" s="2"/>
    </row>
    <row r="28" spans="1:9">
      <c r="A28" s="19"/>
      <c r="C28" s="61">
        <v>6</v>
      </c>
      <c r="D28" s="54" t="s">
        <v>138</v>
      </c>
      <c r="E28" s="55">
        <f>IF('Tool Input'!E54='Look Up Tables'!C54,9,IF('Tool Input'!E54='Look Up Tables'!C55,6.75,IF('Tool Input'!E54='Look Up Tables'!C56,4.5,IF('Tool Input'!E54='Look Up Tables'!C57,2.25,0))))</f>
        <v>0</v>
      </c>
      <c r="F28" s="53">
        <f t="shared" si="1"/>
        <v>0</v>
      </c>
      <c r="G28" s="44"/>
      <c r="H28" s="43"/>
      <c r="I28" s="43"/>
    </row>
    <row r="29" spans="1:9">
      <c r="C29" s="56"/>
      <c r="D29" s="56"/>
      <c r="E29" s="58" t="s">
        <v>143</v>
      </c>
      <c r="F29" s="59">
        <f>SUM(F23:F28)</f>
        <v>0</v>
      </c>
      <c r="G29" s="81">
        <f>ROUND(F29,0)</f>
        <v>0</v>
      </c>
      <c r="H29" s="20"/>
      <c r="I29" s="20"/>
    </row>
    <row r="30" spans="1:9">
      <c r="C30" s="22"/>
      <c r="D30" s="22"/>
      <c r="E30" s="32"/>
      <c r="F30" s="39"/>
      <c r="G30" s="39"/>
      <c r="H30" s="22"/>
      <c r="I30" s="22"/>
    </row>
    <row r="31" spans="1:9" ht="8" customHeight="1">
      <c r="C31" s="138"/>
      <c r="D31" s="138"/>
      <c r="E31" s="138"/>
      <c r="F31" s="138"/>
      <c r="G31" s="138"/>
      <c r="H31" s="138"/>
      <c r="I31" s="138"/>
    </row>
    <row r="32" spans="1:9" ht="8" customHeight="1">
      <c r="C32" s="2"/>
      <c r="D32" s="2"/>
      <c r="E32" s="2"/>
      <c r="F32" s="2"/>
      <c r="G32" s="2"/>
      <c r="H32" s="2"/>
      <c r="I32" s="2"/>
    </row>
    <row r="33" spans="3:9">
      <c r="C33" s="5" t="s">
        <v>183</v>
      </c>
      <c r="D33" s="2"/>
      <c r="E33" s="2"/>
      <c r="F33" s="2"/>
      <c r="G33" s="2"/>
      <c r="H33" s="2"/>
      <c r="I33" s="2"/>
    </row>
    <row r="34" spans="3:9">
      <c r="C34" s="2"/>
      <c r="D34" s="2"/>
      <c r="E34" s="2"/>
      <c r="F34" s="2"/>
      <c r="G34" s="2"/>
      <c r="H34" s="2"/>
      <c r="I34" s="2"/>
    </row>
    <row r="35" spans="3:9">
      <c r="C35" s="1" t="s">
        <v>179</v>
      </c>
      <c r="D35" s="4">
        <f>IF('Tool Input'!F25='Look Up Tables'!C72,1,0)</f>
        <v>0</v>
      </c>
      <c r="E35" s="4" t="s">
        <v>8</v>
      </c>
      <c r="F35" s="4">
        <f>IF('Manual Override'!F57='Look Up Tables'!C78,1,0)</f>
        <v>0</v>
      </c>
    </row>
    <row r="36" spans="3:9">
      <c r="C36" s="1" t="s">
        <v>180</v>
      </c>
      <c r="D36" s="4">
        <f>IF('Tool Input'!F27='Look Up Tables'!C72,1,0)</f>
        <v>0</v>
      </c>
      <c r="E36" s="4" t="s">
        <v>7</v>
      </c>
      <c r="F36" s="4">
        <f>IF('Manual Override'!F57='Look Up Tables'!C77,1,0)</f>
        <v>0</v>
      </c>
    </row>
    <row r="38" spans="3:9">
      <c r="C38" s="1" t="s">
        <v>181</v>
      </c>
      <c r="D38" s="4">
        <f>SUM(D35,F35,F36)</f>
        <v>0</v>
      </c>
    </row>
    <row r="39" spans="3:9">
      <c r="C39" s="1" t="s">
        <v>182</v>
      </c>
      <c r="D39" s="4">
        <f>SUM(D36,F35,F36)</f>
        <v>0</v>
      </c>
    </row>
    <row r="42" spans="3:9">
      <c r="C42" s="5" t="s">
        <v>184</v>
      </c>
      <c r="D42" s="2"/>
      <c r="E42" s="2"/>
      <c r="F42" s="2"/>
    </row>
    <row r="43" spans="3:9">
      <c r="C43" s="2"/>
      <c r="D43" s="2"/>
      <c r="E43" s="2"/>
      <c r="F43" s="2"/>
    </row>
    <row r="44" spans="3:9">
      <c r="C44" s="1" t="s">
        <v>179</v>
      </c>
      <c r="D44" s="4">
        <f>IF('Tool Input'!F25='Look Up Tables'!C72,1,0)</f>
        <v>0</v>
      </c>
      <c r="E44" s="4" t="s">
        <v>8</v>
      </c>
      <c r="F44" s="4">
        <f>IF('Manual Override'!F41='Look Up Tables'!C78,1,0)</f>
        <v>0</v>
      </c>
    </row>
    <row r="45" spans="3:9">
      <c r="C45" s="1" t="s">
        <v>180</v>
      </c>
      <c r="D45" s="4">
        <f>IF('Tool Input'!F27='Look Up Tables'!C72,1,0)</f>
        <v>0</v>
      </c>
      <c r="E45" s="4" t="s">
        <v>7</v>
      </c>
      <c r="F45" s="4">
        <f>IF('Manual Override'!F41='Look Up Tables'!C77,1,0)</f>
        <v>0</v>
      </c>
    </row>
    <row r="47" spans="3:9">
      <c r="C47" s="1" t="s">
        <v>181</v>
      </c>
      <c r="D47" s="4">
        <f>SUM(D44,F44,F45)</f>
        <v>0</v>
      </c>
    </row>
    <row r="48" spans="3:9">
      <c r="C48" s="1" t="s">
        <v>182</v>
      </c>
      <c r="D48" s="4">
        <f>SUM(D45,F44,F45)</f>
        <v>0</v>
      </c>
    </row>
    <row r="51" spans="3:6">
      <c r="C51" s="5" t="s">
        <v>201</v>
      </c>
      <c r="D51" s="2"/>
      <c r="E51" s="2"/>
      <c r="F51" s="2"/>
    </row>
    <row r="52" spans="3:6">
      <c r="C52" s="2"/>
      <c r="D52" s="2"/>
      <c r="E52" s="2"/>
      <c r="F52" s="2"/>
    </row>
    <row r="53" spans="3:6">
      <c r="C53" s="1" t="s">
        <v>179</v>
      </c>
      <c r="D53" s="4">
        <f>IF('Tool Input'!F25='Look Up Tables'!C72,1,0)</f>
        <v>0</v>
      </c>
      <c r="E53" s="4" t="s">
        <v>8</v>
      </c>
      <c r="F53" s="4">
        <f>IF('Output Summary'!E39='Look Up Tables'!C78,1,0)</f>
        <v>0</v>
      </c>
    </row>
    <row r="54" spans="3:6">
      <c r="C54" s="1" t="s">
        <v>180</v>
      </c>
      <c r="D54" s="4">
        <f>IF('Tool Input'!F27='Look Up Tables'!C72,1,0)</f>
        <v>0</v>
      </c>
      <c r="E54" s="4" t="s">
        <v>7</v>
      </c>
      <c r="F54" s="4">
        <f>IF('Output Summary'!E39='Look Up Tables'!C77,1,0)</f>
        <v>0</v>
      </c>
    </row>
    <row r="56" spans="3:6">
      <c r="C56" s="1" t="s">
        <v>181</v>
      </c>
      <c r="D56" s="4">
        <f>SUM(D53,F53,F54)</f>
        <v>0</v>
      </c>
    </row>
    <row r="57" spans="3:6">
      <c r="C57" s="1" t="s">
        <v>182</v>
      </c>
      <c r="D57" s="4">
        <f>SUM(D54,F53,F54)</f>
        <v>0</v>
      </c>
    </row>
    <row r="60" spans="3:6">
      <c r="C60" s="1" t="s">
        <v>58</v>
      </c>
      <c r="D60" s="162" t="str">
        <f>IF(Calculations!D47&gt;1.1,"GMCP Contract must be GOLD","")</f>
        <v/>
      </c>
      <c r="E60" s="162"/>
    </row>
    <row r="61" spans="3:6">
      <c r="D61" s="162" t="str">
        <f>IF(Calculations!D48&gt;1.1,"PFI Contract must be GOLD","")</f>
        <v/>
      </c>
      <c r="E61" s="162"/>
    </row>
    <row r="62" spans="3:6">
      <c r="D62" s="162"/>
      <c r="E62" s="162"/>
    </row>
    <row r="63" spans="3:6">
      <c r="C63" s="1" t="s">
        <v>205</v>
      </c>
      <c r="D63" s="162" t="str">
        <f>IF(Calculations!D38&gt;1.1,"GMCP Contract must be GOLD","")</f>
        <v/>
      </c>
      <c r="E63" s="162"/>
    </row>
    <row r="64" spans="3:6">
      <c r="D64" s="162" t="str">
        <f>IF(Calculations!D39&gt;1.1,"PFI Contract must be GOLD","")</f>
        <v/>
      </c>
      <c r="E64" s="162"/>
    </row>
    <row r="66" spans="3:9">
      <c r="C66" s="1" t="s">
        <v>212</v>
      </c>
      <c r="D66" s="162" t="str">
        <f>IF(Calculations!D56&gt;1.1,"GMCP Contract must be GOLD","")</f>
        <v/>
      </c>
      <c r="E66" s="162"/>
    </row>
    <row r="67" spans="3:9">
      <c r="D67" s="162" t="str">
        <f>IF(Calculations!D57&gt;1.1,"PFI Contract must be GOLD","")</f>
        <v/>
      </c>
      <c r="E67" s="162"/>
    </row>
    <row r="69" spans="3:9">
      <c r="C69" s="1" t="s">
        <v>214</v>
      </c>
      <c r="D69" s="162" t="str">
        <f>IF('Manual Override'!F33="Yes",D60,IF('Manual Override'!F33="NO",D63,""))</f>
        <v/>
      </c>
      <c r="E69" s="162"/>
    </row>
    <row r="70" spans="3:9">
      <c r="D70" s="162" t="str">
        <f>IF('Manual Override'!F33="Yes",D61,IF('Manual Override'!F33="NO",D64,""))</f>
        <v/>
      </c>
      <c r="E70" s="162"/>
    </row>
    <row r="72" spans="3:9">
      <c r="C72" s="1" t="s">
        <v>213</v>
      </c>
      <c r="D72" s="162" t="str">
        <f>IF('Manual Override'!F25="No",D66,IF('Manual Override'!F25="Yes",D69,""))</f>
        <v/>
      </c>
      <c r="E72" s="162"/>
    </row>
    <row r="73" spans="3:9">
      <c r="D73" s="162" t="str">
        <f>IF('Manual Override'!F25="No",D67,IF('Manual Override'!F25="Yes",D70,""))</f>
        <v/>
      </c>
      <c r="E73" s="162"/>
    </row>
    <row r="76" spans="3:9" ht="8" customHeight="1">
      <c r="C76" s="138"/>
      <c r="D76" s="138"/>
      <c r="E76" s="138"/>
      <c r="F76" s="138"/>
      <c r="G76" s="138"/>
      <c r="H76" s="138"/>
      <c r="I76" s="138"/>
    </row>
    <row r="77" spans="3:9" ht="8" customHeight="1">
      <c r="C77" s="2"/>
      <c r="D77" s="2"/>
      <c r="E77" s="2"/>
      <c r="F77" s="2"/>
      <c r="G77" s="2"/>
      <c r="H77" s="2"/>
      <c r="I77" s="2"/>
    </row>
    <row r="78" spans="3:9">
      <c r="C78" s="5" t="s">
        <v>203</v>
      </c>
      <c r="D78" s="2"/>
      <c r="E78" s="2"/>
      <c r="F78" s="2"/>
      <c r="G78" s="2"/>
      <c r="H78" s="2"/>
      <c r="I78" s="2"/>
    </row>
    <row r="79" spans="3:9">
      <c r="C79" s="2"/>
      <c r="D79" s="2"/>
      <c r="E79" s="2"/>
      <c r="F79" s="2"/>
      <c r="G79" s="2"/>
      <c r="H79" s="2"/>
      <c r="I79" s="2"/>
    </row>
    <row r="80" spans="3:9">
      <c r="C80" s="1" t="s">
        <v>204</v>
      </c>
      <c r="D80" s="4" t="str">
        <f>IF(Calculations!F16=0,"",IF(Calculations!F16&gt;=61,"Expert",IF(AND(Calculations!F16&gt;29,Calculations!F16&lt;61),"Practitioner",IF(Calculations!F16&lt;=29,"Foundation"))))</f>
        <v/>
      </c>
    </row>
    <row r="81" spans="3:4">
      <c r="C81" s="1" t="s">
        <v>205</v>
      </c>
      <c r="D81" s="4" t="b">
        <f>IF(D82=0,"",IF(D82="GOLD","Expert",IF(AND(D82="SILVER"),"Practitioner",IF(D82="BRONZE","Foundation"))))</f>
        <v>0</v>
      </c>
    </row>
    <row r="82" spans="3:4">
      <c r="C82" s="1" t="s">
        <v>211</v>
      </c>
      <c r="D82" s="4" t="str">
        <f>IF('Manual Override'!F33="YES",'Manual Override'!F41,'Manual Override'!F57)</f>
        <v>No Override</v>
      </c>
    </row>
  </sheetData>
  <mergeCells count="17">
    <mergeCell ref="C76:I76"/>
    <mergeCell ref="D60:E60"/>
    <mergeCell ref="D61:E61"/>
    <mergeCell ref="D62:E62"/>
    <mergeCell ref="D63:E63"/>
    <mergeCell ref="D64:E64"/>
    <mergeCell ref="D66:E66"/>
    <mergeCell ref="D67:E67"/>
    <mergeCell ref="D72:E72"/>
    <mergeCell ref="D73:E73"/>
    <mergeCell ref="D69:E69"/>
    <mergeCell ref="D70:E70"/>
    <mergeCell ref="C18:I18"/>
    <mergeCell ref="C1:E1"/>
    <mergeCell ref="C2:E3"/>
    <mergeCell ref="C5:I5"/>
    <mergeCell ref="C31:I31"/>
  </mergeCell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A9A62F4-33E7-FA44-807C-D5B4BDDB385A}">
          <x14:formula1>
            <xm:f>'Look Up Tables'!$C$18:$C$21</xm:f>
          </x14:formula1>
          <xm:sqref>E17 E30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112BB-903B-C348-98DA-6AA4D9268CFB}">
  <dimension ref="A1:E79"/>
  <sheetViews>
    <sheetView topLeftCell="A47" workbookViewId="0">
      <selection activeCell="E37" sqref="E37"/>
    </sheetView>
  </sheetViews>
  <sheetFormatPr defaultColWidth="10.83203125" defaultRowHeight="17.5"/>
  <cols>
    <col min="1" max="1" width="16.1640625" style="3" customWidth="1"/>
    <col min="2" max="2" width="2.33203125" style="4" customWidth="1"/>
    <col min="3" max="3" width="37.6640625" style="1" customWidth="1"/>
    <col min="4" max="4" width="106.83203125" style="4" customWidth="1"/>
    <col min="5" max="16384" width="10.83203125" style="4"/>
  </cols>
  <sheetData>
    <row r="1" spans="1:5" ht="29" customHeight="1">
      <c r="C1" s="136" t="s">
        <v>18</v>
      </c>
      <c r="D1" s="136"/>
      <c r="E1" s="136"/>
    </row>
    <row r="2" spans="1:5">
      <c r="C2" s="137" t="s">
        <v>66</v>
      </c>
      <c r="D2" s="137"/>
    </row>
    <row r="3" spans="1:5" ht="17" customHeight="1">
      <c r="C3" s="137"/>
      <c r="D3" s="137"/>
    </row>
    <row r="4" spans="1:5" ht="8" customHeight="1"/>
    <row r="5" spans="1:5" ht="8" customHeight="1">
      <c r="C5" s="138"/>
      <c r="D5" s="138"/>
    </row>
    <row r="6" spans="1:5" ht="8" customHeight="1">
      <c r="C6" s="2"/>
      <c r="D6" s="2"/>
    </row>
    <row r="7" spans="1:5">
      <c r="A7" s="16"/>
      <c r="C7" s="5" t="s">
        <v>65</v>
      </c>
      <c r="D7" s="2"/>
    </row>
    <row r="8" spans="1:5" ht="8" customHeight="1">
      <c r="C8" s="2"/>
      <c r="D8" s="2"/>
    </row>
    <row r="9" spans="1:5">
      <c r="C9" s="17" t="s">
        <v>348</v>
      </c>
      <c r="D9" s="17"/>
    </row>
    <row r="10" spans="1:5">
      <c r="C10" s="36" t="s">
        <v>350</v>
      </c>
      <c r="D10" s="36"/>
    </row>
    <row r="11" spans="1:5" s="7" customFormat="1">
      <c r="A11" s="6"/>
      <c r="C11" s="22" t="s">
        <v>349</v>
      </c>
      <c r="D11" s="22"/>
    </row>
    <row r="12" spans="1:5" s="7" customFormat="1">
      <c r="A12" s="6"/>
      <c r="C12" s="25" t="s">
        <v>351</v>
      </c>
      <c r="D12" s="25"/>
    </row>
    <row r="13" spans="1:5" ht="8" customHeight="1">
      <c r="C13" s="2"/>
      <c r="D13" s="2"/>
    </row>
    <row r="14" spans="1:5" ht="8" customHeight="1">
      <c r="C14" s="146"/>
      <c r="D14" s="146"/>
    </row>
    <row r="15" spans="1:5" ht="8" customHeight="1">
      <c r="C15" s="2"/>
      <c r="D15" s="2"/>
    </row>
    <row r="16" spans="1:5">
      <c r="C16" s="5" t="s">
        <v>71</v>
      </c>
      <c r="D16" s="2"/>
    </row>
    <row r="17" spans="1:4" ht="8" customHeight="1">
      <c r="C17" s="2"/>
      <c r="D17" s="2"/>
    </row>
    <row r="18" spans="1:4" s="7" customFormat="1" ht="21" customHeight="1">
      <c r="A18" s="6"/>
      <c r="C18" s="9" t="s">
        <v>72</v>
      </c>
      <c r="D18" s="9" t="s">
        <v>76</v>
      </c>
    </row>
    <row r="19" spans="1:4" s="7" customFormat="1" ht="31">
      <c r="A19" s="6"/>
      <c r="C19" s="33" t="s">
        <v>73</v>
      </c>
      <c r="D19" s="33" t="s">
        <v>77</v>
      </c>
    </row>
    <row r="20" spans="1:4" ht="20" customHeight="1">
      <c r="C20" s="9" t="s">
        <v>74</v>
      </c>
      <c r="D20" s="9" t="s">
        <v>78</v>
      </c>
    </row>
    <row r="21" spans="1:4">
      <c r="C21" s="33" t="s">
        <v>75</v>
      </c>
      <c r="D21" s="33" t="s">
        <v>79</v>
      </c>
    </row>
    <row r="22" spans="1:4" ht="8" customHeight="1">
      <c r="C22" s="2"/>
      <c r="D22" s="2"/>
    </row>
    <row r="23" spans="1:4" ht="8" customHeight="1">
      <c r="C23" s="146"/>
      <c r="D23" s="146"/>
    </row>
    <row r="24" spans="1:4" ht="8" customHeight="1">
      <c r="C24" s="2"/>
      <c r="D24" s="2"/>
    </row>
    <row r="25" spans="1:4">
      <c r="C25" s="5" t="s">
        <v>80</v>
      </c>
      <c r="D25" s="2"/>
    </row>
    <row r="26" spans="1:4" ht="8" customHeight="1">
      <c r="C26" s="2"/>
      <c r="D26" s="2"/>
    </row>
    <row r="27" spans="1:4" s="7" customFormat="1">
      <c r="A27" s="6"/>
      <c r="C27" s="9" t="s">
        <v>81</v>
      </c>
      <c r="D27" s="9" t="s">
        <v>85</v>
      </c>
    </row>
    <row r="28" spans="1:4" s="7" customFormat="1">
      <c r="A28" s="6"/>
      <c r="C28" s="33" t="s">
        <v>82</v>
      </c>
      <c r="D28" s="33" t="s">
        <v>86</v>
      </c>
    </row>
    <row r="29" spans="1:4">
      <c r="C29" s="9" t="s">
        <v>83</v>
      </c>
      <c r="D29" s="9" t="s">
        <v>87</v>
      </c>
    </row>
    <row r="30" spans="1:4" ht="22" customHeight="1">
      <c r="C30" s="33" t="s">
        <v>84</v>
      </c>
      <c r="D30" s="33" t="s">
        <v>88</v>
      </c>
    </row>
    <row r="31" spans="1:4" ht="8" customHeight="1">
      <c r="C31" s="2"/>
      <c r="D31" s="2"/>
    </row>
    <row r="32" spans="1:4" ht="8" customHeight="1">
      <c r="C32" s="146"/>
      <c r="D32" s="146"/>
    </row>
    <row r="33" spans="1:4" ht="8" customHeight="1">
      <c r="C33" s="2"/>
      <c r="D33" s="2"/>
    </row>
    <row r="34" spans="1:4">
      <c r="C34" s="5" t="s">
        <v>89</v>
      </c>
      <c r="D34" s="2"/>
    </row>
    <row r="35" spans="1:4" ht="8" customHeight="1">
      <c r="C35" s="2"/>
      <c r="D35" s="2"/>
    </row>
    <row r="36" spans="1:4" s="7" customFormat="1" ht="31">
      <c r="A36" s="6"/>
      <c r="C36" s="9" t="s">
        <v>90</v>
      </c>
      <c r="D36" s="9" t="s">
        <v>94</v>
      </c>
    </row>
    <row r="37" spans="1:4" s="7" customFormat="1" ht="31">
      <c r="A37" s="6"/>
      <c r="C37" s="33" t="s">
        <v>91</v>
      </c>
      <c r="D37" s="33" t="s">
        <v>95</v>
      </c>
    </row>
    <row r="38" spans="1:4" ht="31">
      <c r="C38" s="9" t="s">
        <v>92</v>
      </c>
      <c r="D38" s="9" t="s">
        <v>96</v>
      </c>
    </row>
    <row r="39" spans="1:4" ht="31">
      <c r="C39" s="33" t="s">
        <v>93</v>
      </c>
      <c r="D39" s="33" t="s">
        <v>97</v>
      </c>
    </row>
    <row r="40" spans="1:4" ht="8" customHeight="1">
      <c r="C40" s="2"/>
      <c r="D40" s="2"/>
    </row>
    <row r="41" spans="1:4" ht="8" customHeight="1">
      <c r="C41" s="146"/>
      <c r="D41" s="146"/>
    </row>
    <row r="42" spans="1:4" ht="8" customHeight="1">
      <c r="C42" s="2"/>
      <c r="D42" s="2"/>
    </row>
    <row r="43" spans="1:4">
      <c r="C43" s="5" t="s">
        <v>98</v>
      </c>
      <c r="D43" s="2"/>
    </row>
    <row r="44" spans="1:4" ht="8" customHeight="1">
      <c r="C44" s="2"/>
      <c r="D44" s="2"/>
    </row>
    <row r="45" spans="1:4" s="7" customFormat="1" ht="31">
      <c r="A45" s="6"/>
      <c r="C45" s="9" t="s">
        <v>99</v>
      </c>
      <c r="D45" s="9" t="s">
        <v>103</v>
      </c>
    </row>
    <row r="46" spans="1:4" s="7" customFormat="1">
      <c r="A46" s="6"/>
      <c r="C46" s="33" t="s">
        <v>100</v>
      </c>
      <c r="D46" s="33" t="s">
        <v>104</v>
      </c>
    </row>
    <row r="47" spans="1:4" ht="31">
      <c r="C47" s="9" t="s">
        <v>101</v>
      </c>
      <c r="D47" s="35" t="s">
        <v>105</v>
      </c>
    </row>
    <row r="48" spans="1:4">
      <c r="C48" s="33" t="s">
        <v>102</v>
      </c>
      <c r="D48" s="37" t="s">
        <v>106</v>
      </c>
    </row>
    <row r="49" spans="1:4" ht="8" customHeight="1">
      <c r="C49" s="2"/>
      <c r="D49" s="2"/>
    </row>
    <row r="50" spans="1:4" ht="8" customHeight="1">
      <c r="C50" s="146"/>
      <c r="D50" s="146"/>
    </row>
    <row r="51" spans="1:4" ht="8" customHeight="1">
      <c r="C51" s="2"/>
      <c r="D51" s="2"/>
    </row>
    <row r="52" spans="1:4">
      <c r="C52" s="5" t="s">
        <v>108</v>
      </c>
      <c r="D52" s="2"/>
    </row>
    <row r="53" spans="1:4" ht="8" customHeight="1">
      <c r="C53" s="2"/>
      <c r="D53" s="2"/>
    </row>
    <row r="54" spans="1:4" s="7" customFormat="1" ht="46.5">
      <c r="A54" s="6"/>
      <c r="C54" s="9" t="s">
        <v>90</v>
      </c>
      <c r="D54" s="9" t="s">
        <v>192</v>
      </c>
    </row>
    <row r="55" spans="1:4" s="7" customFormat="1" ht="46.5">
      <c r="A55" s="6"/>
      <c r="C55" s="33" t="s">
        <v>91</v>
      </c>
      <c r="D55" s="33" t="s">
        <v>193</v>
      </c>
    </row>
    <row r="56" spans="1:4" ht="46.5">
      <c r="C56" s="9" t="s">
        <v>92</v>
      </c>
      <c r="D56" s="9" t="s">
        <v>194</v>
      </c>
    </row>
    <row r="57" spans="1:4" ht="46.5">
      <c r="C57" s="33" t="s">
        <v>107</v>
      </c>
      <c r="D57" s="33" t="s">
        <v>195</v>
      </c>
    </row>
    <row r="58" spans="1:4" ht="8" customHeight="1"/>
    <row r="59" spans="1:4" ht="8" customHeight="1">
      <c r="C59" s="138"/>
      <c r="D59" s="138"/>
    </row>
    <row r="60" spans="1:4" ht="8" customHeight="1">
      <c r="C60" s="2"/>
      <c r="D60" s="2"/>
    </row>
    <row r="61" spans="1:4">
      <c r="A61" s="16"/>
      <c r="C61" s="5" t="s">
        <v>176</v>
      </c>
      <c r="D61" s="2"/>
    </row>
    <row r="62" spans="1:4" ht="8" customHeight="1">
      <c r="C62" s="2"/>
      <c r="D62" s="2"/>
    </row>
    <row r="63" spans="1:4">
      <c r="C63" s="17" t="str">
        <f>"£"&amp;('Manual Override'!D35&amp;" million &amp; over")</f>
        <v>£20 million &amp; over</v>
      </c>
      <c r="D63" s="17"/>
    </row>
    <row r="64" spans="1:4">
      <c r="C64" s="36" t="str">
        <f>"Between: £"&amp; ('Manual Override'!D36&amp;" - £"&amp;'Manual Override'!E36&amp;" million")</f>
        <v>Between: £5 - £20 million</v>
      </c>
      <c r="D64" s="36"/>
    </row>
    <row r="65" spans="1:4" s="7" customFormat="1">
      <c r="A65" s="6"/>
      <c r="C65" s="22" t="str">
        <f>"Between: £"&amp; ('Manual Override'!D37&amp;" - £"&amp;'Manual Override'!E37&amp;" million")</f>
        <v>Between: £1 - £5 million</v>
      </c>
      <c r="D65" s="22"/>
    </row>
    <row r="66" spans="1:4" s="7" customFormat="1">
      <c r="A66" s="6"/>
      <c r="C66" s="25" t="str">
        <f>"Less than £"&amp; ('Manual Override'!E38&amp;" million")</f>
        <v>Less than £1 million</v>
      </c>
      <c r="D66" s="25"/>
    </row>
    <row r="67" spans="1:4" ht="8" customHeight="1">
      <c r="C67" s="2"/>
      <c r="D67" s="2"/>
    </row>
    <row r="68" spans="1:4" ht="8" customHeight="1">
      <c r="C68" s="138"/>
      <c r="D68" s="138"/>
    </row>
    <row r="69" spans="1:4" ht="8" customHeight="1">
      <c r="C69" s="2"/>
      <c r="D69" s="2"/>
    </row>
    <row r="70" spans="1:4">
      <c r="A70" s="16"/>
      <c r="C70" s="5" t="s">
        <v>177</v>
      </c>
      <c r="D70" s="2"/>
    </row>
    <row r="72" spans="1:4">
      <c r="C72" s="69" t="s">
        <v>162</v>
      </c>
    </row>
    <row r="73" spans="1:4">
      <c r="C73" s="70" t="s">
        <v>163</v>
      </c>
    </row>
    <row r="74" spans="1:4">
      <c r="C74" s="71" t="s">
        <v>178</v>
      </c>
    </row>
    <row r="75" spans="1:4">
      <c r="C75" s="69"/>
    </row>
    <row r="76" spans="1:4">
      <c r="C76" s="69" t="s">
        <v>165</v>
      </c>
    </row>
    <row r="77" spans="1:4">
      <c r="C77" s="70" t="s">
        <v>166</v>
      </c>
    </row>
    <row r="78" spans="1:4">
      <c r="C78" s="69" t="s">
        <v>167</v>
      </c>
    </row>
    <row r="79" spans="1:4">
      <c r="C79" s="70" t="s">
        <v>168</v>
      </c>
    </row>
  </sheetData>
  <mergeCells count="10">
    <mergeCell ref="C68:D68"/>
    <mergeCell ref="C59:D59"/>
    <mergeCell ref="C1:E1"/>
    <mergeCell ref="C23:D23"/>
    <mergeCell ref="C32:D32"/>
    <mergeCell ref="C41:D41"/>
    <mergeCell ref="C50:D50"/>
    <mergeCell ref="C2:D3"/>
    <mergeCell ref="C5:D5"/>
    <mergeCell ref="C14:D14"/>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About</vt:lpstr>
      <vt:lpstr>Guidance</vt:lpstr>
      <vt:lpstr>Tool Input</vt:lpstr>
      <vt:lpstr>Manual Override</vt:lpstr>
      <vt:lpstr>Output Summary</vt:lpstr>
      <vt:lpstr>Definitions</vt:lpstr>
      <vt:lpstr>Sustainability</vt:lpstr>
      <vt:lpstr>Calculations</vt:lpstr>
      <vt:lpstr>Look Up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2026-05-27T09:26:44Z</dcterms:created>
  <dcterms:modified xsi:type="dcterms:W3CDTF">2026-05-27T09:26:49Z</dcterms:modified>
</cp:coreProperties>
</file>