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66925"/>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14_{FAE11585-93A4-4AD9-8680-BD0B4E1D752E}" xr6:coauthVersionLast="47" xr6:coauthVersionMax="47" xr10:uidLastSave="{00000000-0000-0000-0000-000000000000}"/>
  <workbookProtection workbookAlgorithmName="SHA-512" workbookHashValue="Ho+g2qjKCsh/o/DPX1KK4MxmWJCPP7AxUI8/3xAl3t0ME5F8FksgS5Tj0f2hoRVel5TqkVcjYGr0VkqXbmQbVg==" workbookSaltValue="yzVDI0pemfhdsNnmMpuU6w==" workbookSpinCount="100000" lockStructure="1"/>
  <bookViews>
    <workbookView xWindow="-108" yWindow="-108" windowWidth="23256" windowHeight="12576" xr2:uid="{F51613D4-FAB5-4722-BC74-ACD5146A1F68}"/>
  </bookViews>
  <sheets>
    <sheet name="Nodiadau Canllawiau" sheetId="11" r:id="rId1"/>
    <sheet name="1. Manylion Ymgeisydd" sheetId="9" r:id="rId2"/>
    <sheet name="2. Manylion Prosiect" sheetId="5" r:id="rId3"/>
    <sheet name="3. Manylion Costau Cymwys" sheetId="6" r:id="rId4"/>
    <sheet name="4. Risgiau" sheetId="10" r:id="rId5"/>
    <sheet name="5. Crynodeb a Datganiad" sheetId="7" r:id="rId6"/>
    <sheet name="Lists" sheetId="12" state="hidden" r:id="rId7"/>
    <sheet name="Calculation_factors" sheetId="13" state="hidden" r:id="rId8"/>
    <sheet name="Evaluation1" sheetId="14" state="hidden" r:id="rId9"/>
    <sheet name="HP_Value" sheetId="4"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 i="6" l="1"/>
  <c r="U5" i="6"/>
  <c r="V5" i="6"/>
  <c r="W5" i="6"/>
  <c r="X5" i="6"/>
  <c r="Y5" i="6"/>
  <c r="Z5" i="6"/>
  <c r="AA5" i="6"/>
  <c r="AB5" i="6"/>
  <c r="AC5" i="6"/>
  <c r="L5" i="6"/>
  <c r="M5" i="6"/>
  <c r="N5" i="6"/>
  <c r="O5" i="6"/>
  <c r="P5" i="6"/>
  <c r="Q5" i="6"/>
  <c r="R5" i="6"/>
  <c r="S5" i="6"/>
  <c r="K5" i="6"/>
  <c r="C3" i="6"/>
  <c r="C3" i="5"/>
  <c r="H34" i="9" a="1"/>
  <c r="H34" i="9" s="1"/>
  <c r="G80" i="7"/>
  <c r="E192" i="14"/>
  <c r="E191" i="14"/>
  <c r="E190" i="14"/>
  <c r="C190" i="14"/>
  <c r="E189" i="14"/>
  <c r="E188" i="14"/>
  <c r="C188" i="14"/>
  <c r="E187" i="14"/>
  <c r="C187" i="14"/>
  <c r="E186" i="14"/>
  <c r="C186" i="14"/>
  <c r="E185" i="14"/>
  <c r="C185" i="14"/>
  <c r="E184" i="14"/>
  <c r="C184" i="14"/>
  <c r="E183" i="14"/>
  <c r="C183" i="14"/>
  <c r="E182" i="14"/>
  <c r="C182" i="14"/>
  <c r="E181" i="14"/>
  <c r="C181" i="14"/>
  <c r="E178" i="14"/>
  <c r="C178" i="14"/>
  <c r="E177" i="14"/>
  <c r="C177" i="14"/>
  <c r="E176" i="14"/>
  <c r="C176" i="14"/>
  <c r="E175" i="14"/>
  <c r="C175" i="14"/>
  <c r="E174" i="14"/>
  <c r="C174" i="14"/>
  <c r="E173" i="14"/>
  <c r="C173" i="14"/>
  <c r="E172" i="14"/>
  <c r="C172" i="14"/>
  <c r="E170" i="14"/>
  <c r="C170" i="14"/>
  <c r="E169" i="14"/>
  <c r="C169" i="14"/>
  <c r="E168" i="14"/>
  <c r="E167" i="14"/>
  <c r="C167" i="14"/>
  <c r="C168" i="14"/>
  <c r="E162" i="14"/>
  <c r="D162" i="14"/>
  <c r="C162" i="14"/>
  <c r="E161" i="14"/>
  <c r="D161" i="14"/>
  <c r="C161" i="14"/>
  <c r="E160" i="14"/>
  <c r="D160" i="14"/>
  <c r="C160" i="14"/>
  <c r="E159" i="14"/>
  <c r="D159" i="14"/>
  <c r="C159" i="14"/>
  <c r="E158" i="14"/>
  <c r="D158" i="14"/>
  <c r="C158" i="14"/>
  <c r="E157" i="14"/>
  <c r="D157" i="14"/>
  <c r="C157" i="14"/>
  <c r="E156" i="14"/>
  <c r="D156" i="14"/>
  <c r="C156" i="14"/>
  <c r="E155" i="14"/>
  <c r="C155" i="14"/>
  <c r="E154" i="14"/>
  <c r="D154" i="14"/>
  <c r="C154" i="14"/>
  <c r="D155" i="14"/>
  <c r="D148" i="14"/>
  <c r="C148" i="14"/>
  <c r="D147" i="14"/>
  <c r="C147" i="14"/>
  <c r="D146" i="14"/>
  <c r="C146" i="14"/>
  <c r="D145" i="14"/>
  <c r="C145" i="14"/>
  <c r="D142" i="14"/>
  <c r="C142" i="14"/>
  <c r="D141" i="14"/>
  <c r="C141" i="14"/>
  <c r="D140" i="14"/>
  <c r="C140" i="14"/>
  <c r="D139" i="14"/>
  <c r="C139" i="14"/>
  <c r="M135" i="14"/>
  <c r="L135" i="14"/>
  <c r="K135" i="14"/>
  <c r="J135" i="14"/>
  <c r="I135" i="14"/>
  <c r="H135" i="14"/>
  <c r="G135" i="14"/>
  <c r="F135" i="14"/>
  <c r="E135" i="14"/>
  <c r="D135" i="14"/>
  <c r="C135" i="14"/>
  <c r="M134" i="14"/>
  <c r="L134" i="14"/>
  <c r="K134" i="14"/>
  <c r="J134" i="14"/>
  <c r="I134" i="14"/>
  <c r="H134" i="14"/>
  <c r="G134" i="14"/>
  <c r="F134" i="14"/>
  <c r="E134" i="14"/>
  <c r="D134" i="14"/>
  <c r="C134" i="14"/>
  <c r="M133" i="14"/>
  <c r="L133" i="14"/>
  <c r="K133" i="14"/>
  <c r="J133" i="14"/>
  <c r="I133" i="14"/>
  <c r="H133" i="14"/>
  <c r="G133" i="14"/>
  <c r="F133" i="14"/>
  <c r="E133" i="14"/>
  <c r="D133" i="14"/>
  <c r="C133" i="14"/>
  <c r="M132" i="14"/>
  <c r="L132" i="14"/>
  <c r="K132" i="14"/>
  <c r="J132" i="14"/>
  <c r="I132" i="14"/>
  <c r="H132" i="14"/>
  <c r="G132" i="14"/>
  <c r="F132" i="14"/>
  <c r="E132" i="14"/>
  <c r="D132" i="14"/>
  <c r="C132" i="14"/>
  <c r="C131" i="14"/>
  <c r="M128" i="14"/>
  <c r="L128" i="14"/>
  <c r="K128" i="14"/>
  <c r="J128" i="14"/>
  <c r="I128" i="14"/>
  <c r="H128" i="14"/>
  <c r="G128" i="14"/>
  <c r="F128" i="14"/>
  <c r="E128" i="14"/>
  <c r="D128" i="14"/>
  <c r="C128" i="14"/>
  <c r="M127" i="14"/>
  <c r="L127" i="14"/>
  <c r="K127" i="14"/>
  <c r="J127" i="14"/>
  <c r="I127" i="14"/>
  <c r="H127" i="14"/>
  <c r="G127" i="14"/>
  <c r="F127" i="14"/>
  <c r="E127" i="14"/>
  <c r="D127" i="14"/>
  <c r="C127" i="14"/>
  <c r="M126" i="14"/>
  <c r="L126" i="14"/>
  <c r="K126" i="14"/>
  <c r="J126" i="14"/>
  <c r="I126" i="14"/>
  <c r="H126" i="14"/>
  <c r="G126" i="14"/>
  <c r="F126" i="14"/>
  <c r="E126" i="14"/>
  <c r="D126" i="14"/>
  <c r="C126" i="14"/>
  <c r="C125" i="14"/>
  <c r="M124" i="14"/>
  <c r="L124" i="14"/>
  <c r="K124" i="14"/>
  <c r="J124" i="14"/>
  <c r="I124" i="14"/>
  <c r="H124" i="14"/>
  <c r="G124" i="14"/>
  <c r="F124" i="14"/>
  <c r="E124" i="14"/>
  <c r="D124" i="14"/>
  <c r="C124" i="14"/>
  <c r="M122" i="14"/>
  <c r="L122" i="14"/>
  <c r="K122" i="14"/>
  <c r="J122" i="14"/>
  <c r="I122" i="14"/>
  <c r="H122" i="14"/>
  <c r="G122" i="14"/>
  <c r="F122" i="14"/>
  <c r="C122" i="14"/>
  <c r="M121" i="14"/>
  <c r="L121" i="14"/>
  <c r="K121" i="14"/>
  <c r="J121" i="14"/>
  <c r="I121" i="14"/>
  <c r="H121" i="14"/>
  <c r="G121" i="14"/>
  <c r="F121" i="14"/>
  <c r="E121" i="14"/>
  <c r="D121" i="14"/>
  <c r="C121" i="14"/>
  <c r="M120" i="14"/>
  <c r="L120" i="14"/>
  <c r="K120" i="14"/>
  <c r="J120" i="14"/>
  <c r="I120" i="14"/>
  <c r="H120" i="14"/>
  <c r="G120" i="14"/>
  <c r="F120" i="14"/>
  <c r="C120" i="14"/>
  <c r="M118" i="14"/>
  <c r="L118" i="14"/>
  <c r="K118" i="14"/>
  <c r="J118" i="14"/>
  <c r="I118" i="14"/>
  <c r="H118" i="14"/>
  <c r="G118" i="14"/>
  <c r="F118" i="14"/>
  <c r="C118" i="14"/>
  <c r="M117" i="14"/>
  <c r="L117" i="14"/>
  <c r="K117" i="14"/>
  <c r="J117" i="14"/>
  <c r="I117" i="14"/>
  <c r="H117" i="14"/>
  <c r="G117" i="14"/>
  <c r="F117" i="14"/>
  <c r="E117" i="14"/>
  <c r="D117" i="14"/>
  <c r="C117" i="14"/>
  <c r="M116" i="14"/>
  <c r="L116" i="14"/>
  <c r="K116" i="14"/>
  <c r="J116" i="14"/>
  <c r="I116" i="14"/>
  <c r="H116" i="14"/>
  <c r="G116" i="14"/>
  <c r="F116" i="14"/>
  <c r="C116" i="14"/>
  <c r="M115" i="14"/>
  <c r="L115" i="14"/>
  <c r="K115" i="14"/>
  <c r="J115" i="14"/>
  <c r="I115" i="14"/>
  <c r="H115" i="14"/>
  <c r="G115" i="14"/>
  <c r="F115" i="14"/>
  <c r="E115" i="14"/>
  <c r="D115" i="14"/>
  <c r="C115" i="14"/>
  <c r="M114" i="14"/>
  <c r="L114" i="14"/>
  <c r="K114" i="14"/>
  <c r="J114" i="14"/>
  <c r="I114" i="14"/>
  <c r="H114" i="14"/>
  <c r="G114" i="14"/>
  <c r="F114" i="14"/>
  <c r="C114" i="14"/>
  <c r="M113" i="14"/>
  <c r="L113" i="14"/>
  <c r="K113" i="14"/>
  <c r="J113" i="14"/>
  <c r="I113" i="14"/>
  <c r="H113" i="14"/>
  <c r="G113" i="14"/>
  <c r="F113" i="14"/>
  <c r="E113" i="14"/>
  <c r="D113" i="14"/>
  <c r="C113" i="14"/>
  <c r="M112" i="14"/>
  <c r="L112" i="14"/>
  <c r="K112" i="14"/>
  <c r="J112" i="14"/>
  <c r="I112" i="14"/>
  <c r="H112" i="14"/>
  <c r="G112" i="14"/>
  <c r="F112" i="14"/>
  <c r="C112" i="14"/>
  <c r="C111" i="14"/>
  <c r="M110" i="14"/>
  <c r="L110" i="14"/>
  <c r="K110" i="14"/>
  <c r="J110" i="14"/>
  <c r="I110" i="14"/>
  <c r="H110" i="14"/>
  <c r="G110" i="14"/>
  <c r="F110" i="14"/>
  <c r="E110" i="14"/>
  <c r="D110" i="14"/>
  <c r="C110" i="14"/>
  <c r="M109" i="14"/>
  <c r="L109" i="14"/>
  <c r="K109" i="14"/>
  <c r="J109" i="14"/>
  <c r="I109" i="14"/>
  <c r="H109" i="14"/>
  <c r="G109" i="14"/>
  <c r="F109" i="14"/>
  <c r="C109" i="14"/>
  <c r="M108" i="14"/>
  <c r="L108" i="14"/>
  <c r="K108" i="14"/>
  <c r="J108" i="14"/>
  <c r="I108" i="14"/>
  <c r="H108" i="14"/>
  <c r="G108" i="14"/>
  <c r="D108" i="14"/>
  <c r="C108" i="14"/>
  <c r="F108" i="14"/>
  <c r="E108" i="14"/>
  <c r="M101" i="14"/>
  <c r="L101" i="14"/>
  <c r="K101" i="14"/>
  <c r="J101" i="14"/>
  <c r="I101" i="14"/>
  <c r="H101" i="14"/>
  <c r="G101" i="14"/>
  <c r="F101" i="14"/>
  <c r="E101" i="14"/>
  <c r="D101" i="14"/>
  <c r="C101" i="14"/>
  <c r="M98" i="14"/>
  <c r="L98" i="14"/>
  <c r="K98" i="14"/>
  <c r="J98" i="14"/>
  <c r="I98" i="14"/>
  <c r="H98" i="14"/>
  <c r="G98" i="14"/>
  <c r="F98" i="14"/>
  <c r="E98" i="14"/>
  <c r="D98" i="14"/>
  <c r="C98" i="14"/>
  <c r="M96" i="14"/>
  <c r="L96" i="14"/>
  <c r="K96" i="14"/>
  <c r="J96" i="14"/>
  <c r="I96" i="14"/>
  <c r="H96" i="14"/>
  <c r="G96" i="14"/>
  <c r="F96" i="14"/>
  <c r="E96" i="14"/>
  <c r="D96" i="14"/>
  <c r="C96" i="14"/>
  <c r="M94" i="14"/>
  <c r="L94" i="14"/>
  <c r="K94" i="14"/>
  <c r="J94" i="14"/>
  <c r="I94" i="14"/>
  <c r="H94" i="14"/>
  <c r="G94" i="14"/>
  <c r="F94" i="14"/>
  <c r="E94" i="14"/>
  <c r="D94" i="14"/>
  <c r="C94" i="14"/>
  <c r="M93" i="14"/>
  <c r="L93" i="14"/>
  <c r="K93" i="14"/>
  <c r="J93" i="14"/>
  <c r="I93" i="14"/>
  <c r="H93" i="14"/>
  <c r="G93" i="14"/>
  <c r="F93" i="14"/>
  <c r="E93" i="14"/>
  <c r="D93" i="14"/>
  <c r="C93" i="14"/>
  <c r="M92" i="14"/>
  <c r="L92" i="14"/>
  <c r="K92" i="14"/>
  <c r="J92" i="14"/>
  <c r="I92" i="14"/>
  <c r="H92" i="14"/>
  <c r="G92" i="14"/>
  <c r="F92" i="14"/>
  <c r="E92" i="14"/>
  <c r="D92" i="14"/>
  <c r="C92" i="14"/>
  <c r="M91" i="14"/>
  <c r="L91" i="14"/>
  <c r="K91" i="14"/>
  <c r="J91" i="14"/>
  <c r="I91" i="14"/>
  <c r="H91" i="14"/>
  <c r="G91" i="14"/>
  <c r="F91" i="14"/>
  <c r="E91" i="14"/>
  <c r="D91" i="14"/>
  <c r="C91" i="14"/>
  <c r="M90" i="14"/>
  <c r="L90" i="14"/>
  <c r="K90" i="14"/>
  <c r="J90" i="14"/>
  <c r="I90" i="14"/>
  <c r="H90" i="14"/>
  <c r="G90" i="14"/>
  <c r="F90" i="14"/>
  <c r="E90" i="14"/>
  <c r="D90" i="14"/>
  <c r="C90" i="14"/>
  <c r="C86" i="14"/>
  <c r="C84" i="14"/>
  <c r="C83" i="14"/>
  <c r="C81" i="14"/>
  <c r="C80" i="14"/>
  <c r="C79" i="14"/>
  <c r="C78" i="14"/>
  <c r="C75" i="14"/>
  <c r="M74" i="14"/>
  <c r="L74" i="14"/>
  <c r="K74" i="14"/>
  <c r="J74" i="14"/>
  <c r="I74" i="14"/>
  <c r="H74" i="14"/>
  <c r="G74" i="14"/>
  <c r="F74" i="14"/>
  <c r="E74" i="14"/>
  <c r="D74" i="14"/>
  <c r="C74" i="14"/>
  <c r="M73" i="14"/>
  <c r="L73" i="14"/>
  <c r="K73" i="14"/>
  <c r="J73" i="14"/>
  <c r="I73" i="14"/>
  <c r="H73" i="14"/>
  <c r="G73" i="14"/>
  <c r="F73" i="14"/>
  <c r="E73" i="14"/>
  <c r="D73" i="14"/>
  <c r="C73" i="14"/>
  <c r="M72" i="14"/>
  <c r="L72" i="14"/>
  <c r="K72" i="14"/>
  <c r="J72" i="14"/>
  <c r="I72" i="14"/>
  <c r="H72" i="14"/>
  <c r="G72" i="14"/>
  <c r="F72" i="14"/>
  <c r="E72" i="14"/>
  <c r="D72" i="14"/>
  <c r="C72" i="14"/>
  <c r="C69" i="14"/>
  <c r="M68" i="14"/>
  <c r="L68" i="14"/>
  <c r="K68" i="14"/>
  <c r="J68" i="14"/>
  <c r="I68" i="14"/>
  <c r="H68" i="14"/>
  <c r="G68" i="14"/>
  <c r="F68" i="14"/>
  <c r="E68" i="14"/>
  <c r="D68" i="14"/>
  <c r="C68" i="14"/>
  <c r="M67" i="14"/>
  <c r="L67" i="14"/>
  <c r="K67" i="14"/>
  <c r="J67" i="14"/>
  <c r="I67" i="14"/>
  <c r="H67" i="14"/>
  <c r="G67" i="14"/>
  <c r="F67" i="14"/>
  <c r="E67" i="14"/>
  <c r="D67" i="14"/>
  <c r="C67" i="14"/>
  <c r="M66" i="14"/>
  <c r="L66" i="14"/>
  <c r="K66" i="14"/>
  <c r="J66" i="14"/>
  <c r="I66" i="14"/>
  <c r="H66" i="14"/>
  <c r="G66" i="14"/>
  <c r="F66" i="14"/>
  <c r="E66" i="14"/>
  <c r="D66" i="14"/>
  <c r="C66" i="14"/>
  <c r="C63" i="14"/>
  <c r="M62" i="14"/>
  <c r="L62" i="14"/>
  <c r="K62" i="14"/>
  <c r="J62" i="14"/>
  <c r="I62" i="14"/>
  <c r="H62" i="14"/>
  <c r="G62" i="14"/>
  <c r="F62" i="14"/>
  <c r="E62" i="14"/>
  <c r="D62" i="14"/>
  <c r="C62" i="14"/>
  <c r="M61" i="14"/>
  <c r="L61" i="14"/>
  <c r="K61" i="14"/>
  <c r="J61" i="14"/>
  <c r="I61" i="14"/>
  <c r="H61" i="14"/>
  <c r="G61" i="14"/>
  <c r="F61" i="14"/>
  <c r="E61" i="14"/>
  <c r="D61" i="14"/>
  <c r="C61" i="14"/>
  <c r="M58" i="14"/>
  <c r="L58" i="14"/>
  <c r="K58" i="14"/>
  <c r="J58" i="14"/>
  <c r="I58" i="14"/>
  <c r="H58" i="14"/>
  <c r="G58" i="14"/>
  <c r="F58" i="14"/>
  <c r="E58" i="14"/>
  <c r="D58" i="14"/>
  <c r="C58" i="14"/>
  <c r="M57" i="14"/>
  <c r="L57" i="14"/>
  <c r="K57" i="14"/>
  <c r="J57" i="14"/>
  <c r="I57" i="14"/>
  <c r="H57" i="14"/>
  <c r="G57" i="14"/>
  <c r="F57" i="14"/>
  <c r="E57" i="14"/>
  <c r="D57" i="14"/>
  <c r="C57" i="14"/>
  <c r="M54" i="14"/>
  <c r="L54" i="14"/>
  <c r="K54" i="14"/>
  <c r="J54" i="14"/>
  <c r="I54" i="14"/>
  <c r="H54" i="14"/>
  <c r="G54" i="14"/>
  <c r="F54" i="14"/>
  <c r="E54" i="14"/>
  <c r="D54" i="14"/>
  <c r="C54" i="14"/>
  <c r="M53" i="14"/>
  <c r="L53" i="14"/>
  <c r="K53" i="14"/>
  <c r="J53" i="14"/>
  <c r="I53" i="14"/>
  <c r="H53" i="14"/>
  <c r="G53" i="14"/>
  <c r="F53" i="14"/>
  <c r="E53" i="14"/>
  <c r="D53" i="14"/>
  <c r="C53" i="14"/>
  <c r="M52" i="14"/>
  <c r="L52" i="14"/>
  <c r="K52" i="14"/>
  <c r="J52" i="14"/>
  <c r="I52" i="14"/>
  <c r="H52" i="14"/>
  <c r="G52" i="14"/>
  <c r="F52" i="14"/>
  <c r="E52" i="14"/>
  <c r="D52" i="14"/>
  <c r="C52" i="14"/>
  <c r="M51" i="14"/>
  <c r="L51" i="14"/>
  <c r="K51" i="14"/>
  <c r="J51" i="14"/>
  <c r="I51" i="14"/>
  <c r="H51" i="14"/>
  <c r="G51" i="14"/>
  <c r="F51" i="14"/>
  <c r="E51" i="14"/>
  <c r="D51" i="14"/>
  <c r="C51" i="14"/>
  <c r="M50" i="14"/>
  <c r="L50" i="14"/>
  <c r="K50" i="14"/>
  <c r="J50" i="14"/>
  <c r="I50" i="14"/>
  <c r="H50" i="14"/>
  <c r="G50" i="14"/>
  <c r="F50" i="14"/>
  <c r="E50" i="14"/>
  <c r="D50" i="14"/>
  <c r="C50" i="14"/>
  <c r="C49" i="14"/>
  <c r="M47" i="14"/>
  <c r="L47" i="14"/>
  <c r="K47" i="14"/>
  <c r="J47" i="14"/>
  <c r="I47" i="14"/>
  <c r="H47" i="14"/>
  <c r="G47" i="14"/>
  <c r="F47" i="14"/>
  <c r="E47" i="14"/>
  <c r="D47" i="14"/>
  <c r="C47" i="14"/>
  <c r="M46" i="14"/>
  <c r="L46" i="14"/>
  <c r="K46" i="14"/>
  <c r="J46" i="14"/>
  <c r="I46" i="14"/>
  <c r="H46" i="14"/>
  <c r="G46" i="14"/>
  <c r="F46" i="14"/>
  <c r="E46" i="14"/>
  <c r="D46" i="14"/>
  <c r="C46" i="14"/>
  <c r="M45" i="14"/>
  <c r="L45" i="14"/>
  <c r="K45" i="14"/>
  <c r="J45" i="14"/>
  <c r="I45" i="14"/>
  <c r="H45" i="14"/>
  <c r="G45" i="14"/>
  <c r="F45" i="14"/>
  <c r="E45" i="14"/>
  <c r="D45" i="14"/>
  <c r="C45" i="14"/>
  <c r="M44" i="14"/>
  <c r="L44" i="14"/>
  <c r="K44" i="14"/>
  <c r="J44" i="14"/>
  <c r="I44" i="14"/>
  <c r="H44" i="14"/>
  <c r="G44" i="14"/>
  <c r="F44" i="14"/>
  <c r="E44" i="14"/>
  <c r="D44" i="14"/>
  <c r="C44" i="14"/>
  <c r="M43" i="14"/>
  <c r="L43" i="14"/>
  <c r="K43" i="14"/>
  <c r="J43" i="14"/>
  <c r="I43" i="14"/>
  <c r="H43" i="14"/>
  <c r="G43" i="14"/>
  <c r="F43" i="14"/>
  <c r="E43" i="14"/>
  <c r="D43" i="14"/>
  <c r="C43" i="14"/>
  <c r="M42" i="14"/>
  <c r="L42" i="14"/>
  <c r="K42" i="14"/>
  <c r="J42" i="14"/>
  <c r="I42" i="14"/>
  <c r="H42" i="14"/>
  <c r="G42" i="14"/>
  <c r="F42" i="14"/>
  <c r="E42" i="14"/>
  <c r="D42" i="14"/>
  <c r="C42" i="14"/>
  <c r="C41" i="14"/>
  <c r="M39" i="14"/>
  <c r="L39" i="14"/>
  <c r="K39" i="14"/>
  <c r="J39" i="14"/>
  <c r="I39" i="14"/>
  <c r="H39" i="14"/>
  <c r="G39" i="14"/>
  <c r="F39" i="14"/>
  <c r="E39" i="14"/>
  <c r="D39" i="14"/>
  <c r="C39" i="14"/>
  <c r="M38" i="14"/>
  <c r="L38" i="14"/>
  <c r="K38" i="14"/>
  <c r="J38" i="14"/>
  <c r="I38" i="14"/>
  <c r="H38" i="14"/>
  <c r="G38" i="14"/>
  <c r="F38" i="14"/>
  <c r="E38" i="14"/>
  <c r="D38" i="14"/>
  <c r="C38" i="14"/>
  <c r="C37" i="14"/>
  <c r="C34" i="14"/>
  <c r="C33" i="14"/>
  <c r="C32" i="14"/>
  <c r="C31" i="14"/>
  <c r="M30" i="14"/>
  <c r="L30" i="14"/>
  <c r="K30" i="14"/>
  <c r="J30" i="14"/>
  <c r="I30" i="14"/>
  <c r="H30" i="14"/>
  <c r="G30" i="14"/>
  <c r="F30" i="14"/>
  <c r="E30" i="14"/>
  <c r="D30" i="14"/>
  <c r="C30" i="14"/>
  <c r="M29" i="14"/>
  <c r="L29" i="14"/>
  <c r="K29" i="14"/>
  <c r="J29" i="14"/>
  <c r="I29" i="14"/>
  <c r="H29" i="14"/>
  <c r="G29" i="14"/>
  <c r="F29" i="14"/>
  <c r="E29" i="14"/>
  <c r="D29" i="14"/>
  <c r="C29" i="14"/>
  <c r="M28" i="14"/>
  <c r="L28" i="14"/>
  <c r="K28" i="14"/>
  <c r="J28" i="14"/>
  <c r="I28" i="14"/>
  <c r="H28" i="14"/>
  <c r="G28" i="14"/>
  <c r="F28" i="14"/>
  <c r="E28" i="14"/>
  <c r="D28" i="14"/>
  <c r="C28" i="14"/>
  <c r="M25" i="14"/>
  <c r="L25" i="14"/>
  <c r="K25" i="14"/>
  <c r="J25" i="14"/>
  <c r="I25" i="14"/>
  <c r="H25" i="14"/>
  <c r="G25" i="14"/>
  <c r="F25" i="14"/>
  <c r="E25" i="14"/>
  <c r="D25" i="14"/>
  <c r="C25" i="14"/>
  <c r="M24" i="14"/>
  <c r="L24" i="14"/>
  <c r="K24" i="14"/>
  <c r="J24" i="14"/>
  <c r="I24" i="14"/>
  <c r="H24" i="14"/>
  <c r="G24" i="14"/>
  <c r="F24" i="14"/>
  <c r="E24" i="14"/>
  <c r="D24" i="14"/>
  <c r="C24" i="14"/>
  <c r="M23" i="14"/>
  <c r="L23" i="14"/>
  <c r="K23" i="14"/>
  <c r="J23" i="14"/>
  <c r="I23" i="14"/>
  <c r="H23" i="14"/>
  <c r="G23" i="14"/>
  <c r="F23" i="14"/>
  <c r="E23" i="14"/>
  <c r="D23" i="14"/>
  <c r="C23" i="14"/>
  <c r="M22" i="14"/>
  <c r="L22" i="14"/>
  <c r="K22" i="14"/>
  <c r="J22" i="14"/>
  <c r="I22" i="14"/>
  <c r="H22" i="14"/>
  <c r="D22" i="14"/>
  <c r="C22" i="14"/>
  <c r="G22" i="14"/>
  <c r="F22" i="14"/>
  <c r="D17" i="14"/>
  <c r="D16" i="14"/>
  <c r="D15" i="14"/>
  <c r="D13" i="14"/>
  <c r="D12" i="14"/>
  <c r="D11" i="14"/>
  <c r="E4" i="14"/>
  <c r="D9" i="14"/>
  <c r="D8" i="14"/>
  <c r="D7" i="14"/>
  <c r="D6" i="14"/>
  <c r="D5" i="14"/>
  <c r="M80" i="7"/>
  <c r="J80" i="7"/>
  <c r="L76" i="7"/>
  <c r="I76" i="7"/>
  <c r="L77" i="7"/>
  <c r="I77" i="7"/>
  <c r="J44" i="7"/>
  <c r="J45" i="7"/>
  <c r="J46" i="7"/>
  <c r="J43" i="7"/>
  <c r="I44" i="7"/>
  <c r="I45" i="7"/>
  <c r="I46" i="7"/>
  <c r="I43" i="7"/>
  <c r="G44" i="7"/>
  <c r="G45" i="7"/>
  <c r="G46" i="7"/>
  <c r="G43" i="7"/>
  <c r="F44" i="7"/>
  <c r="F45" i="7"/>
  <c r="F46" i="7"/>
  <c r="F43" i="7"/>
  <c r="D96" i="6"/>
  <c r="F96" i="6" s="1" a="1"/>
  <c r="F96" i="6" s="1"/>
  <c r="F149" i="14" s="1"/>
  <c r="D87" i="6"/>
  <c r="D143" i="14" s="1"/>
  <c r="C84" i="7" l="1"/>
  <c r="J41" i="7"/>
  <c r="D149" i="14"/>
  <c r="K80" i="6"/>
  <c r="AF73" i="6" l="1"/>
  <c r="AC71" i="6"/>
  <c r="AA71" i="6"/>
  <c r="Y71" i="6"/>
  <c r="W71" i="6"/>
  <c r="U71" i="6"/>
  <c r="S71" i="6"/>
  <c r="Q71" i="6"/>
  <c r="O71" i="6"/>
  <c r="M71" i="6"/>
  <c r="K71" i="6"/>
  <c r="I66" i="6"/>
  <c r="G79" i="6" s="1"/>
  <c r="I61" i="6"/>
  <c r="G78" i="6" s="1"/>
  <c r="H32" i="9" a="1"/>
  <c r="H32" i="9" s="1"/>
  <c r="G80" i="6" l="1"/>
  <c r="I71" i="6"/>
  <c r="AF71" i="6"/>
  <c r="H28" i="9" l="1"/>
  <c r="E9" i="14" s="1"/>
  <c r="H26" i="9"/>
  <c r="E8" i="14" s="1"/>
  <c r="H24" i="9"/>
  <c r="E7" i="14" s="1"/>
  <c r="H22" i="9"/>
  <c r="E6" i="14" s="1"/>
  <c r="H20" i="9"/>
  <c r="E5" i="14" s="1"/>
  <c r="AC43" i="6" l="1"/>
  <c r="AA43" i="6"/>
  <c r="Y43" i="6"/>
  <c r="W43" i="6"/>
  <c r="U43" i="6"/>
  <c r="S43" i="6"/>
  <c r="Q43" i="6"/>
  <c r="O43" i="6"/>
  <c r="M43" i="6"/>
  <c r="K43" i="6"/>
  <c r="F87" i="6" a="1"/>
  <c r="F87" i="6" s="1"/>
  <c r="F143" i="14" s="1"/>
  <c r="V89" i="5"/>
  <c r="T89" i="5"/>
  <c r="R89" i="5"/>
  <c r="P89" i="5"/>
  <c r="N89" i="5"/>
  <c r="L89" i="5"/>
  <c r="J89" i="5"/>
  <c r="H89" i="5"/>
  <c r="F89" i="5"/>
  <c r="D89" i="5"/>
  <c r="V87" i="5"/>
  <c r="T87" i="5"/>
  <c r="R87" i="5"/>
  <c r="P87" i="5"/>
  <c r="N87" i="5"/>
  <c r="L87" i="5"/>
  <c r="J87" i="5"/>
  <c r="H87" i="5"/>
  <c r="F87" i="5"/>
  <c r="D87" i="5"/>
  <c r="V69" i="5"/>
  <c r="T69" i="5"/>
  <c r="R69" i="5"/>
  <c r="P69" i="5"/>
  <c r="N69" i="5"/>
  <c r="L69" i="5"/>
  <c r="J69" i="5"/>
  <c r="H69" i="5"/>
  <c r="F69" i="5"/>
  <c r="D69" i="5"/>
  <c r="V67" i="5"/>
  <c r="T67" i="5"/>
  <c r="R67" i="5"/>
  <c r="P67" i="5"/>
  <c r="N67" i="5"/>
  <c r="L67" i="5"/>
  <c r="J67" i="5"/>
  <c r="H67" i="5"/>
  <c r="F67" i="5"/>
  <c r="D67" i="5"/>
  <c r="V49" i="5"/>
  <c r="T49" i="5"/>
  <c r="R49" i="5"/>
  <c r="P49" i="5"/>
  <c r="N49" i="5"/>
  <c r="L49" i="5"/>
  <c r="J49" i="5"/>
  <c r="H49" i="5"/>
  <c r="F49" i="5"/>
  <c r="D49" i="5"/>
  <c r="V47" i="5"/>
  <c r="T47" i="5"/>
  <c r="R47" i="5"/>
  <c r="P47" i="5"/>
  <c r="N47" i="5"/>
  <c r="L47" i="5"/>
  <c r="J47" i="5"/>
  <c r="F47" i="5"/>
  <c r="H47" i="5"/>
  <c r="D47" i="5"/>
  <c r="W21" i="4"/>
  <c r="W18" i="4"/>
  <c r="W17" i="4"/>
  <c r="W16" i="4"/>
  <c r="W12" i="4"/>
  <c r="W7" i="4"/>
  <c r="U21" i="4"/>
  <c r="U18" i="4"/>
  <c r="U17" i="4"/>
  <c r="U16" i="4"/>
  <c r="U12" i="4"/>
  <c r="U7" i="4"/>
  <c r="S21" i="4"/>
  <c r="S18" i="4"/>
  <c r="S17" i="4"/>
  <c r="S16" i="4"/>
  <c r="S12" i="4"/>
  <c r="S7" i="4"/>
  <c r="Q21" i="4"/>
  <c r="Q23" i="4" s="1"/>
  <c r="Q18" i="4"/>
  <c r="Q17" i="4"/>
  <c r="Q16" i="4"/>
  <c r="Q12" i="4"/>
  <c r="Q7" i="4"/>
  <c r="O21" i="4"/>
  <c r="O18" i="4"/>
  <c r="O29" i="4" s="1"/>
  <c r="O17" i="4"/>
  <c r="O16" i="4"/>
  <c r="O12" i="4"/>
  <c r="O7" i="4"/>
  <c r="M21" i="4"/>
  <c r="M18" i="4"/>
  <c r="M29" i="4" s="1"/>
  <c r="M17" i="4"/>
  <c r="M16" i="4"/>
  <c r="M12" i="4"/>
  <c r="M7" i="4"/>
  <c r="K21" i="4"/>
  <c r="K18" i="4"/>
  <c r="K29" i="4" s="1"/>
  <c r="K17" i="4"/>
  <c r="K16" i="4"/>
  <c r="K12" i="4"/>
  <c r="K7" i="4"/>
  <c r="I21" i="4"/>
  <c r="I23" i="4" s="1"/>
  <c r="I18" i="4"/>
  <c r="I17" i="4"/>
  <c r="I16" i="4"/>
  <c r="I12" i="4"/>
  <c r="I7" i="4"/>
  <c r="G21" i="4"/>
  <c r="G23" i="4" s="1"/>
  <c r="G18" i="4"/>
  <c r="G17" i="4"/>
  <c r="G16" i="4"/>
  <c r="G12" i="4"/>
  <c r="G7" i="4"/>
  <c r="E21" i="4"/>
  <c r="E17" i="4"/>
  <c r="E16" i="4"/>
  <c r="E18" i="4"/>
  <c r="E29" i="4" s="1"/>
  <c r="E12" i="4"/>
  <c r="E7" i="4"/>
  <c r="F6" i="13"/>
  <c r="I7" i="13"/>
  <c r="F7" i="13" s="1"/>
  <c r="I8" i="13"/>
  <c r="F8" i="13" s="1"/>
  <c r="I9" i="13"/>
  <c r="F9" i="13" s="1"/>
  <c r="I10" i="13"/>
  <c r="F10" i="13" s="1"/>
  <c r="I11" i="13"/>
  <c r="F11" i="13" s="1"/>
  <c r="I12" i="13"/>
  <c r="F12" i="13" s="1"/>
  <c r="I13" i="13"/>
  <c r="F13" i="13" s="1"/>
  <c r="I6" i="13"/>
  <c r="K23" i="4" l="1"/>
  <c r="O23" i="4"/>
  <c r="M23" i="4"/>
  <c r="U23" i="4"/>
  <c r="S23" i="4"/>
  <c r="M19" i="4"/>
  <c r="K19" i="4"/>
  <c r="O19" i="4"/>
  <c r="D96" i="5"/>
  <c r="W23" i="4"/>
  <c r="W29" i="4"/>
  <c r="W19" i="4"/>
  <c r="U29" i="4"/>
  <c r="U19" i="4"/>
  <c r="S29" i="4"/>
  <c r="S19" i="4"/>
  <c r="Q19" i="4"/>
  <c r="Q29" i="4"/>
  <c r="I29" i="4"/>
  <c r="I19" i="4"/>
  <c r="G29" i="4"/>
  <c r="G19" i="4"/>
  <c r="E23" i="4"/>
  <c r="E19" i="4"/>
  <c r="D216" i="5" l="1"/>
  <c r="H65" i="5" l="1"/>
  <c r="F85" i="5"/>
  <c r="R96" i="5" l="1"/>
  <c r="F96" i="5"/>
  <c r="F98" i="5"/>
  <c r="T96" i="5"/>
  <c r="R98" i="5"/>
  <c r="T98" i="5"/>
  <c r="V96" i="5"/>
  <c r="H98" i="5"/>
  <c r="V98" i="5"/>
  <c r="G41" i="7"/>
  <c r="P96" i="5"/>
  <c r="P98" i="5"/>
  <c r="N96" i="5"/>
  <c r="N98" i="5"/>
  <c r="L98" i="5"/>
  <c r="L96" i="5"/>
  <c r="J96" i="5"/>
  <c r="J98" i="5"/>
  <c r="H96" i="5"/>
  <c r="D98" i="5"/>
  <c r="I48" i="6" l="1"/>
  <c r="I47" i="6"/>
  <c r="I46" i="6"/>
  <c r="I43" i="6"/>
  <c r="I36" i="6"/>
  <c r="K81" i="6" s="1"/>
  <c r="I26" i="6"/>
  <c r="I23" i="6"/>
  <c r="I20" i="6"/>
  <c r="I16" i="6"/>
  <c r="I17" i="6" s="1"/>
  <c r="I13" i="6"/>
  <c r="T179" i="5"/>
  <c r="D187" i="5"/>
  <c r="D69" i="14" s="1"/>
  <c r="D179" i="5"/>
  <c r="F187" i="5"/>
  <c r="E69" i="14" s="1"/>
  <c r="F179" i="5"/>
  <c r="H187" i="5"/>
  <c r="F69" i="14" s="1"/>
  <c r="H179" i="5"/>
  <c r="J187" i="5"/>
  <c r="G69" i="14" s="1"/>
  <c r="J179" i="5"/>
  <c r="L187" i="5"/>
  <c r="H69" i="14" s="1"/>
  <c r="L179" i="5"/>
  <c r="N187" i="5"/>
  <c r="I69" i="14" s="1"/>
  <c r="N179" i="5"/>
  <c r="P187" i="5"/>
  <c r="J69" i="14" s="1"/>
  <c r="P179" i="5"/>
  <c r="V187" i="5"/>
  <c r="M69" i="14" s="1"/>
  <c r="V179" i="5"/>
  <c r="T187" i="5"/>
  <c r="L69" i="14" s="1"/>
  <c r="N191" i="5" l="1"/>
  <c r="N189" i="5"/>
  <c r="T191" i="5"/>
  <c r="T189" i="5"/>
  <c r="V191" i="5"/>
  <c r="V189" i="5"/>
  <c r="P189" i="5"/>
  <c r="P191" i="5"/>
  <c r="J191" i="5"/>
  <c r="J189" i="5"/>
  <c r="L189" i="5"/>
  <c r="L191" i="5"/>
  <c r="F189" i="5"/>
  <c r="F191" i="5"/>
  <c r="H191" i="5"/>
  <c r="H189" i="5"/>
  <c r="D191" i="5"/>
  <c r="D189" i="5"/>
  <c r="K30" i="6"/>
  <c r="D65" i="5"/>
  <c r="D85" i="5"/>
  <c r="AF13" i="6"/>
  <c r="H167" i="5"/>
  <c r="H159" i="5"/>
  <c r="H104" i="5"/>
  <c r="H130" i="5" s="1"/>
  <c r="H85" i="5"/>
  <c r="F45" i="5"/>
  <c r="H45" i="5"/>
  <c r="V224" i="5"/>
  <c r="V216" i="5"/>
  <c r="V222" i="5" s="1"/>
  <c r="M81" i="14" s="1"/>
  <c r="V208" i="5"/>
  <c r="M75" i="14" s="1"/>
  <c r="V200" i="5"/>
  <c r="V167" i="5"/>
  <c r="M63" i="14" s="1"/>
  <c r="V159" i="5"/>
  <c r="V104" i="5"/>
  <c r="V130" i="5" s="1"/>
  <c r="V85" i="5"/>
  <c r="V65" i="5"/>
  <c r="V45" i="5"/>
  <c r="T224" i="5"/>
  <c r="T216" i="5"/>
  <c r="T222" i="5" s="1"/>
  <c r="L81" i="14" s="1"/>
  <c r="T208" i="5"/>
  <c r="L75" i="14" s="1"/>
  <c r="T200" i="5"/>
  <c r="T167" i="5"/>
  <c r="T159" i="5"/>
  <c r="T104" i="5"/>
  <c r="T130" i="5" s="1"/>
  <c r="T85" i="5"/>
  <c r="T65" i="5"/>
  <c r="T45" i="5"/>
  <c r="R224" i="5"/>
  <c r="R216" i="5"/>
  <c r="R222" i="5" s="1"/>
  <c r="K81" i="14" s="1"/>
  <c r="R208" i="5"/>
  <c r="K75" i="14" s="1"/>
  <c r="R200" i="5"/>
  <c r="R187" i="5"/>
  <c r="K69" i="14" s="1"/>
  <c r="R179" i="5"/>
  <c r="R167" i="5"/>
  <c r="R159" i="5"/>
  <c r="R104" i="5"/>
  <c r="R130" i="5" s="1"/>
  <c r="R85" i="5"/>
  <c r="R65" i="5"/>
  <c r="R45" i="5"/>
  <c r="P224" i="5"/>
  <c r="P216" i="5"/>
  <c r="P221" i="5" s="1"/>
  <c r="J80" i="14" s="1"/>
  <c r="P208" i="5"/>
  <c r="J75" i="14" s="1"/>
  <c r="P200" i="5"/>
  <c r="P167" i="5"/>
  <c r="P159" i="5"/>
  <c r="P104" i="5"/>
  <c r="P130" i="5" s="1"/>
  <c r="P85" i="5"/>
  <c r="P65" i="5"/>
  <c r="P45" i="5"/>
  <c r="N224" i="5"/>
  <c r="I83" i="14" s="1"/>
  <c r="N216" i="5"/>
  <c r="N221" i="5" s="1"/>
  <c r="I80" i="14" s="1"/>
  <c r="N208" i="5"/>
  <c r="N200" i="5"/>
  <c r="N167" i="5"/>
  <c r="N159" i="5"/>
  <c r="N104" i="5"/>
  <c r="N130" i="5" s="1"/>
  <c r="N85" i="5"/>
  <c r="N65" i="5"/>
  <c r="N45" i="5"/>
  <c r="L224" i="5"/>
  <c r="H83" i="14" s="1"/>
  <c r="L216" i="5"/>
  <c r="L220" i="5" s="1"/>
  <c r="H79" i="14" s="1"/>
  <c r="L208" i="5"/>
  <c r="H75" i="14" s="1"/>
  <c r="L200" i="5"/>
  <c r="L167" i="5"/>
  <c r="L159" i="5"/>
  <c r="L104" i="5"/>
  <c r="L130" i="5" s="1"/>
  <c r="L85" i="5"/>
  <c r="L65" i="5"/>
  <c r="L45" i="5"/>
  <c r="J224" i="5"/>
  <c r="G83" i="14" s="1"/>
  <c r="J216" i="5"/>
  <c r="J208" i="5"/>
  <c r="G75" i="14" s="1"/>
  <c r="J200" i="5"/>
  <c r="J167" i="5"/>
  <c r="J159" i="5"/>
  <c r="J104" i="5"/>
  <c r="J130" i="5" s="1"/>
  <c r="J85" i="5"/>
  <c r="J65" i="5"/>
  <c r="J45" i="5"/>
  <c r="H224" i="5"/>
  <c r="H216" i="5"/>
  <c r="H222" i="5" s="1"/>
  <c r="F81" i="14" s="1"/>
  <c r="H208" i="5"/>
  <c r="F75" i="14" s="1"/>
  <c r="H200" i="5"/>
  <c r="F224" i="5"/>
  <c r="F216" i="5"/>
  <c r="F222" i="5" s="1"/>
  <c r="E81" i="14" s="1"/>
  <c r="F208" i="5"/>
  <c r="E75" i="14" s="1"/>
  <c r="F200" i="5"/>
  <c r="F167" i="5"/>
  <c r="F159" i="5"/>
  <c r="F104" i="5"/>
  <c r="F130" i="5" s="1"/>
  <c r="F65" i="5"/>
  <c r="G63" i="14" l="1"/>
  <c r="K24" i="4"/>
  <c r="K63" i="14"/>
  <c r="S24" i="4"/>
  <c r="E63" i="14"/>
  <c r="G24" i="4"/>
  <c r="O17" i="6"/>
  <c r="F111" i="14" s="1"/>
  <c r="F83" i="14"/>
  <c r="H63" i="14"/>
  <c r="M24" i="4"/>
  <c r="W17" i="6"/>
  <c r="J111" i="14" s="1"/>
  <c r="J83" i="14"/>
  <c r="AC17" i="6"/>
  <c r="M111" i="14" s="1"/>
  <c r="M83" i="14"/>
  <c r="I63" i="14"/>
  <c r="O24" i="4"/>
  <c r="L63" i="14"/>
  <c r="U24" i="4"/>
  <c r="AA17" i="6"/>
  <c r="L111" i="14" s="1"/>
  <c r="L83" i="14"/>
  <c r="F63" i="14"/>
  <c r="I24" i="4"/>
  <c r="M17" i="6"/>
  <c r="E111" i="14" s="1"/>
  <c r="E83" i="14"/>
  <c r="N75" i="14"/>
  <c r="I75" i="14"/>
  <c r="J63" i="14"/>
  <c r="Q24" i="4"/>
  <c r="Y17" i="6"/>
  <c r="K111" i="14" s="1"/>
  <c r="K83" i="14"/>
  <c r="K72" i="6"/>
  <c r="D120" i="14"/>
  <c r="J212" i="5"/>
  <c r="J210" i="5"/>
  <c r="L210" i="5"/>
  <c r="L212" i="5"/>
  <c r="F212" i="5"/>
  <c r="F210" i="5"/>
  <c r="H210" i="5"/>
  <c r="H212" i="5"/>
  <c r="R212" i="5"/>
  <c r="R210" i="5"/>
  <c r="N210" i="5"/>
  <c r="N212" i="5"/>
  <c r="T212" i="5"/>
  <c r="T210" i="5"/>
  <c r="P212" i="5"/>
  <c r="P210" i="5"/>
  <c r="V210" i="5"/>
  <c r="V212" i="5"/>
  <c r="R191" i="5"/>
  <c r="R189" i="5"/>
  <c r="N169" i="5"/>
  <c r="O26" i="4" s="1"/>
  <c r="N171" i="5"/>
  <c r="O28" i="4" s="1"/>
  <c r="O30" i="4" s="1"/>
  <c r="T169" i="5"/>
  <c r="U26" i="4" s="1"/>
  <c r="T171" i="5"/>
  <c r="U28" i="4" s="1"/>
  <c r="U30" i="4" s="1"/>
  <c r="V169" i="5"/>
  <c r="V228" i="5" s="1"/>
  <c r="V171" i="5"/>
  <c r="W28" i="4" s="1"/>
  <c r="W30" i="4" s="1"/>
  <c r="P171" i="5"/>
  <c r="Q28" i="4" s="1"/>
  <c r="Q30" i="4" s="1"/>
  <c r="P169" i="5"/>
  <c r="Q26" i="4" s="1"/>
  <c r="R169" i="5"/>
  <c r="S26" i="4" s="1"/>
  <c r="R171" i="5"/>
  <c r="L171" i="5"/>
  <c r="M28" i="4" s="1"/>
  <c r="M30" i="4" s="1"/>
  <c r="L169" i="5"/>
  <c r="M26" i="4" s="1"/>
  <c r="J169" i="5"/>
  <c r="K26" i="4" s="1"/>
  <c r="J171" i="5"/>
  <c r="K28" i="4" s="1"/>
  <c r="K30" i="4" s="1"/>
  <c r="H169" i="5"/>
  <c r="I26" i="4" s="1"/>
  <c r="H171" i="5"/>
  <c r="I28" i="4" s="1"/>
  <c r="I30" i="4" s="1"/>
  <c r="F171" i="5"/>
  <c r="G28" i="4" s="1"/>
  <c r="G30" i="4" s="1"/>
  <c r="F169" i="5"/>
  <c r="G26" i="4" s="1"/>
  <c r="W24" i="4"/>
  <c r="K24" i="6"/>
  <c r="D116" i="14" s="1"/>
  <c r="V94" i="5"/>
  <c r="K37" i="6"/>
  <c r="D122" i="14" s="1"/>
  <c r="Q17" i="6"/>
  <c r="G111" i="14" s="1"/>
  <c r="S17" i="6"/>
  <c r="H111" i="14" s="1"/>
  <c r="U17" i="6"/>
  <c r="I111" i="14" s="1"/>
  <c r="K14" i="6"/>
  <c r="D109" i="14" s="1"/>
  <c r="K27" i="6"/>
  <c r="D118" i="14" s="1"/>
  <c r="K18" i="6"/>
  <c r="D112" i="14" s="1"/>
  <c r="K21" i="6"/>
  <c r="D114" i="14" s="1"/>
  <c r="F220" i="5"/>
  <c r="E79" i="14" s="1"/>
  <c r="H220" i="5"/>
  <c r="F79" i="14" s="1"/>
  <c r="N220" i="5"/>
  <c r="I79" i="14" s="1"/>
  <c r="P220" i="5"/>
  <c r="J79" i="14" s="1"/>
  <c r="F221" i="5"/>
  <c r="E80" i="14" s="1"/>
  <c r="H221" i="5"/>
  <c r="F80" i="14" s="1"/>
  <c r="N222" i="5"/>
  <c r="I81" i="14" s="1"/>
  <c r="T220" i="5"/>
  <c r="L79" i="14" s="1"/>
  <c r="V220" i="5"/>
  <c r="M79" i="14" s="1"/>
  <c r="P222" i="5"/>
  <c r="J81" i="14" s="1"/>
  <c r="V221" i="5"/>
  <c r="M80" i="14" s="1"/>
  <c r="R220" i="5"/>
  <c r="K79" i="14" s="1"/>
  <c r="L226" i="5"/>
  <c r="H84" i="14" s="1"/>
  <c r="R94" i="5"/>
  <c r="H94" i="5"/>
  <c r="T226" i="5"/>
  <c r="L84" i="14" s="1"/>
  <c r="J94" i="5"/>
  <c r="N94" i="5"/>
  <c r="V226" i="5"/>
  <c r="M84" i="14" s="1"/>
  <c r="H226" i="5"/>
  <c r="F84" i="14" s="1"/>
  <c r="P226" i="5"/>
  <c r="J84" i="14" s="1"/>
  <c r="F226" i="5"/>
  <c r="E84" i="14" s="1"/>
  <c r="N226" i="5"/>
  <c r="I84" i="14" s="1"/>
  <c r="T221" i="5"/>
  <c r="L80" i="14" s="1"/>
  <c r="T94" i="5"/>
  <c r="R226" i="5"/>
  <c r="K84" i="14" s="1"/>
  <c r="R221" i="5"/>
  <c r="K80" i="14" s="1"/>
  <c r="P94" i="5"/>
  <c r="L221" i="5"/>
  <c r="H80" i="14" s="1"/>
  <c r="L222" i="5"/>
  <c r="H81" i="14" s="1"/>
  <c r="L94" i="5"/>
  <c r="J226" i="5"/>
  <c r="G84" i="14" s="1"/>
  <c r="J220" i="5"/>
  <c r="G79" i="14" s="1"/>
  <c r="J221" i="5"/>
  <c r="G80" i="14" s="1"/>
  <c r="J222" i="5"/>
  <c r="G81" i="14" s="1"/>
  <c r="F94" i="5"/>
  <c r="D159" i="5"/>
  <c r="D171" i="5" s="1"/>
  <c r="D200" i="5"/>
  <c r="D224" i="5"/>
  <c r="D83" i="14" s="1"/>
  <c r="D220" i="5"/>
  <c r="D79" i="14" s="1"/>
  <c r="D208" i="5"/>
  <c r="D75" i="14" s="1"/>
  <c r="G10" i="4" l="1"/>
  <c r="E31" i="14"/>
  <c r="P102" i="5"/>
  <c r="J34" i="14" s="1"/>
  <c r="J31" i="14"/>
  <c r="Q10" i="4"/>
  <c r="H31" i="14"/>
  <c r="M10" i="4"/>
  <c r="I31" i="14"/>
  <c r="O10" i="4"/>
  <c r="L31" i="14"/>
  <c r="U10" i="4"/>
  <c r="J102" i="5"/>
  <c r="G34" i="14" s="1"/>
  <c r="G31" i="14"/>
  <c r="K10" i="4"/>
  <c r="F31" i="14"/>
  <c r="I10" i="4"/>
  <c r="R100" i="5"/>
  <c r="K32" i="14" s="1"/>
  <c r="K31" i="14"/>
  <c r="S10" i="4"/>
  <c r="V146" i="5"/>
  <c r="M31" i="14"/>
  <c r="W10" i="4"/>
  <c r="V234" i="5"/>
  <c r="M86" i="14" s="1"/>
  <c r="V236" i="5"/>
  <c r="P230" i="5"/>
  <c r="P232" i="5" s="1"/>
  <c r="R230" i="5"/>
  <c r="R232" i="5" s="1"/>
  <c r="N230" i="5"/>
  <c r="N232" i="5" s="1"/>
  <c r="T230" i="5"/>
  <c r="T232" i="5" s="1"/>
  <c r="W26" i="4"/>
  <c r="S28" i="4"/>
  <c r="S30" i="4" s="1"/>
  <c r="L230" i="5"/>
  <c r="L232" i="5" s="1"/>
  <c r="J228" i="5"/>
  <c r="H230" i="5"/>
  <c r="H232" i="5" s="1"/>
  <c r="F230" i="5"/>
  <c r="F232" i="5" s="1"/>
  <c r="D210" i="5"/>
  <c r="D212" i="5"/>
  <c r="D169" i="5"/>
  <c r="E26" i="4" s="1"/>
  <c r="E6" i="4"/>
  <c r="V230" i="5"/>
  <c r="V232" i="5" s="1"/>
  <c r="V101" i="5"/>
  <c r="M33" i="14" s="1"/>
  <c r="V102" i="5"/>
  <c r="M34" i="14" s="1"/>
  <c r="J100" i="5"/>
  <c r="G32" i="14" s="1"/>
  <c r="V100" i="5"/>
  <c r="M32" i="14" s="1"/>
  <c r="J230" i="5"/>
  <c r="J232" i="5" s="1"/>
  <c r="P228" i="5"/>
  <c r="T146" i="5"/>
  <c r="H146" i="5"/>
  <c r="N146" i="5"/>
  <c r="N102" i="5"/>
  <c r="I34" i="14" s="1"/>
  <c r="R101" i="5"/>
  <c r="K33" i="14" s="1"/>
  <c r="R146" i="5"/>
  <c r="L146" i="5"/>
  <c r="F146" i="5"/>
  <c r="H100" i="5"/>
  <c r="F32" i="14" s="1"/>
  <c r="H228" i="5"/>
  <c r="P146" i="5"/>
  <c r="J146" i="5"/>
  <c r="J101" i="5"/>
  <c r="G33" i="14" s="1"/>
  <c r="P100" i="5"/>
  <c r="J32" i="14" s="1"/>
  <c r="N100" i="5"/>
  <c r="I32" i="14" s="1"/>
  <c r="K17" i="6"/>
  <c r="D111" i="14" s="1"/>
  <c r="E28" i="4"/>
  <c r="E30" i="4" s="1"/>
  <c r="N228" i="5"/>
  <c r="L228" i="5"/>
  <c r="N101" i="5"/>
  <c r="I33" i="14" s="1"/>
  <c r="R102" i="5"/>
  <c r="K34" i="14" s="1"/>
  <c r="H101" i="5"/>
  <c r="F33" i="14" s="1"/>
  <c r="H102" i="5"/>
  <c r="F34" i="14" s="1"/>
  <c r="T101" i="5"/>
  <c r="L33" i="14" s="1"/>
  <c r="T102" i="5"/>
  <c r="L34" i="14" s="1"/>
  <c r="T228" i="5"/>
  <c r="T100" i="5"/>
  <c r="L32" i="14" s="1"/>
  <c r="R228" i="5"/>
  <c r="P101" i="5"/>
  <c r="J33" i="14" s="1"/>
  <c r="L100" i="5"/>
  <c r="H32" i="14" s="1"/>
  <c r="L102" i="5"/>
  <c r="H34" i="14" s="1"/>
  <c r="L101" i="5"/>
  <c r="H33" i="14" s="1"/>
  <c r="F102" i="5"/>
  <c r="E34" i="14" s="1"/>
  <c r="F101" i="5"/>
  <c r="E33" i="14" s="1"/>
  <c r="F228" i="5"/>
  <c r="F100" i="5"/>
  <c r="E32" i="14" s="1"/>
  <c r="D45" i="5"/>
  <c r="D222" i="5"/>
  <c r="D81" i="14" s="1"/>
  <c r="P234" i="5" l="1"/>
  <c r="J86" i="14" s="1"/>
  <c r="P236" i="5"/>
  <c r="L218" i="5"/>
  <c r="H78" i="14" s="1"/>
  <c r="M11" i="4"/>
  <c r="M22" i="4" s="1"/>
  <c r="V218" i="5"/>
  <c r="M78" i="14" s="1"/>
  <c r="W11" i="4"/>
  <c r="W22" i="4" s="1"/>
  <c r="L234" i="5"/>
  <c r="H86" i="14" s="1"/>
  <c r="L236" i="5"/>
  <c r="H218" i="5"/>
  <c r="F78" i="14" s="1"/>
  <c r="I11" i="4"/>
  <c r="I22" i="4" s="1"/>
  <c r="T218" i="5"/>
  <c r="L78" i="14" s="1"/>
  <c r="U11" i="4"/>
  <c r="U22" i="4" s="1"/>
  <c r="R218" i="5"/>
  <c r="K78" i="14" s="1"/>
  <c r="S11" i="4"/>
  <c r="S22" i="4" s="1"/>
  <c r="S13" i="4"/>
  <c r="P218" i="5"/>
  <c r="J78" i="14" s="1"/>
  <c r="Q11" i="4"/>
  <c r="Q22" i="4" s="1"/>
  <c r="J234" i="5"/>
  <c r="G86" i="14" s="1"/>
  <c r="J236" i="5"/>
  <c r="N234" i="5"/>
  <c r="I86" i="14" s="1"/>
  <c r="N236" i="5"/>
  <c r="H234" i="5"/>
  <c r="F86" i="14" s="1"/>
  <c r="H236" i="5"/>
  <c r="N218" i="5"/>
  <c r="I78" i="14" s="1"/>
  <c r="O11" i="4"/>
  <c r="O22" i="4" s="1"/>
  <c r="T234" i="5"/>
  <c r="L86" i="14" s="1"/>
  <c r="T236" i="5"/>
  <c r="R234" i="5"/>
  <c r="K86" i="14" s="1"/>
  <c r="R236" i="5"/>
  <c r="J218" i="5"/>
  <c r="G78" i="14" s="1"/>
  <c r="K11" i="4"/>
  <c r="K22" i="4" s="1"/>
  <c r="G13" i="4"/>
  <c r="F218" i="5"/>
  <c r="E78" i="14" s="1"/>
  <c r="G11" i="4"/>
  <c r="F234" i="5"/>
  <c r="E86" i="14" s="1"/>
  <c r="D94" i="5"/>
  <c r="D221" i="5"/>
  <c r="D80" i="14" s="1"/>
  <c r="Y206" i="5"/>
  <c r="Y204" i="5"/>
  <c r="Y202" i="5"/>
  <c r="Y185" i="5"/>
  <c r="Y183" i="5"/>
  <c r="Y181" i="5"/>
  <c r="Y165" i="5"/>
  <c r="Y163" i="5"/>
  <c r="Y161" i="5"/>
  <c r="Y81" i="5"/>
  <c r="Y61" i="5"/>
  <c r="Y41" i="5"/>
  <c r="AF43" i="6"/>
  <c r="AF36" i="6"/>
  <c r="AF26" i="6"/>
  <c r="AF23" i="6"/>
  <c r="AF20" i="6"/>
  <c r="AF16" i="6"/>
  <c r="AC30" i="6"/>
  <c r="AC72" i="6" s="1"/>
  <c r="AA30" i="6"/>
  <c r="AA72" i="6" s="1"/>
  <c r="Y30" i="6"/>
  <c r="Y72" i="6" s="1"/>
  <c r="W30" i="6"/>
  <c r="W72" i="6" s="1"/>
  <c r="U30" i="6"/>
  <c r="U72" i="6" s="1"/>
  <c r="S30" i="6"/>
  <c r="S72" i="6" s="1"/>
  <c r="Q30" i="6"/>
  <c r="Q72" i="6" s="1"/>
  <c r="O13" i="4" l="1"/>
  <c r="Q13" i="4"/>
  <c r="U13" i="4"/>
  <c r="I13" i="4"/>
  <c r="K13" i="4"/>
  <c r="E10" i="4"/>
  <c r="D31" i="14"/>
  <c r="M13" i="4"/>
  <c r="W13" i="4"/>
  <c r="G22" i="4"/>
  <c r="D102" i="5"/>
  <c r="D34" i="14" s="1"/>
  <c r="D101" i="5"/>
  <c r="D33" i="14" s="1"/>
  <c r="D100" i="5"/>
  <c r="D32" i="14" s="1"/>
  <c r="Y37" i="6"/>
  <c r="Q37" i="6"/>
  <c r="U37" i="6"/>
  <c r="W37" i="6"/>
  <c r="AA37" i="6"/>
  <c r="AC37" i="6"/>
  <c r="S37" i="6"/>
  <c r="AC18" i="6"/>
  <c r="AC14" i="6"/>
  <c r="AC24" i="6"/>
  <c r="AC27" i="6"/>
  <c r="AC21" i="6"/>
  <c r="AA27" i="6"/>
  <c r="AA14" i="6"/>
  <c r="AA24" i="6"/>
  <c r="AA21" i="6"/>
  <c r="AA18" i="6"/>
  <c r="Y27" i="6"/>
  <c r="Y24" i="6"/>
  <c r="Y21" i="6"/>
  <c r="Y18" i="6"/>
  <c r="Y14" i="6"/>
  <c r="W27" i="6"/>
  <c r="W24" i="6"/>
  <c r="W14" i="6"/>
  <c r="W21" i="6"/>
  <c r="W18" i="6"/>
  <c r="U24" i="6"/>
  <c r="U21" i="6"/>
  <c r="U14" i="6"/>
  <c r="U18" i="6"/>
  <c r="U27" i="6"/>
  <c r="S18" i="6"/>
  <c r="S14" i="6"/>
  <c r="S27" i="6"/>
  <c r="S24" i="6"/>
  <c r="S21" i="6"/>
  <c r="Q21" i="6"/>
  <c r="Q14" i="6"/>
  <c r="Q18" i="6"/>
  <c r="Q27" i="6"/>
  <c r="Q24" i="6"/>
  <c r="D146" i="5"/>
  <c r="E11" i="4" s="1"/>
  <c r="E22" i="4" s="1"/>
  <c r="Y34" i="6"/>
  <c r="S5" i="4" s="1"/>
  <c r="S34" i="6"/>
  <c r="M5" i="4" s="1"/>
  <c r="AC39" i="6"/>
  <c r="W34" i="6"/>
  <c r="Q5" i="4" s="1"/>
  <c r="Q34" i="6"/>
  <c r="K5" i="4" s="1"/>
  <c r="U34" i="6"/>
  <c r="O5" i="4" s="1"/>
  <c r="D230" i="5"/>
  <c r="D232" i="5" s="1"/>
  <c r="U39" i="6"/>
  <c r="D228" i="5"/>
  <c r="D236" i="5" s="1"/>
  <c r="Q39" i="6"/>
  <c r="AC34" i="6"/>
  <c r="W5" i="4" s="1"/>
  <c r="AA34" i="6"/>
  <c r="U5" i="4" s="1"/>
  <c r="AA39" i="6"/>
  <c r="Y39" i="6"/>
  <c r="W39" i="6"/>
  <c r="S39" i="6"/>
  <c r="AG5" i="13"/>
  <c r="AE7" i="13"/>
  <c r="AG7" i="13"/>
  <c r="AH7" i="13"/>
  <c r="AI7" i="13"/>
  <c r="AJ7" i="13"/>
  <c r="AK7" i="13"/>
  <c r="AL7" i="13"/>
  <c r="AM7" i="13"/>
  <c r="AN7" i="13"/>
  <c r="AG8" i="13"/>
  <c r="AH8" i="13"/>
  <c r="AI8" i="13"/>
  <c r="AJ8" i="13"/>
  <c r="AK8" i="13"/>
  <c r="AL8" i="13"/>
  <c r="AM8" i="13"/>
  <c r="AN8" i="13"/>
  <c r="AE8" i="13"/>
  <c r="AI6" i="13"/>
  <c r="AJ6" i="13"/>
  <c r="AK6" i="13"/>
  <c r="AL6" i="13"/>
  <c r="AM6" i="13"/>
  <c r="AN6" i="13"/>
  <c r="AH6" i="13"/>
  <c r="AG6" i="13"/>
  <c r="AF6" i="13"/>
  <c r="AE6" i="13"/>
  <c r="AM5" i="13"/>
  <c r="AN5" i="13"/>
  <c r="AI5" i="13"/>
  <c r="AK5" i="13"/>
  <c r="AJ5" i="13"/>
  <c r="AL5" i="13"/>
  <c r="AH5" i="13"/>
  <c r="AF5" i="13"/>
  <c r="O30" i="6"/>
  <c r="O72" i="6" s="1"/>
  <c r="M30" i="6"/>
  <c r="E120" i="14" s="1"/>
  <c r="D104" i="5"/>
  <c r="D167" i="5"/>
  <c r="D63" i="14" s="1"/>
  <c r="F236" i="5" l="1"/>
  <c r="M72" i="6"/>
  <c r="K6" i="4"/>
  <c r="U6" i="4"/>
  <c r="Q6" i="4"/>
  <c r="S6" i="4"/>
  <c r="M6" i="4"/>
  <c r="O6" i="4"/>
  <c r="W6" i="4"/>
  <c r="E13" i="4"/>
  <c r="E24" i="4"/>
  <c r="D234" i="5"/>
  <c r="D86" i="14" s="1"/>
  <c r="D218" i="5"/>
  <c r="D78" i="14" s="1"/>
  <c r="I30" i="6"/>
  <c r="M37" i="6"/>
  <c r="E122" i="14" s="1"/>
  <c r="O37" i="6"/>
  <c r="O27" i="6"/>
  <c r="O24" i="6"/>
  <c r="O21" i="6"/>
  <c r="O18" i="6"/>
  <c r="O14" i="6"/>
  <c r="M18" i="6"/>
  <c r="E112" i="14" s="1"/>
  <c r="M14" i="6"/>
  <c r="E109" i="14" s="1"/>
  <c r="M27" i="6"/>
  <c r="E118" i="14" s="1"/>
  <c r="M21" i="6"/>
  <c r="E114" i="14" s="1"/>
  <c r="M24" i="6"/>
  <c r="E116" i="14" s="1"/>
  <c r="M34" i="6"/>
  <c r="G5" i="4" s="1"/>
  <c r="D130" i="5"/>
  <c r="D226" i="5" s="1"/>
  <c r="D84" i="14" s="1"/>
  <c r="AF7" i="13"/>
  <c r="Y230" i="5"/>
  <c r="AF8" i="13"/>
  <c r="AE5" i="13"/>
  <c r="AF17" i="6"/>
  <c r="Y65" i="5"/>
  <c r="Y85" i="5"/>
  <c r="Y104" i="5"/>
  <c r="Y45" i="5"/>
  <c r="AF30" i="6"/>
  <c r="O34" i="6"/>
  <c r="I5" i="4" s="1"/>
  <c r="K39" i="6"/>
  <c r="O39" i="6"/>
  <c r="K34" i="6"/>
  <c r="E5" i="4" s="1"/>
  <c r="M39" i="6"/>
  <c r="I6" i="4" l="1"/>
  <c r="G6" i="4"/>
  <c r="Y234" i="5"/>
  <c r="I37" i="6"/>
  <c r="AF37" i="6" s="1"/>
  <c r="I39" i="6"/>
  <c r="I14" i="6"/>
  <c r="I34" i="6"/>
  <c r="I27" i="6"/>
  <c r="I24" i="6"/>
  <c r="I21" i="6"/>
  <c r="I18" i="6"/>
  <c r="AF34" i="6"/>
  <c r="AF39" i="6"/>
  <c r="Y94" i="5"/>
  <c r="AF21" i="6" l="1"/>
  <c r="AF18" i="6"/>
  <c r="AF24" i="6"/>
  <c r="AF27" i="6"/>
  <c r="AF14" i="6"/>
  <c r="F10" i="10"/>
  <c r="J10" i="10"/>
  <c r="F11" i="10"/>
  <c r="J11" i="10"/>
  <c r="F12" i="10"/>
  <c r="J12" i="10"/>
  <c r="F5" i="10"/>
  <c r="J6" i="10"/>
  <c r="J7" i="10"/>
  <c r="J8" i="10"/>
  <c r="J9" i="10"/>
  <c r="J5" i="10"/>
  <c r="F6" i="10"/>
  <c r="F7" i="10"/>
  <c r="F8" i="10"/>
  <c r="F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Jonathan Williams</author>
  </authors>
  <commentList>
    <comment ref="D4" authorId="0" shapeId="0" xr:uid="{7938C750-9DBA-4236-9499-912A35A01448}">
      <text>
        <r>
          <rPr>
            <sz val="9"/>
            <color indexed="81"/>
            <rFont val="Tahoma"/>
            <family val="2"/>
          </rPr>
          <t>1=minor impact
5=project stopper</t>
        </r>
      </text>
    </comment>
    <comment ref="E4" authorId="0" shapeId="0" xr:uid="{8EC2ECA6-F663-4C88-A4FB-3DC35941A40B}">
      <text>
        <r>
          <rPr>
            <sz val="9"/>
            <color indexed="81"/>
            <rFont val="Tahoma"/>
            <family val="2"/>
          </rPr>
          <t>1= unlikely 
5= extremely likely</t>
        </r>
      </text>
    </comment>
    <comment ref="H4" authorId="0" shapeId="0" xr:uid="{C109F790-3C7D-4459-BEDB-9C0282ED0A43}">
      <text>
        <r>
          <rPr>
            <sz val="9"/>
            <color indexed="81"/>
            <rFont val="Tahoma"/>
            <family val="2"/>
          </rPr>
          <t>1=minor impact
5=project stopper</t>
        </r>
      </text>
    </comment>
    <comment ref="I4" authorId="0" shapeId="0" xr:uid="{962F116D-7725-468C-90F2-48E4B6013190}">
      <text>
        <r>
          <rPr>
            <sz val="9"/>
            <color indexed="81"/>
            <rFont val="Tahoma"/>
            <family val="2"/>
          </rPr>
          <t>1= unlikely 
5= extremely likely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tc={6ADC1BE2-F69E-43AF-8D23-680D45838965}</author>
    <author>tc={777EB327-18C0-49F1-B2D5-65425F23E2F9}</author>
  </authors>
  <commentList>
    <comment ref="D22" authorId="0" shapeId="0" xr:uid="{6ADC1BE2-F69E-43AF-8D23-680D45838965}">
      <text>
        <t>[Threaded comment]
Your version of Excel allows you to read this threaded comment; however, any edits to it will get removed if the file is opened in a newer version of Excel. Learn more: https://go.microsoft.com/fwlink/?linkid=870924
Comment:
    Capacity check 1: will source provide most of the heat required or too much</t>
      </text>
    </comment>
    <comment ref="D23" authorId="1" shapeId="0" xr:uid="{777EB327-18C0-49F1-B2D5-65425F23E2F9}">
      <text>
        <t>[Threaded comment]
Your version of Excel allows you to read this threaded comment; however, any edits to it will get removed if the file is opened in a newer version of Excel. Learn more: https://go.microsoft.com/fwlink/?linkid=870924
Comment:
    Capacity Check 2: How much of the year does the source need to be running? Is this realistic?</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<sst xmlns="http://schemas.openxmlformats.org/spreadsheetml/2006/main" count="1023" uniqueCount="545">
  <si>
    <t>1. Applicant Details</t>
  </si>
  <si>
    <t>2. Project Details</t>
  </si>
  <si>
    <t>4. Risks</t>
  </si>
  <si>
    <t xml:space="preserve">enquiries@energyservice.wales </t>
  </si>
  <si>
    <t>APPLICANT DETAILS</t>
  </si>
  <si>
    <t>Compliance</t>
  </si>
  <si>
    <t>Please confirm your organisation either owns, long term leases, or reports the carbon emissions for these buildings</t>
  </si>
  <si>
    <t>Please confirm your organisation is retaining the building / lease for at least 10 years</t>
  </si>
  <si>
    <t>Please confirm the proposed works are yet to start</t>
  </si>
  <si>
    <t>Are any of the projects in this application related to district heating?</t>
  </si>
  <si>
    <t>Procurement</t>
  </si>
  <si>
    <t>Are you intending on delivering these projects via a Re:fit contract?</t>
  </si>
  <si>
    <t>Do you have a detailed design or investment grade proposal in place?</t>
  </si>
  <si>
    <t xml:space="preserve"> </t>
  </si>
  <si>
    <t>Water source heat pump</t>
  </si>
  <si>
    <t>Ground source heat pump</t>
  </si>
  <si>
    <t>Air source heat pump</t>
  </si>
  <si>
    <t>Connection to an existing district heating scheme</t>
  </si>
  <si>
    <t>PROJECT DETAILS</t>
  </si>
  <si>
    <t>Hidden for assessment</t>
  </si>
  <si>
    <t>Secondary low carbon heat generation</t>
  </si>
  <si>
    <t>Further low carbon heat generation</t>
  </si>
  <si>
    <t>Summary of low carbon heat generation</t>
  </si>
  <si>
    <t>Project Timeline</t>
  </si>
  <si>
    <t>Total - TO BE HIDDEN</t>
  </si>
  <si>
    <t>£/kW</t>
  </si>
  <si>
    <t>Maximum Eligible Grant Value</t>
  </si>
  <si>
    <t>Reponse</t>
  </si>
  <si>
    <t>Evaluation Response:</t>
  </si>
  <si>
    <t>Evaluation Commentary:</t>
  </si>
  <si>
    <t>Please confirm the applicant is a Local Authority</t>
  </si>
  <si>
    <t>Building details</t>
  </si>
  <si>
    <t>Existing</t>
  </si>
  <si>
    <t>Enabling &amp; Energy Efficiency</t>
  </si>
  <si>
    <t>Low Carbon Heat Generation</t>
  </si>
  <si>
    <t>Primary low carbon heat generation</t>
  </si>
  <si>
    <t>PROJECT TIMELINE</t>
  </si>
  <si>
    <t>3. Eligible Costs Breakdown</t>
  </si>
  <si>
    <t>ELIGIBLE COSTS BREAKDOWN</t>
  </si>
  <si>
    <t>Cost Breakdown</t>
  </si>
  <si>
    <t>Yearly Split</t>
  </si>
  <si>
    <t xml:space="preserve">Please lay out your anticiapted drawdown amounts, and in which quarter these will be in. </t>
  </si>
  <si>
    <t>flag</t>
  </si>
  <si>
    <t>RISKS</t>
  </si>
  <si>
    <t>Risk 1</t>
  </si>
  <si>
    <t>Risk 2</t>
  </si>
  <si>
    <t>Risk 3</t>
  </si>
  <si>
    <t>Risk 4</t>
  </si>
  <si>
    <t>Risk 5</t>
  </si>
  <si>
    <t>Risk 6</t>
  </si>
  <si>
    <t>Risk 7</t>
  </si>
  <si>
    <t>Risk 8</t>
  </si>
  <si>
    <t>5. Sumary &amp; Declaration</t>
  </si>
  <si>
    <t>SUMMARY &amp; DECLARATION</t>
  </si>
  <si>
    <t>Completeness</t>
  </si>
  <si>
    <t>Supporting info</t>
  </si>
  <si>
    <t>Declaration</t>
  </si>
  <si>
    <t>OVERALL EVALUATION</t>
  </si>
  <si>
    <t>Recommendation:</t>
  </si>
  <si>
    <t>Commentary:</t>
  </si>
  <si>
    <t>LPG</t>
  </si>
  <si>
    <t>Kerosene</t>
  </si>
  <si>
    <t>Fuel Lookup for LCH Tech</t>
  </si>
  <si>
    <t>Lifetime CO2 (15 years)</t>
  </si>
  <si>
    <t>kg CO2e</t>
  </si>
  <si>
    <t>Factors</t>
  </si>
  <si>
    <t>Summary &amp; Declaration</t>
  </si>
  <si>
    <t>kg CO2 / kWh</t>
  </si>
  <si>
    <t>Lifetime of project (years)</t>
  </si>
  <si>
    <t>Fuel types</t>
  </si>
  <si>
    <t>Building 1</t>
  </si>
  <si>
    <t>Building 2</t>
  </si>
  <si>
    <t>Building 3</t>
  </si>
  <si>
    <t>Building 4</t>
  </si>
  <si>
    <t>Building 5</t>
  </si>
  <si>
    <t>Building 6</t>
  </si>
  <si>
    <t>Building 7</t>
  </si>
  <si>
    <t>Building 8</t>
  </si>
  <si>
    <t>Building 9</t>
  </si>
  <si>
    <t>Building 10</t>
  </si>
  <si>
    <t>Natural Gas</t>
  </si>
  <si>
    <t xml:space="preserve">Grid Electricity </t>
  </si>
  <si>
    <t>Gas Oil</t>
  </si>
  <si>
    <t>Summary information and Carbon Cost Effectiveness</t>
  </si>
  <si>
    <t>Heat Pump Capacity (kW)</t>
  </si>
  <si>
    <t>Heat Pump Cost (£/kW)</t>
  </si>
  <si>
    <t>Percentage Grant Request (%)</t>
  </si>
  <si>
    <t>Year</t>
  </si>
  <si>
    <t>Please select</t>
  </si>
  <si>
    <t>*Electricity factor follows a National grid FES 'Counterfactual' grid decarbonistion scenario for % drop between each year. DESNZ 2024 factor is used as the base.</t>
  </si>
  <si>
    <t>1year CO2 (202X)</t>
  </si>
  <si>
    <t>Building Number</t>
  </si>
  <si>
    <t>Grant Breakdown</t>
  </si>
  <si>
    <t>Grant Requested</t>
  </si>
  <si>
    <t>Carbon Cost - Enabling Measures</t>
  </si>
  <si>
    <t>Existing Heat Demand</t>
  </si>
  <si>
    <t>Post Enabling Measures reduced heat demand</t>
  </si>
  <si>
    <t>Cost of Enabling Measures</t>
  </si>
  <si>
    <t>Cost per KWh decrease</t>
  </si>
  <si>
    <t>Carbon Cost - Proposed PRIMARY</t>
  </si>
  <si>
    <t>Source:</t>
  </si>
  <si>
    <r>
      <t xml:space="preserve">Equipment Costs as proxy for </t>
    </r>
    <r>
      <rPr>
        <b/>
        <sz val="11"/>
        <color theme="1"/>
        <rFont val="Calibri"/>
        <family val="2"/>
        <scheme val="minor"/>
      </rPr>
      <t>Heat Pump Cost (£)</t>
    </r>
  </si>
  <si>
    <t>Primary Heat Supply</t>
  </si>
  <si>
    <t>% of 'reduced heat demand'</t>
  </si>
  <si>
    <t>FTE (% of year running to supply heat demand)</t>
  </si>
  <si>
    <t>Expected SCOP</t>
  </si>
  <si>
    <t>1 yr Carbon saved (kgCO2e)</t>
  </si>
  <si>
    <t xml:space="preserve">Lifetime </t>
  </si>
  <si>
    <t>15 yr Lifetime Carbon Saved</t>
  </si>
  <si>
    <t>Cost per KWh saved</t>
  </si>
  <si>
    <t>£ equipment grant per kgCO2e saved</t>
  </si>
  <si>
    <t>Language</t>
  </si>
  <si>
    <t>Sponsoring Director be signing grant offer</t>
  </si>
  <si>
    <t>Ffurflen Gais</t>
  </si>
  <si>
    <t>Cwblhewch bob adran 1-5 fel y nodir isod:</t>
  </si>
  <si>
    <t>1. Manylion yr Ymgeisydd</t>
  </si>
  <si>
    <t>O fewn adrannau 1-5 mae'r cod lliw canlynol yn berthnasol:</t>
  </si>
  <si>
    <t>2. Manylion Prosiect</t>
  </si>
  <si>
    <t>Celloedd Glas</t>
  </si>
  <si>
    <t>= mewnbwn defnyddiwr</t>
  </si>
  <si>
    <t>3. Manylion Costau Cymwys</t>
  </si>
  <si>
    <t>Celloedd Gwyrdd</t>
  </si>
  <si>
    <t>= cyfrifo’n awtomatig</t>
  </si>
  <si>
    <t>4. Risgiau</t>
  </si>
  <si>
    <t>5. Crynodeb a Datganiad</t>
  </si>
  <si>
    <t>Nodiadau Pwysig</t>
  </si>
  <si>
    <t>Gellir llenwi'r ffurflen hon ar gyfer hyd at 10 safle, os oes mwy o safleoedd i'ch cais, llenwch ffurflen arall ar eu cyfer.</t>
  </si>
  <si>
    <t>Rhaid i geisiadau gael eu cefnogi gan gyfarwyddwr sy'n noddi, bydd angen llofnod pan ddarperir llythyrau cynnig.</t>
  </si>
  <si>
    <t>Sylwer na all y gwaith ddechrau hyd nes y derbynnir llythyr dyfarniad grant ffurfiol wedi'i lofnodi.</t>
  </si>
  <si>
    <t>Cyflwyniadau Cais</t>
  </si>
  <si>
    <t>Anfonwch ffurflenni cais wedi'u cwblhau at publicsectorheat@energyservice.wales</t>
  </si>
  <si>
    <t>Os oes gennych unrhyw ymholiadau ar y broses ymgeisio neu'r ffurflen ei hun, defnyddiwch y cyfeiriad uchod.</t>
  </si>
  <si>
    <t>Ymwrthodiad Rhannu Data</t>
  </si>
  <si>
    <t>Wrth gyflwyno'r cais hwn drwy e-bost, byddwch yn cydsynio i ddarparu data sy'n angenrheidiol ar gyfer ein gwasanaethau.</t>
  </si>
  <si>
    <t>Rydym yn blaenoriaethu eich preifatrwydd ac yn cymryd ein cyfrifoldeb i ddiogelu eich gwybodaeth o ddifrif.</t>
  </si>
  <si>
    <t>Ar gyfer sicrwydd ychwanegol, rydym yn storio'r holl ddata a gesglir ar yriant diogel sy'n cadw at safonau diogelwch y diwydiant.</t>
  </si>
  <si>
    <t>Mae hyn yn sicrhau bod eich data yn parhau i fod yn ddiogel ac nid yw'n hygyrch i fynediad heb awdurdod drwy'r amser.</t>
  </si>
  <si>
    <t>Rydym yn cadw at brotocolau trin data llym yn unol â GDPR y DU a'r holl ddeddfau diogelu data perthnasol eraill, er mwyn diogelu eich gwybodaeth drwy’r amser.</t>
  </si>
  <si>
    <t>Drwy gyflwyno'r ffurflen hon, rydych yn cydnabod ac yn derbyn y bydd eich data yn cael ei drin fel y disgrifir uchod. Rydym yn argymell arbed copi o'r ymwrthodiad hwn ar gyfer eich cofnodion.</t>
  </si>
  <si>
    <t>Os oes gennych unrhyw bryderon neu gwestiynau ynghylch ein mesurau diogelwch data neu sut y caiff eich data eu trin, mae croeso i chi gysylltu â ni ar:</t>
  </si>
  <si>
    <t>1. MANYLION YMGEISYDD</t>
  </si>
  <si>
    <t>Llinell wag-&gt;</t>
  </si>
  <si>
    <t>Dewiswch</t>
  </si>
  <si>
    <t>Ydy</t>
  </si>
  <si>
    <t>Cadarhau</t>
  </si>
  <si>
    <t>Pwmp gwres - ffynhonnell aer</t>
  </si>
  <si>
    <t>Blwyddyn</t>
  </si>
  <si>
    <t>Ysgol Gynradd</t>
  </si>
  <si>
    <t>Boeleri</t>
  </si>
  <si>
    <t>Nwy naturiol</t>
  </si>
  <si>
    <t>Gwresogi (ychwanegol)</t>
  </si>
  <si>
    <t xml:space="preserve">Wedi cael caniatâd cynllunio </t>
  </si>
  <si>
    <t>Mewn contract - Contractau perfformiad ynni (EnPC) (is-gontractwyr wedi’u cadarnhau)</t>
  </si>
  <si>
    <t>Dim diweddariadau - Gweithredwr Rhwydwaith Ardal wedi’i gadarnhau</t>
  </si>
  <si>
    <t>Na</t>
  </si>
  <si>
    <t>Methu cadarnhau</t>
  </si>
  <si>
    <t>Pwmp gwres - ffynhonnell daear</t>
  </si>
  <si>
    <t>Aml-flwyddyn</t>
  </si>
  <si>
    <t>Ysgol Uwchradd</t>
  </si>
  <si>
    <t>Gwresogydd dŵr poeth uniongyrchol</t>
  </si>
  <si>
    <r>
      <t>D</t>
    </r>
    <r>
      <rPr>
        <sz val="11"/>
        <color theme="1"/>
        <rFont val="Aptos Narrow"/>
        <family val="2"/>
      </rPr>
      <t>ŵ</t>
    </r>
    <r>
      <rPr>
        <sz val="11"/>
        <color theme="1"/>
        <rFont val="Calibri"/>
        <family val="2"/>
      </rPr>
      <t>r Poeth</t>
    </r>
  </si>
  <si>
    <t>Wedi gwneud cais am ganiatâd cynllunio</t>
  </si>
  <si>
    <t>Mewn contract - Contractau perfformiad ynni (EnPC) (is-gontractwyr i’w cadarnhau)</t>
  </si>
  <si>
    <t>Gweithredwr Rhwydwaith Ardal -diweddariadau yn y contract</t>
  </si>
  <si>
    <t>Dim yn berthnasol</t>
  </si>
  <si>
    <r>
      <t>Pwmp gwres - ffynhonnell d</t>
    </r>
    <r>
      <rPr>
        <sz val="11"/>
        <color theme="1"/>
        <rFont val="Aptos Narrow"/>
        <family val="2"/>
      </rPr>
      <t>ŵ</t>
    </r>
    <r>
      <rPr>
        <sz val="11"/>
        <color theme="1"/>
        <rFont val="Calibri"/>
        <family val="2"/>
      </rPr>
      <t>r o'r ddaear</t>
    </r>
  </si>
  <si>
    <t>Swyddfeydd</t>
  </si>
  <si>
    <t>Cyfuniad o wres a phŵer</t>
  </si>
  <si>
    <t>Arall</t>
  </si>
  <si>
    <t xml:space="preserve">Wrthi’n datblygu cais cynllunio </t>
  </si>
  <si>
    <t>Mewn contract - darparwr un contractwr</t>
  </si>
  <si>
    <t>Gweithredwr Rhwydwaith Ardal - dyfynbris pendant wedi’i dderbyn</t>
  </si>
  <si>
    <r>
      <t>Pwmp gwres - ffynhonnell dd</t>
    </r>
    <r>
      <rPr>
        <sz val="11"/>
        <color theme="1"/>
        <rFont val="Aptos Narrow"/>
        <family val="2"/>
      </rPr>
      <t>ŵ</t>
    </r>
    <r>
      <rPr>
        <sz val="11"/>
        <color theme="1"/>
        <rFont val="Calibri"/>
        <family val="2"/>
      </rPr>
      <t>r</t>
    </r>
  </si>
  <si>
    <t>Depo</t>
  </si>
  <si>
    <t>Gwresogydd trydan (ar gyfer gwresogi gofod)</t>
  </si>
  <si>
    <t>Olew nwy</t>
  </si>
  <si>
    <t>Datblygiad wedi’i ganiatáu - wedi'i gadarnhau gyda'r adran gynllunio</t>
  </si>
  <si>
    <t>Tendr wedi'i gwblhau - ymgeisydd dewisol i'w osod</t>
  </si>
  <si>
    <t>Gweithredwr Rhwydwaith Ardal - cais llawn wedi’i gyflwyno</t>
  </si>
  <si>
    <t>Pwmp gwres -mewn camau – deuol aer wedyn dŵr</t>
  </si>
  <si>
    <t>Canolfan Hamdden (gyda phwll)</t>
  </si>
  <si>
    <t>Trydan</t>
  </si>
  <si>
    <t>Datblygiad wedi’i ganiatáu - tybiedig</t>
  </si>
  <si>
    <t>Cynllun yn gyflawn – profi’r farchnad ar gyfer gosod</t>
  </si>
  <si>
    <t>Gweithredwr Rhwydwaith Ardal - dyfynbris cychwynnol wedi’i dderbyn</t>
  </si>
  <si>
    <t>Pasio</t>
  </si>
  <si>
    <t>Pwmp gwres - ffynhonnell aer tymheredd uchel</t>
  </si>
  <si>
    <t>Canolfan Hamdden (heb bwll)</t>
  </si>
  <si>
    <t>Ddim yn gwybod am gynllunio</t>
  </si>
  <si>
    <t>Cynllun yn gyflawn - amcangyfrif costau gosod yn unig</t>
  </si>
  <si>
    <t xml:space="preserve">Gweithredwr Rhwydwaith Ardal - wedi gofyn am ddyfynbris cychwynnol </t>
  </si>
  <si>
    <t>Methu</t>
  </si>
  <si>
    <t>Boeler trydan</t>
  </si>
  <si>
    <t>Canolfan Gymunedol</t>
  </si>
  <si>
    <t>Dim cynllun wedi’i gwblhau - amcangyfrif mewnol o'r costau</t>
  </si>
  <si>
    <t xml:space="preserve">Gweithredwr Rhwydwaith Ardal - wedi ymgysylltu ag ymateb cadarnhaol </t>
  </si>
  <si>
    <t>Angen Eglurhad</t>
  </si>
  <si>
    <t>Gwresogyddion trydan uniongyrchol</t>
  </si>
  <si>
    <t>Llyfrgell</t>
  </si>
  <si>
    <t>Gweithredwr Rhwydwaith Ardal - heb ymgysylltu</t>
  </si>
  <si>
    <t>Biomas</t>
  </si>
  <si>
    <t>Bionwy</t>
  </si>
  <si>
    <t>Cysylltiad â'r rhwydwaith gwres ardal presennol</t>
  </si>
  <si>
    <t>Ebr - 25</t>
  </si>
  <si>
    <t>Ebr - 26</t>
  </si>
  <si>
    <t>Mai - 25</t>
  </si>
  <si>
    <t>Mai - 26</t>
  </si>
  <si>
    <t>Meh - 25</t>
  </si>
  <si>
    <t>Meh - 26</t>
  </si>
  <si>
    <t>Gorff - 25</t>
  </si>
  <si>
    <t>Gorff - 26</t>
  </si>
  <si>
    <t>Awst - 25</t>
  </si>
  <si>
    <t>Awst - 26</t>
  </si>
  <si>
    <t>Cymraeg</t>
  </si>
  <si>
    <t>Medi - 25</t>
  </si>
  <si>
    <t>Medi - 26</t>
  </si>
  <si>
    <t>Saesneg</t>
  </si>
  <si>
    <t>Hyd - 25</t>
  </si>
  <si>
    <t>Hyd - 26</t>
  </si>
  <si>
    <t>Tach - 25</t>
  </si>
  <si>
    <t>Tach - 26</t>
  </si>
  <si>
    <t>Rhag - 24</t>
  </si>
  <si>
    <t>Rhag - 25</t>
  </si>
  <si>
    <t>Rhag - 26</t>
  </si>
  <si>
    <t>Ion - 25</t>
  </si>
  <si>
    <t>Ion - 26</t>
  </si>
  <si>
    <t>Ion - 27</t>
  </si>
  <si>
    <t>Chwef - 25</t>
  </si>
  <si>
    <t>Chwef - 26</t>
  </si>
  <si>
    <t>Chwef - 27</t>
  </si>
  <si>
    <t>Maw - 25</t>
  </si>
  <si>
    <t>Maw - 26</t>
  </si>
  <si>
    <t>Maw - 27</t>
  </si>
  <si>
    <t>1.1 Cyflwyniad Prosiect</t>
  </si>
  <si>
    <t>Y Prosiect</t>
  </si>
  <si>
    <t>Rhowch grynodeb byr o'ch prosiectau, dylai hyn gynnwys:
 - Enwau Adeiladau
 - Enwau Technolegau
 - Unrhyw gefndir perthnasol</t>
  </si>
  <si>
    <t>Faint o adeiladau ydych chi'n gwneud cais amdanynt:</t>
  </si>
  <si>
    <t>Cydymffurfiad</t>
  </si>
  <si>
    <t>Cadarnhewch fod eich sefydliad naill ai'n berchen, prydlesi tymor hir, neu'n adrodd ar yr allyriadau carbon ar gyfer yr adeiladau hyn</t>
  </si>
  <si>
    <t>Cadarnhewch fod eich sefydliad yn cadw'r adeilad / les am o leiaf 10 mlynedd</t>
  </si>
  <si>
    <t>Cadarnhewch nad yw'r gwaith arfaethedig wedi dechrau eto</t>
  </si>
  <si>
    <t>A yw unrhyw un o'r prosiectau yn y cais hwn yn ymwneud â gwresogi ardal?</t>
  </si>
  <si>
    <t>Caffael</t>
  </si>
  <si>
    <t>Ydych chi'n bwriadu cyflawni'r prosiectau hyn trwy gontract Re:fit?</t>
  </si>
  <si>
    <t>A oes gennych gynnig gradd buddsoddi neu ddyluniad manwl yn ei le?</t>
  </si>
  <si>
    <t>Yn gyffredinol, pa gam sy'n disgrifio orau eich sefyllfa caffael. Mae angen rhagor o wybodaeth yn y tab nesaf</t>
  </si>
  <si>
    <t>Nodwch pa gam o'r broses gaffael rydych chi ynddi. 
Cofiwch gynnwys: 
 - A oes proses dendro lawn wedi'i chynnal? Os Na:
 - Sut ydych wedi cael dyfynbrisiau hyd yn hyn
 - Unrhyw fframwaith y byddwch yn ei ddefnyddio at ddibenion y gwaith hwn
 - Eich llinell amser caffael rhwng dyfarnu cyllid i benodi contractwr</t>
  </si>
  <si>
    <t>1.2 Manylion Ymgeisydd</t>
  </si>
  <si>
    <t>Sefydliad</t>
  </si>
  <si>
    <t>Sefydliad yr Ymgeisydd</t>
  </si>
  <si>
    <t>Cyfeiriad yr Ymgeisydd</t>
  </si>
  <si>
    <t>Cod Post yr Ymgeisydd</t>
  </si>
  <si>
    <t>Cyswllt/Ymgeisydd Allweddol</t>
  </si>
  <si>
    <t>Enw Cyswllt Allweddol</t>
  </si>
  <si>
    <t>Teitl Swydd Cyswllt Allweddol</t>
  </si>
  <si>
    <t>Cyfeiriad E-bost Cyswllt Allweddol</t>
  </si>
  <si>
    <t>Rhif Ffôn Cyswllt Allweddol</t>
  </si>
  <si>
    <t>Cyswllt Cyllid</t>
  </si>
  <si>
    <t>Enw Cyswllt Cyllid</t>
  </si>
  <si>
    <t>Teitl Swydd Cyswllt Cyllid</t>
  </si>
  <si>
    <t>Cyfeiriad E-bost Cyswllt Cyllid</t>
  </si>
  <si>
    <t>Rhif Ffôn Cyswllt Cyllid</t>
  </si>
  <si>
    <t>Cyfarwyddwr Noddi</t>
  </si>
  <si>
    <t>Enw Cyfarwyddwr Noddi</t>
  </si>
  <si>
    <t>Teitl Swydd Cyfarwyddwr Noddi</t>
  </si>
  <si>
    <t>Cyfeiriad E-bost Cyfarwyddwr Noddi</t>
  </si>
  <si>
    <t>Rhif Ffôn Cyfarwyddwr Noddi</t>
  </si>
  <si>
    <t>Cyswllt Ychwanegol 1 (dewisol)</t>
  </si>
  <si>
    <t>Rôl ar y Prosiect</t>
  </si>
  <si>
    <t>Enw</t>
  </si>
  <si>
    <t>Teitl Swydd</t>
  </si>
  <si>
    <t>Cyfeiriad E-bost</t>
  </si>
  <si>
    <t>Rhif Ffôn</t>
  </si>
  <si>
    <t>Cyswllt Ychwanegol 2 (dewisol)</t>
  </si>
  <si>
    <t>Diwedd y ddalen</t>
  </si>
  <si>
    <t>2. MANYLION PROSIECT</t>
  </si>
  <si>
    <t>2.1 MEWNBYNNWCH MEWN TREFN BLAENORIAETH &gt;&gt;&gt;</t>
  </si>
  <si>
    <t>ADEILAD UN</t>
  </si>
  <si>
    <t>ADEILAD DAU</t>
  </si>
  <si>
    <t>ADEILAD TRI</t>
  </si>
  <si>
    <t>ADEILAD PEDWAR</t>
  </si>
  <si>
    <t>ADEILAD PUMP</t>
  </si>
  <si>
    <t>ADEILAD CHWECH</t>
  </si>
  <si>
    <t>ADEILAD SAITH</t>
  </si>
  <si>
    <t>ADEILAD WYTH</t>
  </si>
  <si>
    <t>ADEILAD NAW</t>
  </si>
  <si>
    <t>ADEILAD DEG</t>
  </si>
  <si>
    <t>Enw'r Adeilad</t>
  </si>
  <si>
    <t>Cyfeiriad yr Adeilad</t>
  </si>
  <si>
    <t>Cod Post yr Adeilad</t>
  </si>
  <si>
    <t>Math o adeilad</t>
  </si>
  <si>
    <t>Arwynebedd Gros Llawr Mewnol yr Adeilad (m2)</t>
  </si>
  <si>
    <t>Cadarnhewch eich bod yn cadw perchnogaeth / les yr adeilad hwn am o leiaf 10 mlynedd</t>
  </si>
  <si>
    <t>A yw'r adeilad yng nghyffiniau rhwydwaith gwres presennol neu un wedi'i gynllunio?</t>
  </si>
  <si>
    <t>Disgrifiad o'r Prosiect:
Cofiwch gynnwys manylion fel:
 - Y dechnoleg carbon isel a ddewiswyd a sut y dewiswyd hyn dros ddewisiadau amgen
 - Mesurau effeithlonrwydd ynni sy'n cefnogi dull adeilad cyfan</t>
  </si>
  <si>
    <t>Rhowch fanylion am unrhyw waith uwchraddio arfaethedig yn yr adeilad yn y dyfodol (gan gynnwys manylion gwaith trydanol fel cynhyrchu ar y safle neu wefru cerbydau trydan).</t>
  </si>
  <si>
    <t>2.2 Technoleg Gwres a Defnydd Gwres Presennol</t>
  </si>
  <si>
    <t>Prif fodd o gynhyrchu gwres presennol</t>
  </si>
  <si>
    <t>Prif ffynhonnell gwres presennol yn yr adeilad</t>
  </si>
  <si>
    <t>Math o danwydd presennol</t>
  </si>
  <si>
    <t>Oedran y prif offer (blynyddoedd)</t>
  </si>
  <si>
    <t>Capasiti yr hyn sydd wedi’i osod (gwres kW)</t>
  </si>
  <si>
    <t>Defnydd mewnbwn ynni blynyddol (kWh)</t>
  </si>
  <si>
    <t>Amcangyfrif o effeithlonrwydd cynhyrchu gwres presennol (%)</t>
  </si>
  <si>
    <t>Amcangyfrif o allbwn gwres blynyddol sydd ei angen (kWh)</t>
  </si>
  <si>
    <t>Allyriadau Carbon (kgCO2e)</t>
  </si>
  <si>
    <t>Allyriadau Carbon Gydol Oes (kgCO2e)</t>
  </si>
  <si>
    <t>Cynhyrchu gwres eilaidd</t>
  </si>
  <si>
    <t>Math o ddefnydd ar gyfer gwres</t>
  </si>
  <si>
    <t>Ffynhonnell gwres presennol</t>
  </si>
  <si>
    <t>Capasiti wedi’i osod (gwres kW)</t>
  </si>
  <si>
    <t>Cynhyrchu gwres pellach</t>
  </si>
  <si>
    <t>Amcangyfrif o effeithlonrwydd cynhyrchu gwres presennol(%)</t>
  </si>
  <si>
    <t>Crynodeb o'r modd o gynhyrchu gwres presennol</t>
  </si>
  <si>
    <t>Cyfanswm allbwn gwres blynyddol sydd ei angen (kWh)</t>
  </si>
  <si>
    <t>Allyriadau Carbon Oes (kgCO2e)</t>
  </si>
  <si>
    <t>Canran o’r gwres a wasanaethir gan y prif gynhyrchydd gwres</t>
  </si>
  <si>
    <t>Canran o’r gwres a wasanaethir gan gynhyrchydd gwres eilaidd</t>
  </si>
  <si>
    <t>Canran o’r gwres a wasanaethir gan gynhyrchydd gwres pellach</t>
  </si>
  <si>
    <t>Cyfanswm y capasiti wedi'i osod (gwres kW)</t>
  </si>
  <si>
    <t>Sylwadau Ychwanegol (dewisol):</t>
  </si>
  <si>
    <t>Tymereddau</t>
  </si>
  <si>
    <t>Nodwch tymheredd y cynllun ar gyfer y prosiect:</t>
  </si>
  <si>
    <t>Tymheredd llif allbwn gwresogi</t>
  </si>
  <si>
    <t>Tymheredd dŵr poeth domestig</t>
  </si>
  <si>
    <t>Galluogi Mesurau</t>
  </si>
  <si>
    <t>Nodwch os yw'r mesurau canlynol wedi'u cynnwys yn eich prosiect:</t>
  </si>
  <si>
    <t>Amnewid rheiddiaduron</t>
  </si>
  <si>
    <t>Amnewid coiliau gwresogi Unedau Trin Aer (AHU)</t>
  </si>
  <si>
    <t>Uwchraddio cylched gwresogi</t>
  </si>
  <si>
    <t>System rheoli batri (BMS) a rheolaethau</t>
  </si>
  <si>
    <t>Arall (nodwch):</t>
  </si>
  <si>
    <t>Effeithlonrwydd Ynni</t>
  </si>
  <si>
    <t>Inswleiddio'r llofft</t>
  </si>
  <si>
    <t>Inswleiddio wal ceudod (lle bo'n addas)</t>
  </si>
  <si>
    <t>Atal drafftiau ffenestr / drws</t>
  </si>
  <si>
    <t>Amlinellwch sut y byddwch yn cymryd ymagwedd adeilad cyfan at y prosiect</t>
  </si>
  <si>
    <t>Beth yw'r arbedion gwres wedi'u cyfrifo o'r mesurau hyn? allbwn kWh y flwyddyn</t>
  </si>
  <si>
    <t>Allbwn gwres newydd fesul blwyddyn i wasanaethu (kWh y flwyddyn)</t>
  </si>
  <si>
    <t>2.4 Technoleg Gwres a Defnydd Gwres y Prosiect</t>
  </si>
  <si>
    <t>A oes angen cynhyrchu gwres ychwanegol ar gyfer gwresogi? h.y. os na all y pwmp gwres ddarparu'r llwyth llawn</t>
  </si>
  <si>
    <t>A oes angen cynhyrchu gwres pellach ar gyfer dŵr poeth domestig neu ddefnydd gwres arall?</t>
  </si>
  <si>
    <t>Prif fodd o gynhyrchu gwres carbon isel cynradd</t>
  </si>
  <si>
    <t>Prif fath o dechnoleg cynhyrchu gwres carbon isel</t>
  </si>
  <si>
    <t>Math o danwydd</t>
  </si>
  <si>
    <t>Capasiti wedi'i osod (gwres kW)</t>
  </si>
  <si>
    <t>Mewnbwn defnydd ynni blynyddol (kWh)</t>
  </si>
  <si>
    <t>Allbwn gwres blynyddol a gyflenwir (kWh)</t>
  </si>
  <si>
    <t>Cyfernod Tymhorol Disgwyliedig o Berfformiad / Effeithlonrwydd</t>
  </si>
  <si>
    <t>Allyriadau Carbon  kg CO2e</t>
  </si>
  <si>
    <t>Allyriadau Carbon Gydol Oes (kg CO2e)</t>
  </si>
  <si>
    <t>Cynhyrchu gwres carbon isel eilaidd</t>
  </si>
  <si>
    <t>Math o dechnoleg cynhyrchu gwres</t>
  </si>
  <si>
    <t>Cynhyrchu gwres carbon isel pellach</t>
  </si>
  <si>
    <t>2.5 Crynodeb o gynhyrchu gwres carbon isel</t>
  </si>
  <si>
    <t>Canran y galw am wres carbon isel o'i gymharu â'r presennol (minws gostyngiadau effeithlonrwydd ynni)</t>
  </si>
  <si>
    <t>Canran o’r gwres a wasanaethir gan y prif fodd o gynhyrchu gwres</t>
  </si>
  <si>
    <t>Canran o’r gwres a wasanaethir gan gynhyrchu gwres eilaidd</t>
  </si>
  <si>
    <t>Canran o’r gwres a wasanaethir gan gynhyrchu gwres pellach</t>
  </si>
  <si>
    <t>Cyfanswm y capasiti wedi'i osod (kW)</t>
  </si>
  <si>
    <t>Canran capasiti gwres carbon isel o'i gymharu â phresennol (minws galluogi gwaith lleihau llwyth gwres brig)</t>
  </si>
  <si>
    <t>Allyriadau Carbon (kg CO2e)</t>
  </si>
  <si>
    <t>Arbediad Allyriadau Carbon Gydol Oes (kg CO2e)</t>
  </si>
  <si>
    <t>Allyriadau CO2e fesul gwres kWh (gCO2e/kWh)</t>
  </si>
  <si>
    <t>Allyriadau CO2e fesul £ CAPEX (gCO2e/£)</t>
  </si>
  <si>
    <t>Sylwadau Ychwanegol (Dewisol):</t>
  </si>
  <si>
    <t>2.6 Llinell Amser y Prosiect</t>
  </si>
  <si>
    <t xml:space="preserve">Dylech gynnwys cerrig milltir eich prosiect a ragwelir isod:
</t>
  </si>
  <si>
    <t>Proses Dendro (os yw'n berthnasol)</t>
  </si>
  <si>
    <t>Dyfarniad Contractwr</t>
  </si>
  <si>
    <t>Archeb Offer</t>
  </si>
  <si>
    <t>Gwaith ar y safle yn dechrau</t>
  </si>
  <si>
    <t>Gwaith ar y safle'n gyflawn / Gwres Ymlaen</t>
  </si>
  <si>
    <t>Nodwch pa gam o'r broses gaffael y mae'r prosiect hwn ar hyn o bryd</t>
  </si>
  <si>
    <t>Nodwch sefyllfa y prosiect ar ganiatâd cynllunio</t>
  </si>
  <si>
    <t>Nodwch sefyllfa'r prosiect ar ddiweddariadau / ymgysylltu Gweithredwr Rhwydwaith Ardal (DNO)</t>
  </si>
  <si>
    <t>Disgrifiwch unrhyw risgiau i'r prosiect hwn yn y dyfodol, megis gwaith parhaus arall, prosiectau y mae hwn yn dibynnu arnynt, ffrydiau cyllido eraill sy'n dibynnu arno:</t>
  </si>
  <si>
    <t>3. COSTAU PROSIECT CYMWYS</t>
  </si>
  <si>
    <t>Cyfanswm</t>
  </si>
  <si>
    <t>Nodwch sefyllfa TAW eich sefydliad:</t>
  </si>
  <si>
    <t>(e.e. pa TAW y gellir ei adennill, a beth sydd ddim)</t>
  </si>
  <si>
    <t xml:space="preserve">Cynllun Terfynol a Rheoli Prosiectau (£) </t>
  </si>
  <si>
    <t>% cyfanswm y gost</t>
  </si>
  <si>
    <t xml:space="preserve">Costau Offer - Gorsaf Wres (£) </t>
  </si>
  <si>
    <t>Costau Offer - Gwaith Gwneuthuriad a Galluogi (£)</t>
  </si>
  <si>
    <t>Costau Gweithredwr Rhwydwaith Ardal (DNO) (£)</t>
  </si>
  <si>
    <t>Costau Gosod a Chomisiynu(£)</t>
  </si>
  <si>
    <t>Cyfanswm Costau'r Prosiect (£)</t>
  </si>
  <si>
    <t>Sicrhewch fod y gwerth hwn yn cyfateb i'r cyfansymiau ar y dyfynbrisiau a gyflwynwyd</t>
  </si>
  <si>
    <t>Uchafswm Gwerth Grant Cymwys</t>
  </si>
  <si>
    <t>Swm y grant y gofynnir amdano</t>
  </si>
  <si>
    <t>Canran o gyfanswm y costau y gofynnir amdanynt (Uchafswm cyfraniad yw 90%)</t>
  </si>
  <si>
    <t>Isafswm Cyfraniad Ymgeisydd</t>
  </si>
  <si>
    <t>Costau'n cael eu hariannu gan ffynonellau ariannu eraill</t>
  </si>
  <si>
    <t>Rhestrwch ffynonellau a symiau cyllido eraill sydd wedi'u cadarnhau</t>
  </si>
  <si>
    <t>A yw costau'r prosiect uchod yn cynnwys taliad cadw a fyddai'n cael ei dalu yn y flwyddyn ariannol nesaf?</t>
  </si>
  <si>
    <t>Os ydynt, beth yw gwerth y taliad cadw?</t>
  </si>
  <si>
    <t>Rhowch sylwadau ar gostau'r prosiect. 
Dylech gynnwys manylion fel:
 - sut mae'r costau hyn wedi'u deillio
 - sut mae'r dull a gymerir yn gost-effeithiol</t>
  </si>
  <si>
    <t>Cyfanswm Blwyddyn Ariannol 24/25</t>
  </si>
  <si>
    <t>Dyddiad</t>
  </si>
  <si>
    <t>Swm y Grant</t>
  </si>
  <si>
    <t>Cyfanswm Grant Blwyddyn Ariannol 24/25 y Gofynnwyd Amdano</t>
  </si>
  <si>
    <t>4. ASESIAD RISG</t>
  </si>
  <si>
    <t>Disgrifiad o’r Risg i Gyflawni’r Prosiect</t>
  </si>
  <si>
    <t>Effaith Bosibl
(1-5)</t>
  </si>
  <si>
    <t>Tebygolrwydd
(1-5)</t>
  </si>
  <si>
    <t>Graddfa Risg (heb ei liniaru)</t>
  </si>
  <si>
    <t>Lliniaru Arfaethedig</t>
  </si>
  <si>
    <t xml:space="preserve">Effaith Bosibl
(1-5) </t>
  </si>
  <si>
    <t>5. Cyflwyno’r Cais</t>
  </si>
  <si>
    <t>1. Manylion Ymgeisydd</t>
  </si>
  <si>
    <t>Cwblhau?</t>
  </si>
  <si>
    <t>Atodedig?</t>
  </si>
  <si>
    <t>5.1 Gwiriad Cwblhau</t>
  </si>
  <si>
    <t>5.2 Gwybodaeth Ategol</t>
  </si>
  <si>
    <t>Asesiad Coch Melyn Gwyrdd o'r risgiau mawr i gyflawni’r prosiect</t>
  </si>
  <si>
    <t>Tystiolaeth bod unrhyw gyllid ategol ar waith e.e. llythyrau yn cadarnhau cyllid</t>
  </si>
  <si>
    <t>Tystiolaeth o gyfernod perfformiad y pwmp gwres (lle bo hynny'n berthnasol)</t>
  </si>
  <si>
    <t>Taflen manyleb ar gyfer y pwmp gwres / ffynhonnell wres carbon isel arall arfaethedig</t>
  </si>
  <si>
    <t>Lluniadau (cynllun a gweddlun) sy'n dangos lleoliad y ffynhonnell wres a'r raddfa (dewisol)</t>
  </si>
  <si>
    <t>Dyfynbris cyflenwyr ar gyfer y gwaith</t>
  </si>
  <si>
    <t>Astudiaeth dichonoldeb / Cynnig Gradd Buddsoddi sy'n dangos bod y prosiect yn dechnegol ymarferol</t>
  </si>
  <si>
    <t>5.3 Datganiad a Chrynodeb Ariannol</t>
  </si>
  <si>
    <t>Cais am Grant</t>
  </si>
  <si>
    <t>Tynnu i lawr a ddisgwylir:</t>
  </si>
  <si>
    <t>Rydym yn cadarnhau bod gennym ymrwymiad uwch ar gyfer y prosiect</t>
  </si>
  <si>
    <t>Rydym yn cadarnhau y byddwn yn barod i fynd i gontract yn fuan ar ôl dyfarnu’r grant</t>
  </si>
  <si>
    <t>Rydym yn deall y gallai atebion gwres carbon isel arwain at gynnydd mewn costau ynni, ac y gellir talu'r costau hyn</t>
  </si>
  <si>
    <t>Rydym yn cadarnhau nad yw TAW y gellir ei adennill wedi'i gynnwys mewn costau prosiect y gwnaed cais amdano (neu fel rhan o'n cyfraniad)</t>
  </si>
  <si>
    <t>Rydym yn cadarnhau bod ein safleoedd wedi'u rhestru yn ein trefn blaenoriaeth, ac y gellir gwneud cynigion grant ar gyfer nifer llai o safleoedd i sicrhau dosbarthiad rhesymol a theg o gyllid.</t>
  </si>
  <si>
    <t>Rydym yn cadarnhau ein bod yn deall y bydd tynnu cyllid i lawr mewn ôl-ddyledion</t>
  </si>
  <si>
    <t>Rydym yn cadarnhau bod ein cyfraniad o gyllid (10%+) wedi'i sicrhau a bydd ar gael ar gyfer pob tynnu'r arian i lawr</t>
  </si>
  <si>
    <t>Rydym yn cadarnhau ein bod yn deall nad yw gwerth y prosiect yn hyblyg rhwng blynyddoedd ariannol</t>
  </si>
  <si>
    <r>
      <t>Rwy'n cadarnhau bod y cais yn gywir ac yn llawn hyd eithaf fy ngwybodaeth, a bod gennyf yr awdurdod i wneud cais dros y sefydliad.</t>
    </r>
    <r>
      <rPr>
        <b/>
        <sz val="11"/>
        <color rgb="FF000000"/>
        <rFont val="Arial"/>
        <family val="2"/>
      </rPr>
      <t xml:space="preserve"> Rhowch eich enw mewn priflythrennau</t>
    </r>
  </si>
  <si>
    <t>Yr Iaith a Ffefrir ar gyfer Llythyr/Dogfen Cynnig Grant:</t>
  </si>
  <si>
    <t>A fydd y Cyfarwyddwr Noddi yn llofnodi'r Llythyr Cynnig Grant?</t>
  </si>
  <si>
    <t xml:space="preserve">(Os na fydd y Cyfarwyddwr Noddi yn llofnodi'r Llythyr Cynnig Grant, </t>
  </si>
  <si>
    <t>Diwedd y cais</t>
  </si>
  <si>
    <t>STATWS</t>
  </si>
  <si>
    <t xml:space="preserve">A oes angen cynhyrchu gwres ychwanegol ar gyfer gwresogi? </t>
  </si>
  <si>
    <t>Pwmp gwres - ffynhonnell dŵr o'r ddaear</t>
  </si>
  <si>
    <t>Pwmp gwres - ffynhonnell ddŵr</t>
  </si>
  <si>
    <t>Gwres Ardal</t>
  </si>
  <si>
    <t>Nwy Naturiol</t>
  </si>
  <si>
    <t>*Sam Wright-Green updated this 23.09 as part of his annual checks on carbon factors</t>
  </si>
  <si>
    <t>Iawn / Methu</t>
  </si>
  <si>
    <t>Tach-24</t>
  </si>
  <si>
    <t>Hyd-24</t>
  </si>
  <si>
    <t xml:space="preserve">Grant Gwres Carbon Isel y Sector Cyhoeddus </t>
  </si>
  <si>
    <t>-</t>
  </si>
  <si>
    <t>Rownd 3</t>
  </si>
  <si>
    <t>Cyfeiriwch at Grant Gwres Carbon Carbon Isel y Sector Cyhoeddus - Canllawiau Hydref 2024, a ryddhawyd ochr yn ochr â'r ffurflen hon, ar gyfer meini prawf cymhwysedd ac amodau'r grant.</t>
  </si>
  <si>
    <t>Rhoddir cyllid i ymgeiswyr a all sicrhau y gellir gosod a chomisiynu prosiectau erbyn 31 Mawrth 2026 yn unig.</t>
  </si>
  <si>
    <t>Cadarnhewch fod yr ymgeisydd yn awdurdod lleol</t>
  </si>
  <si>
    <t>Cadarnhewch y bydd y gwaith wedi'i gwblhau erbyn 31 Mawrth 2026</t>
  </si>
  <si>
    <t>A yw unrhyw un o'r prosiectau yn y cais hwn yn dibynnu ar ffrwd ariannu arall?</t>
  </si>
  <si>
    <t>A yw unrhyw un o'r prosiectau yn y cais hwn yn dibynnu ar amserlenni prosiect arall? Os 'Ie' wedyn rhowch manylion yn y blwch .</t>
  </si>
  <si>
    <t>enw ffrwd ariannol</t>
  </si>
  <si>
    <t>Taliad Cadw</t>
  </si>
  <si>
    <t>Cyfanswm-Bl.1</t>
  </si>
  <si>
    <t>Cyfanswm-Bl.2</t>
  </si>
  <si>
    <t>Cyfanswm Costau'r Prosiect</t>
  </si>
  <si>
    <t xml:space="preserve">    Gwariad prosiect i Fawrth 2025</t>
  </si>
  <si>
    <t xml:space="preserve">    Gwariad prosiect rhwng Ebrill 2025 a Fawrth 2026</t>
  </si>
  <si>
    <t>Mynegwch y cyfraniad i'r cyfanswm costau'r prosiect fesul blwyddyn ariannol.</t>
  </si>
  <si>
    <t>3.2 Cyfraniad Blynyddol i'r costau</t>
  </si>
  <si>
    <t>3.1 Manylion Cost Prosiect - SYLWER NA DDYLAI COSTAU GYNNWYS UNRHYW T.A.W. Y GELLIR EI ADENNILL</t>
  </si>
  <si>
    <t>Rhagolygion tynnu-i-lawr ariannol</t>
  </si>
  <si>
    <t>Deellir y gall y symiau hyn newid a bydd angen rhybudd ymlaen llaw arnom o amrywiadau er mwyn sicrhau y gellir gwneud y tynnu i lawr.</t>
  </si>
  <si>
    <t>Nodwch eich symiau tynnu i lawr disgwyliedig (llai unrhyw daliadau cadw), gan nodi ym mha chwarter y bydd y rhain yn cael eu tynnu. Dylai fod yn swm grant ac nid cyfanswm y gost.</t>
  </si>
  <si>
    <t>Nid ydym yn disgwyl mwy na 4 dynnu i lawr fesul ymgeisydd fesul blwyddyn ariannol.</t>
  </si>
  <si>
    <t>Uchafswm Gwerth Grant Cymwys - Blwyddyn ariannol I Fawrth 2025</t>
  </si>
  <si>
    <t>Uchafswm Gwerth Grant Cymwys - Blwyddyn ariannol I Fawrth 2026</t>
  </si>
  <si>
    <t>Cyfanswm Blwyddyn Ariannol 25/26</t>
  </si>
  <si>
    <t>Cyfanswm Grant Blwyddyn Ariannol 25/26 y Gofynnwyd Amdano</t>
  </si>
  <si>
    <t>(A1)</t>
  </si>
  <si>
    <t>(A2)</t>
  </si>
  <si>
    <t>(A3)</t>
  </si>
  <si>
    <t>(A4)</t>
  </si>
  <si>
    <t>(B1)</t>
  </si>
  <si>
    <t>(B2)</t>
  </si>
  <si>
    <t>(B3)</t>
  </si>
  <si>
    <t>(B4)</t>
  </si>
  <si>
    <t>(B5)</t>
  </si>
  <si>
    <t>(B6)</t>
  </si>
  <si>
    <t>(B7)</t>
  </si>
  <si>
    <t>Blwyddyn Ariannol 1</t>
  </si>
  <si>
    <t>Blwyddyn Ariannol 2</t>
  </si>
  <si>
    <r>
      <t>Rwy'n cadarnhau, fel y cyswllt / ymgeisydd allweddol, fy mod yn deall y gofyniad ar gyfer</t>
    </r>
    <r>
      <rPr>
        <u/>
        <sz val="11"/>
        <color theme="1"/>
        <rFont val="Arial"/>
        <family val="2"/>
      </rPr>
      <t xml:space="preserve"> adroddiadau misol</t>
    </r>
    <r>
      <rPr>
        <sz val="11"/>
        <color theme="1"/>
        <rFont val="Arial"/>
        <family val="2"/>
      </rPr>
      <t xml:space="preserve"> a rheoli’r cyllid yn gywir, a bod hwn  yn un o brif amodau'r grant.</t>
    </r>
  </si>
  <si>
    <t>Rhowch eich enw yma</t>
  </si>
  <si>
    <t>5.4 Dogfen Cynnig Grant</t>
  </si>
  <si>
    <t xml:space="preserve">rhowch enw ac ebost y person o'r un awdurdod neu'n uwch </t>
  </si>
  <si>
    <t xml:space="preserve">Are any of the projects in this application dependent on another funding stream? </t>
  </si>
  <si>
    <t xml:space="preserve">Are any of the projects in this application dependent on the timing of another project? </t>
  </si>
  <si>
    <t xml:space="preserve">Please indicate which stage of the procurement process you are at. </t>
  </si>
  <si>
    <t>Timescales for drawdown</t>
  </si>
  <si>
    <t>A1</t>
  </si>
  <si>
    <t>A2</t>
  </si>
  <si>
    <t>A3</t>
  </si>
  <si>
    <t>A4</t>
  </si>
  <si>
    <t>B1</t>
  </si>
  <si>
    <t>B2</t>
  </si>
  <si>
    <t>B3</t>
  </si>
  <si>
    <t>B4</t>
  </si>
  <si>
    <t>B5</t>
  </si>
  <si>
    <t>B6</t>
  </si>
  <si>
    <t>B7</t>
  </si>
  <si>
    <t>C1</t>
  </si>
  <si>
    <t>C2</t>
  </si>
  <si>
    <t>C3</t>
  </si>
  <si>
    <t>C4</t>
  </si>
  <si>
    <t>C5</t>
  </si>
  <si>
    <t>C6</t>
  </si>
  <si>
    <t>C7</t>
  </si>
  <si>
    <t>C8</t>
  </si>
  <si>
    <t>C9</t>
  </si>
  <si>
    <r>
      <t>I confirm that as the key contact / applicant I understand the requirement for</t>
    </r>
    <r>
      <rPr>
        <u/>
        <sz val="11"/>
        <color theme="1"/>
        <rFont val="Arial"/>
        <family val="2"/>
      </rPr>
      <t xml:space="preserve"> monthly reporting </t>
    </r>
    <r>
      <rPr>
        <sz val="11"/>
        <color theme="1"/>
        <rFont val="Arial"/>
        <family val="2"/>
      </rPr>
      <t>and accurate finance management, and that this is a key condition of the grant.</t>
    </r>
  </si>
  <si>
    <t>C10</t>
  </si>
  <si>
    <t>C11</t>
  </si>
  <si>
    <t>Manylion Prosiect</t>
  </si>
  <si>
    <t>(C1)</t>
  </si>
  <si>
    <t>(C2)</t>
  </si>
  <si>
    <t>(C3)</t>
  </si>
  <si>
    <t>(C4)</t>
  </si>
  <si>
    <t>(C5)</t>
  </si>
  <si>
    <t>(C6)</t>
  </si>
  <si>
    <t>(C7)</t>
  </si>
  <si>
    <t>(C8)</t>
  </si>
  <si>
    <t>(C9)</t>
  </si>
  <si>
    <t>(C10)</t>
  </si>
  <si>
    <t>(C11)</t>
  </si>
  <si>
    <t>(C12)</t>
  </si>
  <si>
    <t xml:space="preserve"> Fersiwn: v1.3</t>
  </si>
  <si>
    <t>A fydd eich mesurau galluogi yn lleihau eich galw gwres brig? Os bydd, faint yw'r gostyngiad(kW)? Os na, gadewch yn wag. Os nad ydych yn siŵr, gadewch yn wag.</t>
  </si>
  <si>
    <t>Capasiti gwres newydd sydd ei angen (gwres kW) [petrus]</t>
  </si>
  <si>
    <t>Gwerth Cymwys y Grant - Blwyddyn ariannol i Fawrth 2025</t>
  </si>
  <si>
    <t>Gwerth Cymwys y Grant - Blwyddyn ariannol i Fawrth 2026</t>
  </si>
  <si>
    <r>
      <t xml:space="preserve">Swm y grant a </t>
    </r>
    <r>
      <rPr>
        <b/>
        <sz val="12"/>
        <rFont val="Arial"/>
        <family val="2"/>
      </rPr>
      <t>gofynnir</t>
    </r>
    <r>
      <rPr>
        <sz val="12"/>
        <rFont val="Arial"/>
        <family val="2"/>
      </rPr>
      <t xml:space="preserve"> amdano</t>
    </r>
  </si>
  <si>
    <r>
      <t xml:space="preserve">Uchafswm </t>
    </r>
    <r>
      <rPr>
        <b/>
        <sz val="11"/>
        <rFont val="Arial"/>
        <family val="2"/>
      </rPr>
      <t>bosib</t>
    </r>
    <r>
      <rPr>
        <sz val="11"/>
        <color theme="1"/>
        <rFont val="Arial"/>
        <family val="2"/>
      </rPr>
      <t xml:space="preserve"> o grant</t>
    </r>
  </si>
  <si>
    <t>Enw'r ddogfen gan gynnwys y tair llythyren fath ar y diwedd</t>
  </si>
  <si>
    <t>2.3 Mmesurau galluogi ac effeithlonrwydd ynni</t>
  </si>
  <si>
    <t>(i)Byddwn yn derbyn prosiectau blwyddyn ariannol sengl neu cheisiadau aml-flwyddyn</t>
  </si>
  <si>
    <t>(ii)Mae'r cyllid yn cael ei ymrwymo ar sail blwyddyn ariannol a rhaid ei wario o fewn y flwyddyn ariannol a bennir.Ni ellir cario arian cymeradwy ymlaen o un flwyddyn ariannol i'r nesaf.</t>
  </si>
  <si>
    <t>Will the works be completed by 31st Mrch 2026?</t>
  </si>
  <si>
    <t>Disgrifiwch sut y byddwch yn trefnu taliadau i'ch contractwyr i sicrhau bod arian grant yn cael ei hawlio gan y Gwasanaeth Ynni yn unol â'ch amserlen tynnu i lawr yn unol ag Adran 3.3 (e.e., bydd taliadau interim yn cael eu gwneud yn erbyn archeb gwaith, neu bydd taliad llawn yn cael ei wneud ar cwblhau terfynol). Gellir ailbroffilio arian i lawr yn ddiweddarach ar yr amod eu bod yn aros o fewn y flwyddyn ariannol ddynodedig, fodd bynnag dylid lleihau nifer yr arian a dynnwyd i lawr ar ddiwedd y flwyddyn ariannol cyn belled ag y bo modd.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</si>
</sst>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quot;£&quot;#,##0.00;[Red]\-&quot;£&quot;#,##0.00"/>
    <numFmt numFmtId="44" formatCode="_-&quot;£&quot;* #,##0.00_-;\-&quot;£&quot;* #,##0.00_-;_-&quot;£&quot;* &quot;-&quot;??_-;_-@_-"/>
    <numFmt numFmtId="43" formatCode="_-* #,##0.00_-;\-* #,##0.00_-;_-* &quot;-&quot;??_-;_-@_-"/>
    <numFmt numFmtId="164" formatCode="0.000"/>
    <numFmt numFmtId="165" formatCode="0.0"/>
    <numFmt numFmtId="166" formatCode="_-* #,##0_-;\-* #,##0_-;_-* &quot;-&quot;??_-;_-@_-"/>
    <numFmt numFmtId="167" formatCode="#,##0_ ;\-#,##0\ "/>
    <numFmt numFmtId="168" formatCode="0.0000000"/>
    <numFmt numFmtId="169" formatCode="0.0000"/>
    <numFmt numFmtId="170" formatCode="#,##0.0"/>
    <numFmt numFmtId="171" formatCode="[$-809]mmmm\ yyyy"/>
    <numFmt numFmtId="172" formatCode="_-&quot;£&quot;* #,##0_-;\-&quot;£&quot;* #,##0_-;_-&quot;£&quot;* &quot;-&quot;??_-;_-@_-"/>
    <numFmt numFmtId="173" formatCode="[$-809]\ mmm\ yyyy"/>
  </numFmts>
  <fonts count="51" x14ac:knownFonts="1">
    <font>
      <sz val="11"/>
      <color theme="1"/>
      <name val="Calibri"/>
      <family val="2"/>
      <scheme val="minor"/>
    </font>
    <font>
      <b/>
      <sz val="11"/>
      <color theme="1"/>
      <name val="Calibri"/>
      <family val="2"/>
      <scheme val="minor"/>
    </font>
    <font>
      <b/>
      <sz val="20"/>
      <color theme="1"/>
      <name val="Calibri"/>
      <family val="2"/>
      <scheme val="minor"/>
    </font>
    <font>
      <sz val="9"/>
      <color indexed="81"/>
      <name val="Tahoma"/>
      <family val="2"/>
    </font>
    <font>
      <sz val="11"/>
      <color theme="1"/>
      <name val="Calibri"/>
      <family val="2"/>
      <scheme val="minor"/>
    </font>
    <font>
      <b/>
      <sz val="20"/>
      <color theme="1"/>
      <name val="Arial Black"/>
      <family val="2"/>
    </font>
    <font>
      <sz val="11"/>
      <color theme="1"/>
      <name val="Arial"/>
      <family val="2"/>
    </font>
    <font>
      <i/>
      <sz val="11"/>
      <color theme="0" tint="-0.34998626667073579"/>
      <name val="Arial"/>
      <family val="2"/>
    </font>
    <font>
      <sz val="11"/>
      <color theme="0" tint="-0.34998626667073579"/>
      <name val="Arial"/>
      <family val="2"/>
    </font>
    <font>
      <b/>
      <sz val="11"/>
      <color theme="1"/>
      <name val="Arial"/>
      <family val="2"/>
    </font>
    <font>
      <sz val="11"/>
      <name val="Arial"/>
      <family val="2"/>
    </font>
    <font>
      <b/>
      <sz val="11"/>
      <name val="Arial"/>
      <family val="2"/>
    </font>
    <font>
      <i/>
      <sz val="11"/>
      <color theme="1"/>
      <name val="Arial"/>
      <family val="2"/>
    </font>
    <font>
      <sz val="11"/>
      <color theme="0" tint="-0.499984740745262"/>
      <name val="Arial"/>
      <family val="2"/>
    </font>
    <font>
      <i/>
      <sz val="11"/>
      <color theme="0" tint="-0.499984740745262"/>
      <name val="Arial"/>
      <family val="2"/>
    </font>
    <font>
      <i/>
      <sz val="11"/>
      <color theme="1"/>
      <name val="Calibri"/>
      <family val="2"/>
      <scheme val="minor"/>
    </font>
    <font>
      <sz val="11"/>
      <color rgb="FFFF0000"/>
      <name val="Calibri"/>
      <family val="2"/>
      <scheme val="minor"/>
    </font>
    <font>
      <sz val="11"/>
      <color rgb="FFFF0000"/>
      <name val="Arial"/>
      <family val="2"/>
    </font>
    <font>
      <sz val="8"/>
      <name val="Calibri"/>
      <family val="2"/>
      <scheme val="minor"/>
    </font>
    <font>
      <b/>
      <sz val="11"/>
      <color theme="0"/>
      <name val="Calibri"/>
      <family val="2"/>
      <scheme val="minor"/>
    </font>
    <font>
      <b/>
      <sz val="11"/>
      <color theme="0" tint="-0.499984740745262"/>
      <name val="Arial"/>
      <family val="2"/>
    </font>
    <font>
      <sz val="11"/>
      <color theme="0"/>
      <name val="Calibri"/>
      <family val="2"/>
      <scheme val="minor"/>
    </font>
    <font>
      <u/>
      <sz val="11"/>
      <color theme="10"/>
      <name val="Calibri"/>
      <family val="2"/>
      <scheme val="minor"/>
    </font>
    <font>
      <i/>
      <u/>
      <sz val="11"/>
      <color theme="10"/>
      <name val="Calibri"/>
      <family val="2"/>
      <scheme val="minor"/>
    </font>
    <font>
      <b/>
      <sz val="12"/>
      <color theme="0"/>
      <name val="Arial"/>
      <family val="2"/>
    </font>
    <font>
      <sz val="11"/>
      <color rgb="FF000000"/>
      <name val="Arial"/>
      <family val="2"/>
    </font>
    <font>
      <sz val="11"/>
      <color theme="0"/>
      <name val="Arial"/>
      <family val="2"/>
    </font>
    <font>
      <b/>
      <sz val="11"/>
      <color theme="0"/>
      <name val="Arial"/>
      <family val="2"/>
    </font>
    <font>
      <sz val="11"/>
      <color theme="0" tint="-4.9989318521683403E-2"/>
      <name val="Calibri"/>
      <family val="2"/>
      <scheme val="minor"/>
    </font>
    <font>
      <b/>
      <sz val="20"/>
      <color theme="1"/>
      <name val="Arial"/>
      <family val="2"/>
    </font>
    <font>
      <sz val="20"/>
      <color theme="1"/>
      <name val="Arial"/>
      <family val="2"/>
    </font>
    <font>
      <b/>
      <sz val="12"/>
      <color theme="1"/>
      <name val="Arial"/>
      <family val="2"/>
    </font>
    <font>
      <b/>
      <sz val="11"/>
      <color rgb="FF000000"/>
      <name val="Arial"/>
      <family val="2"/>
    </font>
    <font>
      <b/>
      <sz val="20"/>
      <color theme="0"/>
      <name val="Arial"/>
      <family val="2"/>
    </font>
    <font>
      <b/>
      <sz val="11"/>
      <color theme="5"/>
      <name val="Arial"/>
      <family val="2"/>
    </font>
    <font>
      <sz val="12"/>
      <name val="Arial"/>
      <family val="2"/>
    </font>
    <font>
      <b/>
      <sz val="12"/>
      <color theme="5"/>
      <name val="Arial"/>
      <family val="2"/>
    </font>
    <font>
      <b/>
      <sz val="12"/>
      <name val="Arial"/>
      <family val="2"/>
    </font>
    <font>
      <sz val="12"/>
      <color theme="1"/>
      <name val="Arial"/>
      <family val="2"/>
    </font>
    <font>
      <b/>
      <i/>
      <sz val="10"/>
      <color theme="0"/>
      <name val="Arial"/>
      <family val="2"/>
    </font>
    <font>
      <u/>
      <sz val="11"/>
      <color theme="1"/>
      <name val="Arial"/>
      <family val="2"/>
    </font>
    <font>
      <sz val="11"/>
      <color theme="1"/>
      <name val="Calibri"/>
      <family val="2"/>
    </font>
    <font>
      <sz val="11"/>
      <color theme="1"/>
      <name val="Aptos Narrow"/>
      <family val="2"/>
    </font>
    <font>
      <b/>
      <sz val="20"/>
      <color rgb="FFFFFFFF"/>
      <name val="Arial"/>
      <family val="2"/>
    </font>
    <font>
      <sz val="18"/>
      <color theme="1"/>
      <name val="Calibri"/>
      <family val="2"/>
      <scheme val="minor"/>
    </font>
    <font>
      <b/>
      <sz val="22"/>
      <color theme="1"/>
      <name val="Calibri"/>
      <family val="2"/>
      <scheme val="minor"/>
    </font>
    <font>
      <sz val="10"/>
      <color theme="1"/>
      <name val="Arial"/>
      <family val="2"/>
    </font>
    <font>
      <i/>
      <sz val="12"/>
      <color rgb="FF000000"/>
      <name val="Arial"/>
      <family val="2"/>
    </font>
    <font>
      <i/>
      <sz val="12"/>
      <name val="Arial"/>
      <family val="2"/>
    </font>
    <font>
      <sz val="12"/>
      <color rgb="FFFF0000"/>
      <name val="Arial"/>
      <family val="2"/>
    </font>
    <font>
      <sz val="16"/>
      <color rgb="FFFF0000"/>
      <name val="Arial"/>
      <family val="2"/>
    </font>
  </fonts>
  <fills count="1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rgb="FF4A7EA6"/>
        <bgColor indexed="64"/>
      </patternFill>
    </fill>
    <fill>
      <patternFill patternType="solid">
        <fgColor rgb="FFBDC8DB"/>
        <bgColor indexed="64"/>
      </patternFill>
    </fill>
    <fill>
      <patternFill patternType="solid">
        <fgColor theme="0"/>
        <bgColor indexed="64"/>
      </patternFill>
    </fill>
    <fill>
      <patternFill patternType="solid">
        <fgColor theme="9" tint="0.79998168889431442"/>
        <bgColor indexed="64"/>
      </patternFill>
    </fill>
    <fill>
      <patternFill patternType="solid">
        <fgColor rgb="FFC0000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4"/>
        <bgColor indexed="64"/>
      </patternFill>
    </fill>
    <fill>
      <patternFill patternType="solid">
        <fgColor theme="9" tint="0.59999389629810485"/>
        <bgColor indexed="64"/>
      </patternFill>
    </fill>
    <fill>
      <patternFill patternType="solid">
        <fgColor theme="2"/>
        <bgColor indexed="64"/>
      </patternFill>
    </fill>
    <fill>
      <patternFill patternType="solid">
        <fgColor theme="4" tint="0.59999389629810485"/>
        <bgColor indexed="64"/>
      </patternFill>
    </fill>
    <fill>
      <patternFill patternType="solid">
        <fgColor rgb="FFE2F0D9"/>
        <bgColor indexed="64"/>
      </patternFill>
    </fill>
    <fill>
      <patternFill patternType="solid">
        <fgColor rgb="FF4A7EA6"/>
        <bgColor rgb="FF000000"/>
      </patternFill>
    </fill>
    <fill>
      <patternFill patternType="solid">
        <fgColor rgb="FFFF00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top style="thin">
        <color indexed="64"/>
      </top>
      <bottom/>
      <diagonal/>
    </border>
  </borders>
  <cellStyleXfs count="7">
    <xf numFmtId="0" fontId="0" fillId="0" borderId="0"/>
    <xf numFmtId="9"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22" fillId="0" borderId="0" applyNumberFormat="0" applyFill="0" applyBorder="0" applyAlignment="0" applyProtection="0"/>
    <xf numFmtId="44" fontId="4" fillId="0" borderId="0" applyFont="0" applyFill="0" applyBorder="0" applyAlignment="0" applyProtection="0"/>
    <xf numFmtId="43" fontId="4" fillId="0" borderId="0" applyFont="0" applyFill="0" applyBorder="0" applyAlignment="0" applyProtection="0"/>
  </cellStyleXfs>
  <cellXfs count="404">
    <xf numFmtId="0" fontId="0" fillId="0" borderId="0" xfId="0"/>
    <xf numFmtId="0" fontId="0" fillId="0" borderId="0" xfId="0" applyAlignment="1">
      <alignment wrapText="1"/>
    </xf>
    <xf numFmtId="0" fontId="0" fillId="0" borderId="0" xfId="0" applyAlignment="1">
      <alignment horizontal="right"/>
    </xf>
    <xf numFmtId="1" fontId="0" fillId="0" borderId="0" xfId="0" applyNumberFormat="1"/>
    <xf numFmtId="0" fontId="1" fillId="0" borderId="0" xfId="0" applyFont="1"/>
    <xf numFmtId="0" fontId="2" fillId="0" borderId="0" xfId="0" applyFont="1"/>
    <xf numFmtId="0" fontId="0" fillId="0" borderId="3" xfId="0" applyBorder="1"/>
    <xf numFmtId="0" fontId="0" fillId="0" borderId="2" xfId="0" applyBorder="1"/>
    <xf numFmtId="0" fontId="6" fillId="0" borderId="0" xfId="0" applyFont="1"/>
    <xf numFmtId="0" fontId="9" fillId="0" borderId="0" xfId="0" applyFont="1"/>
    <xf numFmtId="0" fontId="5" fillId="0" borderId="0" xfId="0" applyFont="1" applyAlignment="1">
      <alignment vertical="top"/>
    </xf>
    <xf numFmtId="0" fontId="0" fillId="4" borderId="4" xfId="0" applyFill="1" applyBorder="1"/>
    <xf numFmtId="0" fontId="0" fillId="4" borderId="6" xfId="0" applyFill="1" applyBorder="1"/>
    <xf numFmtId="0" fontId="0" fillId="4" borderId="7" xfId="0" applyFill="1" applyBorder="1"/>
    <xf numFmtId="0" fontId="9" fillId="6" borderId="0" xfId="0" applyFont="1" applyFill="1"/>
    <xf numFmtId="0" fontId="0" fillId="6" borderId="2" xfId="0" applyFill="1" applyBorder="1"/>
    <xf numFmtId="0" fontId="0" fillId="6" borderId="0" xfId="0" applyFill="1"/>
    <xf numFmtId="0" fontId="0" fillId="0" borderId="0" xfId="0" applyAlignment="1">
      <alignment horizontal="left" vertical="center" wrapText="1"/>
    </xf>
    <xf numFmtId="0" fontId="16" fillId="0" borderId="0" xfId="0" applyFont="1"/>
    <xf numFmtId="0" fontId="22" fillId="0" borderId="0" xfId="4"/>
    <xf numFmtId="0" fontId="15" fillId="0" borderId="0" xfId="0" applyFont="1"/>
    <xf numFmtId="0" fontId="23" fillId="0" borderId="0" xfId="4" applyFont="1"/>
    <xf numFmtId="0" fontId="0" fillId="0" borderId="1" xfId="0" applyBorder="1"/>
    <xf numFmtId="0" fontId="0" fillId="9" borderId="1" xfId="0" applyFill="1" applyBorder="1"/>
    <xf numFmtId="0" fontId="0" fillId="9" borderId="0" xfId="0" applyFill="1"/>
    <xf numFmtId="0" fontId="0" fillId="0" borderId="0" xfId="0" applyAlignment="1">
      <alignment vertical="center" wrapText="1"/>
    </xf>
    <xf numFmtId="0" fontId="16" fillId="9" borderId="1" xfId="0" applyFont="1" applyFill="1" applyBorder="1"/>
    <xf numFmtId="0" fontId="16" fillId="0" borderId="1" xfId="0" applyFont="1" applyBorder="1"/>
    <xf numFmtId="44" fontId="10" fillId="10" borderId="1" xfId="2" applyFont="1" applyFill="1" applyBorder="1" applyAlignment="1">
      <alignment vertical="center"/>
    </xf>
    <xf numFmtId="0" fontId="19" fillId="11" borderId="0" xfId="0" applyFont="1" applyFill="1"/>
    <xf numFmtId="0" fontId="0" fillId="11" borderId="0" xfId="0" applyFill="1"/>
    <xf numFmtId="0" fontId="21" fillId="11" borderId="0" xfId="0" applyFont="1" applyFill="1" applyAlignment="1">
      <alignment horizontal="center" vertical="center"/>
    </xf>
    <xf numFmtId="0" fontId="0" fillId="0" borderId="1" xfId="0" applyBorder="1" applyAlignment="1">
      <alignment horizontal="center" vertical="center" wrapText="1"/>
    </xf>
    <xf numFmtId="0" fontId="0" fillId="0" borderId="11" xfId="0" applyBorder="1"/>
    <xf numFmtId="0" fontId="0" fillId="11" borderId="11" xfId="0" applyFill="1" applyBorder="1"/>
    <xf numFmtId="0" fontId="1" fillId="0" borderId="11" xfId="0" applyFont="1" applyBorder="1"/>
    <xf numFmtId="0" fontId="0" fillId="0" borderId="11" xfId="0" applyBorder="1" applyAlignment="1">
      <alignment wrapText="1"/>
    </xf>
    <xf numFmtId="0" fontId="19" fillId="11" borderId="0" xfId="0" applyFont="1" applyFill="1" applyAlignment="1">
      <alignment horizontal="center" vertical="center"/>
    </xf>
    <xf numFmtId="0" fontId="28" fillId="11" borderId="0" xfId="0" applyFont="1" applyFill="1" applyAlignment="1">
      <alignment horizontal="center" vertical="center"/>
    </xf>
    <xf numFmtId="0" fontId="10" fillId="5" borderId="1" xfId="0" applyFont="1" applyFill="1" applyBorder="1" applyAlignment="1" applyProtection="1">
      <alignment vertical="center" wrapText="1"/>
      <protection locked="0"/>
    </xf>
    <xf numFmtId="0" fontId="10" fillId="5" borderId="1" xfId="0" applyFont="1" applyFill="1" applyBorder="1" applyAlignment="1" applyProtection="1">
      <alignment horizontal="center" vertical="center" wrapText="1"/>
      <protection locked="0"/>
    </xf>
    <xf numFmtId="167" fontId="10" fillId="5" borderId="1" xfId="3" applyNumberFormat="1" applyFont="1" applyFill="1" applyBorder="1" applyAlignment="1" applyProtection="1">
      <alignment horizontal="center" vertical="center" wrapText="1"/>
      <protection locked="0"/>
    </xf>
    <xf numFmtId="9" fontId="10" fillId="5" borderId="1" xfId="1" applyFont="1" applyFill="1" applyBorder="1" applyAlignment="1" applyProtection="1">
      <alignment horizontal="center" vertical="center" wrapText="1"/>
      <protection locked="0"/>
    </xf>
    <xf numFmtId="10" fontId="10" fillId="5" borderId="1" xfId="3" applyNumberFormat="1" applyFont="1" applyFill="1" applyBorder="1" applyAlignment="1" applyProtection="1">
      <alignment horizontal="center" vertical="center" wrapText="1"/>
      <protection locked="0"/>
    </xf>
    <xf numFmtId="0" fontId="10" fillId="5" borderId="1" xfId="0" applyFont="1" applyFill="1" applyBorder="1" applyAlignment="1" applyProtection="1">
      <alignment horizontal="left" vertical="center" wrapText="1"/>
      <protection locked="0"/>
    </xf>
    <xf numFmtId="0" fontId="10" fillId="5" borderId="1" xfId="0" applyFont="1" applyFill="1" applyBorder="1" applyAlignment="1" applyProtection="1">
      <alignment vertical="top" wrapText="1"/>
      <protection locked="0"/>
    </xf>
    <xf numFmtId="0" fontId="6" fillId="0" borderId="0" xfId="0" applyFont="1" applyProtection="1">
      <protection locked="0"/>
    </xf>
    <xf numFmtId="44" fontId="10" fillId="5" borderId="1" xfId="2" applyFont="1" applyFill="1" applyBorder="1" applyAlignment="1" applyProtection="1">
      <alignment vertical="center"/>
      <protection locked="0"/>
    </xf>
    <xf numFmtId="44" fontId="10" fillId="5" borderId="1" xfId="2" applyFont="1" applyFill="1" applyBorder="1" applyProtection="1">
      <protection locked="0"/>
    </xf>
    <xf numFmtId="0" fontId="10" fillId="5" borderId="1" xfId="0" applyFont="1" applyFill="1" applyBorder="1" applyAlignment="1" applyProtection="1">
      <alignment horizontal="center" vertical="center"/>
      <protection locked="0"/>
    </xf>
    <xf numFmtId="49" fontId="26" fillId="4" borderId="0" xfId="1" applyNumberFormat="1" applyFont="1" applyFill="1" applyBorder="1" applyAlignment="1" applyProtection="1">
      <alignment horizontal="center" vertical="center"/>
    </xf>
    <xf numFmtId="44" fontId="13" fillId="6" borderId="0" xfId="2" applyFont="1" applyFill="1" applyBorder="1" applyProtection="1"/>
    <xf numFmtId="44" fontId="10" fillId="6" borderId="0" xfId="2" applyFont="1" applyFill="1" applyBorder="1" applyAlignment="1" applyProtection="1">
      <alignment vertical="center"/>
    </xf>
    <xf numFmtId="9" fontId="11" fillId="6" borderId="3" xfId="1" applyFont="1" applyFill="1" applyBorder="1" applyProtection="1"/>
    <xf numFmtId="0" fontId="10" fillId="5" borderId="1" xfId="0" applyFont="1" applyFill="1" applyBorder="1" applyAlignment="1" applyProtection="1">
      <alignment horizontal="left" vertical="center"/>
      <protection locked="0"/>
    </xf>
    <xf numFmtId="0" fontId="0" fillId="2" borderId="1" xfId="0" applyFill="1" applyBorder="1"/>
    <xf numFmtId="14" fontId="0" fillId="0" borderId="0" xfId="0" applyNumberFormat="1"/>
    <xf numFmtId="44" fontId="10" fillId="0" borderId="0" xfId="2" applyFont="1" applyFill="1" applyBorder="1" applyAlignment="1">
      <alignment vertical="center"/>
    </xf>
    <xf numFmtId="0" fontId="19" fillId="0" borderId="0" xfId="0" applyFont="1"/>
    <xf numFmtId="0" fontId="19" fillId="0" borderId="0" xfId="0" applyFont="1" applyAlignment="1">
      <alignment horizontal="center"/>
    </xf>
    <xf numFmtId="17" fontId="0" fillId="0" borderId="0" xfId="0" applyNumberFormat="1"/>
    <xf numFmtId="0" fontId="10" fillId="6" borderId="0" xfId="0" applyFont="1" applyFill="1" applyAlignment="1" applyProtection="1">
      <alignment horizontal="center" vertical="center" wrapText="1"/>
      <protection locked="0"/>
    </xf>
    <xf numFmtId="0" fontId="6" fillId="7" borderId="1" xfId="0" applyFont="1" applyFill="1" applyBorder="1"/>
    <xf numFmtId="0" fontId="0" fillId="6" borderId="3" xfId="0" applyFill="1" applyBorder="1"/>
    <xf numFmtId="44" fontId="13" fillId="0" borderId="0" xfId="2" applyFont="1" applyFill="1" applyBorder="1" applyProtection="1"/>
    <xf numFmtId="0" fontId="6" fillId="0" borderId="0" xfId="0" quotePrefix="1" applyFont="1"/>
    <xf numFmtId="0" fontId="6" fillId="5" borderId="1" xfId="0" applyFont="1" applyFill="1" applyBorder="1"/>
    <xf numFmtId="0" fontId="0" fillId="0" borderId="19" xfId="0" applyBorder="1"/>
    <xf numFmtId="0" fontId="10" fillId="5"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71" fontId="10" fillId="5" borderId="1" xfId="0" applyNumberFormat="1" applyFont="1" applyFill="1" applyBorder="1" applyProtection="1">
      <protection locked="0"/>
    </xf>
    <xf numFmtId="0" fontId="10" fillId="5"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0" fillId="5" borderId="1"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10" fillId="6" borderId="0" xfId="0" applyFont="1" applyFill="1" applyAlignment="1" applyProtection="1">
      <alignment vertical="center"/>
      <protection locked="0"/>
    </xf>
    <xf numFmtId="0" fontId="0" fillId="0" borderId="0" xfId="0" applyAlignment="1">
      <alignment horizontal="center"/>
    </xf>
    <xf numFmtId="0" fontId="0" fillId="13" borderId="0" xfId="0" applyFill="1" applyAlignment="1">
      <alignment horizontal="center"/>
    </xf>
    <xf numFmtId="0" fontId="0" fillId="14" borderId="1" xfId="0" applyFill="1" applyBorder="1"/>
    <xf numFmtId="0" fontId="0" fillId="14" borderId="0" xfId="0" applyFill="1"/>
    <xf numFmtId="169" fontId="0" fillId="12" borderId="1" xfId="0" applyNumberFormat="1" applyFill="1" applyBorder="1"/>
    <xf numFmtId="168" fontId="0" fillId="12" borderId="1" xfId="0" applyNumberFormat="1" applyFill="1" applyBorder="1"/>
    <xf numFmtId="168" fontId="0" fillId="14" borderId="1" xfId="0" applyNumberFormat="1" applyFill="1" applyBorder="1"/>
    <xf numFmtId="0" fontId="1" fillId="0" borderId="0" xfId="0" applyFont="1" applyAlignment="1">
      <alignment horizontal="right"/>
    </xf>
    <xf numFmtId="44" fontId="0" fillId="12" borderId="0" xfId="0" applyNumberFormat="1" applyFill="1"/>
    <xf numFmtId="9" fontId="0" fillId="12" borderId="0" xfId="0" applyNumberFormat="1" applyFill="1"/>
    <xf numFmtId="0" fontId="0" fillId="15" borderId="0" xfId="0" applyFill="1"/>
    <xf numFmtId="2" fontId="0" fillId="12" borderId="0" xfId="1" applyNumberFormat="1" applyFont="1" applyFill="1"/>
    <xf numFmtId="172" fontId="0" fillId="12" borderId="0" xfId="2" applyNumberFormat="1" applyFont="1" applyFill="1"/>
    <xf numFmtId="0" fontId="0" fillId="12" borderId="0" xfId="0" applyFill="1"/>
    <xf numFmtId="166" fontId="0" fillId="12" borderId="0" xfId="3" applyNumberFormat="1" applyFont="1" applyFill="1"/>
    <xf numFmtId="9" fontId="0" fillId="12" borderId="0" xfId="1" applyFont="1" applyFill="1"/>
    <xf numFmtId="43" fontId="0" fillId="12" borderId="0" xfId="3" applyFont="1" applyFill="1"/>
    <xf numFmtId="44" fontId="0" fillId="12" borderId="0" xfId="2" applyFont="1" applyFill="1"/>
    <xf numFmtId="1" fontId="0" fillId="0" borderId="0" xfId="0" applyNumberFormat="1" applyAlignment="1">
      <alignment horizontal="center"/>
    </xf>
    <xf numFmtId="44" fontId="0" fillId="6" borderId="0" xfId="0" applyNumberFormat="1" applyFill="1"/>
    <xf numFmtId="43" fontId="0" fillId="6" borderId="0" xfId="3" applyFont="1" applyFill="1"/>
    <xf numFmtId="0" fontId="0" fillId="12" borderId="0" xfId="2" applyNumberFormat="1" applyFont="1" applyFill="1"/>
    <xf numFmtId="9" fontId="0" fillId="0" borderId="1" xfId="1" applyFont="1" applyBorder="1"/>
    <xf numFmtId="171" fontId="0" fillId="0" borderId="0" xfId="0" applyNumberFormat="1"/>
    <xf numFmtId="0" fontId="6" fillId="0" borderId="0" xfId="0" applyFont="1" applyAlignment="1">
      <alignment vertical="top"/>
    </xf>
    <xf numFmtId="0" fontId="6" fillId="0" borderId="0" xfId="0" applyFont="1" applyAlignment="1">
      <alignment vertical="top" wrapText="1"/>
    </xf>
    <xf numFmtId="0" fontId="33" fillId="4" borderId="4" xfId="0" applyFont="1" applyFill="1" applyBorder="1" applyAlignment="1">
      <alignment vertical="top"/>
    </xf>
    <xf numFmtId="0" fontId="33" fillId="4" borderId="6" xfId="0" applyFont="1" applyFill="1" applyBorder="1" applyAlignment="1">
      <alignment vertical="top"/>
    </xf>
    <xf numFmtId="0" fontId="33" fillId="4" borderId="7" xfId="0" applyFont="1" applyFill="1" applyBorder="1" applyAlignment="1">
      <alignment vertical="top"/>
    </xf>
    <xf numFmtId="0" fontId="30" fillId="0" borderId="0" xfId="0" applyFont="1"/>
    <xf numFmtId="0" fontId="6" fillId="0" borderId="2" xfId="0" applyFont="1" applyBorder="1"/>
    <xf numFmtId="0" fontId="7" fillId="0" borderId="0" xfId="0" applyFont="1"/>
    <xf numFmtId="0" fontId="6" fillId="0" borderId="3" xfId="0" applyFont="1" applyBorder="1"/>
    <xf numFmtId="0" fontId="24" fillId="4" borderId="2" xfId="0" applyFont="1" applyFill="1" applyBorder="1"/>
    <xf numFmtId="0" fontId="24" fillId="4" borderId="0" xfId="0" applyFont="1" applyFill="1"/>
    <xf numFmtId="0" fontId="24" fillId="4" borderId="3" xfId="0" applyFont="1" applyFill="1" applyBorder="1"/>
    <xf numFmtId="0" fontId="24" fillId="0" borderId="2" xfId="0" applyFont="1" applyBorder="1"/>
    <xf numFmtId="0" fontId="24" fillId="0" borderId="0" xfId="0" applyFont="1"/>
    <xf numFmtId="0" fontId="24" fillId="0" borderId="3" xfId="0" applyFont="1" applyBorder="1"/>
    <xf numFmtId="0" fontId="31" fillId="6" borderId="2" xfId="0" applyFont="1" applyFill="1" applyBorder="1"/>
    <xf numFmtId="0" fontId="6" fillId="0" borderId="0" xfId="0" applyFont="1" applyAlignment="1">
      <alignment vertical="center" wrapText="1"/>
    </xf>
    <xf numFmtId="0" fontId="6" fillId="0" borderId="0" xfId="0" applyFont="1" applyAlignment="1">
      <alignment horizontal="center" vertical="center"/>
    </xf>
    <xf numFmtId="0" fontId="9" fillId="8" borderId="0" xfId="0" applyFont="1" applyFill="1" applyAlignment="1">
      <alignment horizontal="center" vertical="center"/>
    </xf>
    <xf numFmtId="0" fontId="6" fillId="0" borderId="0" xfId="0" applyFont="1" applyAlignment="1">
      <alignment vertical="center"/>
    </xf>
    <xf numFmtId="0" fontId="6" fillId="0" borderId="0" xfId="0" applyFont="1" applyAlignment="1">
      <alignment horizontal="center" vertical="center" wrapText="1"/>
    </xf>
    <xf numFmtId="0" fontId="10" fillId="6" borderId="0" xfId="0" applyFont="1" applyFill="1" applyAlignment="1">
      <alignment horizontal="center" vertical="center" wrapText="1"/>
    </xf>
    <xf numFmtId="0" fontId="6" fillId="6" borderId="0" xfId="0" applyFont="1" applyFill="1" applyAlignment="1">
      <alignment vertical="center" wrapText="1"/>
    </xf>
    <xf numFmtId="0" fontId="6" fillId="6" borderId="0" xfId="0" applyFont="1" applyFill="1" applyAlignment="1">
      <alignment vertical="center"/>
    </xf>
    <xf numFmtId="0" fontId="10" fillId="0" borderId="0" xfId="0" applyFont="1" applyAlignment="1">
      <alignment horizontal="center" vertical="center" wrapText="1"/>
    </xf>
    <xf numFmtId="0" fontId="25" fillId="0" borderId="0" xfId="0" applyFont="1" applyAlignment="1">
      <alignment vertical="top" wrapText="1"/>
    </xf>
    <xf numFmtId="0" fontId="6" fillId="0" borderId="0" xfId="0" applyFont="1" applyAlignment="1">
      <alignment horizontal="right" vertical="top"/>
    </xf>
    <xf numFmtId="0" fontId="8" fillId="0" borderId="0" xfId="0" applyFont="1" applyAlignment="1">
      <alignment horizontal="center" vertical="center"/>
    </xf>
    <xf numFmtId="0" fontId="7" fillId="0" borderId="3" xfId="0" applyFont="1" applyBorder="1" applyAlignment="1">
      <alignment horizontal="center" wrapText="1"/>
    </xf>
    <xf numFmtId="0" fontId="27" fillId="4" borderId="4" xfId="0" applyFont="1" applyFill="1" applyBorder="1"/>
    <xf numFmtId="0" fontId="6" fillId="4" borderId="6" xfId="0" applyFont="1" applyFill="1" applyBorder="1"/>
    <xf numFmtId="0" fontId="6" fillId="4" borderId="6" xfId="0" applyFont="1" applyFill="1" applyBorder="1" applyAlignment="1">
      <alignment vertical="top"/>
    </xf>
    <xf numFmtId="0" fontId="6" fillId="4" borderId="6" xfId="0" applyFont="1" applyFill="1" applyBorder="1" applyAlignment="1">
      <alignment vertical="top" wrapText="1"/>
    </xf>
    <xf numFmtId="0" fontId="6" fillId="4" borderId="7" xfId="0" applyFont="1" applyFill="1" applyBorder="1"/>
    <xf numFmtId="0" fontId="6" fillId="6" borderId="0" xfId="0" applyFont="1" applyFill="1"/>
    <xf numFmtId="0" fontId="6" fillId="6" borderId="0" xfId="0" applyFont="1" applyFill="1" applyAlignment="1">
      <alignment vertical="top"/>
    </xf>
    <xf numFmtId="0" fontId="6" fillId="6" borderId="0" xfId="0" applyFont="1" applyFill="1" applyAlignment="1">
      <alignment vertical="top" wrapText="1"/>
    </xf>
    <xf numFmtId="0" fontId="30" fillId="6" borderId="0" xfId="0" applyFont="1" applyFill="1"/>
    <xf numFmtId="0" fontId="30" fillId="4" borderId="4" xfId="0" applyFont="1" applyFill="1" applyBorder="1"/>
    <xf numFmtId="0" fontId="29" fillId="4" borderId="6" xfId="0" applyFont="1" applyFill="1" applyBorder="1" applyAlignment="1">
      <alignment vertical="top"/>
    </xf>
    <xf numFmtId="0" fontId="30" fillId="4" borderId="6" xfId="0" applyFont="1" applyFill="1" applyBorder="1"/>
    <xf numFmtId="0" fontId="30" fillId="4" borderId="7" xfId="0" applyFont="1" applyFill="1" applyBorder="1"/>
    <xf numFmtId="0" fontId="30" fillId="2" borderId="0" xfId="0" applyFont="1" applyFill="1"/>
    <xf numFmtId="0" fontId="6" fillId="2" borderId="0" xfId="0" applyFont="1" applyFill="1"/>
    <xf numFmtId="0" fontId="24" fillId="4" borderId="0" xfId="0" applyFont="1" applyFill="1" applyAlignment="1">
      <alignment horizontal="center" vertical="center"/>
    </xf>
    <xf numFmtId="0" fontId="6" fillId="6" borderId="2" xfId="0" applyFont="1" applyFill="1" applyBorder="1"/>
    <xf numFmtId="0" fontId="6" fillId="6" borderId="0" xfId="0" applyFont="1" applyFill="1" applyAlignment="1">
      <alignment horizontal="center" vertical="center" wrapText="1"/>
    </xf>
    <xf numFmtId="0" fontId="7" fillId="6" borderId="0" xfId="0" applyFont="1" applyFill="1"/>
    <xf numFmtId="0" fontId="6" fillId="6" borderId="3" xfId="0" applyFont="1" applyFill="1" applyBorder="1"/>
    <xf numFmtId="0" fontId="6" fillId="6" borderId="0" xfId="0" applyFont="1" applyFill="1" applyAlignment="1">
      <alignment horizontal="left" vertical="top"/>
    </xf>
    <xf numFmtId="0" fontId="6" fillId="6" borderId="0" xfId="0" applyFont="1" applyFill="1" applyAlignment="1">
      <alignment horizontal="left" vertical="top" wrapText="1"/>
    </xf>
    <xf numFmtId="0" fontId="6" fillId="6" borderId="0" xfId="0" applyFont="1" applyFill="1" applyAlignment="1">
      <alignment horizontal="right" vertical="top"/>
    </xf>
    <xf numFmtId="0" fontId="10" fillId="6" borderId="0" xfId="0" applyFont="1" applyFill="1" applyAlignment="1">
      <alignment horizontal="left" vertical="top" wrapText="1"/>
    </xf>
    <xf numFmtId="0" fontId="11" fillId="6" borderId="2" xfId="0" applyFont="1" applyFill="1" applyBorder="1" applyAlignment="1">
      <alignment horizontal="left" vertical="top"/>
    </xf>
    <xf numFmtId="167" fontId="6" fillId="2" borderId="0" xfId="0" applyNumberFormat="1" applyFont="1" applyFill="1"/>
    <xf numFmtId="0" fontId="10" fillId="7" borderId="1" xfId="0" applyFont="1" applyFill="1" applyBorder="1" applyAlignment="1">
      <alignment horizontal="center" vertical="center" wrapText="1"/>
    </xf>
    <xf numFmtId="167" fontId="6" fillId="6" borderId="0" xfId="0" applyNumberFormat="1" applyFont="1" applyFill="1"/>
    <xf numFmtId="170" fontId="10" fillId="7" borderId="1" xfId="0" applyNumberFormat="1" applyFont="1" applyFill="1" applyBorder="1" applyAlignment="1">
      <alignment horizontal="center" vertical="center" wrapText="1"/>
    </xf>
    <xf numFmtId="167" fontId="6" fillId="0" borderId="0" xfId="0" applyNumberFormat="1" applyFont="1"/>
    <xf numFmtId="0" fontId="11" fillId="6" borderId="0" xfId="0" applyFont="1" applyFill="1" applyAlignment="1">
      <alignment horizontal="left" vertical="top" wrapText="1"/>
    </xf>
    <xf numFmtId="0" fontId="6" fillId="6" borderId="0" xfId="0" applyFont="1" applyFill="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left" vertical="top"/>
    </xf>
    <xf numFmtId="10" fontId="10" fillId="7" borderId="1" xfId="0" applyNumberFormat="1" applyFont="1" applyFill="1" applyBorder="1" applyAlignment="1">
      <alignment horizontal="center" vertical="center" wrapText="1"/>
    </xf>
    <xf numFmtId="0" fontId="10" fillId="6" borderId="0" xfId="0" applyFont="1" applyFill="1" applyAlignment="1">
      <alignment horizontal="left" vertical="center" wrapText="1"/>
    </xf>
    <xf numFmtId="0" fontId="6" fillId="6" borderId="0" xfId="0" applyFont="1" applyFill="1" applyAlignment="1">
      <alignment horizontal="left" vertical="center"/>
    </xf>
    <xf numFmtId="0" fontId="6" fillId="6" borderId="12" xfId="0" applyFont="1" applyFill="1" applyBorder="1"/>
    <xf numFmtId="0" fontId="6" fillId="6" borderId="13" xfId="0" applyFont="1" applyFill="1" applyBorder="1" applyAlignment="1">
      <alignment vertical="top"/>
    </xf>
    <xf numFmtId="0" fontId="6" fillId="6" borderId="13" xfId="0" applyFont="1" applyFill="1" applyBorder="1" applyAlignment="1">
      <alignment vertical="top"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left" vertical="center"/>
    </xf>
    <xf numFmtId="0" fontId="6" fillId="6" borderId="13" xfId="0" applyFont="1" applyFill="1" applyBorder="1"/>
    <xf numFmtId="0" fontId="6" fillId="6" borderId="14" xfId="0" applyFont="1" applyFill="1" applyBorder="1"/>
    <xf numFmtId="0" fontId="6" fillId="6" borderId="0" xfId="0" applyFont="1" applyFill="1" applyAlignment="1">
      <alignment horizontal="center" vertical="top" wrapText="1"/>
    </xf>
    <xf numFmtId="0" fontId="6" fillId="0" borderId="0" xfId="0" applyFont="1" applyAlignment="1">
      <alignment horizontal="left" vertical="center"/>
    </xf>
    <xf numFmtId="0" fontId="10" fillId="6" borderId="0" xfId="0" applyFont="1" applyFill="1" applyAlignment="1">
      <alignment horizontal="right" vertical="top"/>
    </xf>
    <xf numFmtId="0" fontId="10" fillId="6" borderId="0" xfId="0" applyFont="1" applyFill="1" applyAlignment="1">
      <alignment vertical="top"/>
    </xf>
    <xf numFmtId="0" fontId="10" fillId="6" borderId="0" xfId="0" applyFont="1" applyFill="1" applyAlignment="1">
      <alignment vertical="top" wrapText="1"/>
    </xf>
    <xf numFmtId="0" fontId="10" fillId="0" borderId="0" xfId="0" applyFont="1" applyAlignment="1">
      <alignment horizontal="left" vertical="center" wrapText="1"/>
    </xf>
    <xf numFmtId="0" fontId="24" fillId="4" borderId="0" xfId="0" applyFont="1" applyFill="1" applyAlignment="1">
      <alignment horizontal="left" vertical="center"/>
    </xf>
    <xf numFmtId="0" fontId="24" fillId="4" borderId="3" xfId="0" applyFont="1" applyFill="1" applyBorder="1" applyAlignment="1">
      <alignment horizontal="left" vertical="center"/>
    </xf>
    <xf numFmtId="0" fontId="6" fillId="0" borderId="0" xfId="0" applyFont="1" applyAlignment="1">
      <alignment horizontal="left" vertical="top" wrapText="1"/>
    </xf>
    <xf numFmtId="164" fontId="10" fillId="7" borderId="1" xfId="0" applyNumberFormat="1" applyFont="1" applyFill="1" applyBorder="1" applyAlignment="1">
      <alignment horizontal="center" vertical="center" wrapText="1"/>
    </xf>
    <xf numFmtId="2" fontId="10" fillId="7" borderId="1" xfId="0" applyNumberFormat="1" applyFont="1" applyFill="1" applyBorder="1" applyAlignment="1">
      <alignment horizontal="center" vertical="center" wrapText="1"/>
    </xf>
    <xf numFmtId="2" fontId="10" fillId="6" borderId="0" xfId="0" applyNumberFormat="1" applyFont="1" applyFill="1" applyAlignment="1">
      <alignment horizontal="left" vertical="center" wrapText="1"/>
    </xf>
    <xf numFmtId="2" fontId="10" fillId="0" borderId="0" xfId="0" applyNumberFormat="1" applyFont="1" applyAlignment="1">
      <alignment horizontal="left" vertical="center" wrapText="1"/>
    </xf>
    <xf numFmtId="2" fontId="6" fillId="0" borderId="0" xfId="0" applyNumberFormat="1" applyFont="1" applyAlignment="1">
      <alignment horizontal="left" vertical="center"/>
    </xf>
    <xf numFmtId="2" fontId="6" fillId="0" borderId="0" xfId="0" applyNumberFormat="1" applyFont="1"/>
    <xf numFmtId="170" fontId="10" fillId="0" borderId="0" xfId="0" applyNumberFormat="1" applyFont="1" applyAlignment="1">
      <alignment horizontal="center" vertical="center" wrapText="1"/>
    </xf>
    <xf numFmtId="170" fontId="10" fillId="6" borderId="0" xfId="0" applyNumberFormat="1" applyFont="1" applyFill="1" applyAlignment="1">
      <alignment horizontal="left" vertical="center" wrapText="1"/>
    </xf>
    <xf numFmtId="170" fontId="10" fillId="0" borderId="0" xfId="0" applyNumberFormat="1" applyFont="1" applyAlignment="1">
      <alignment horizontal="left" vertical="center" wrapText="1"/>
    </xf>
    <xf numFmtId="170" fontId="6" fillId="0" borderId="0" xfId="0" applyNumberFormat="1" applyFont="1" applyAlignment="1">
      <alignment horizontal="left" vertical="center"/>
    </xf>
    <xf numFmtId="170" fontId="6" fillId="0" borderId="0" xfId="0" applyNumberFormat="1" applyFont="1"/>
    <xf numFmtId="170" fontId="6" fillId="6" borderId="0" xfId="0" applyNumberFormat="1" applyFont="1" applyFill="1" applyAlignment="1">
      <alignment vertical="top" wrapText="1"/>
    </xf>
    <xf numFmtId="170" fontId="6" fillId="6" borderId="0" xfId="0" applyNumberFormat="1" applyFont="1" applyFill="1"/>
    <xf numFmtId="170" fontId="10" fillId="6" borderId="0" xfId="0" applyNumberFormat="1" applyFont="1" applyFill="1" applyAlignment="1">
      <alignment horizontal="center" vertical="center" wrapText="1"/>
    </xf>
    <xf numFmtId="2" fontId="6" fillId="6" borderId="0" xfId="0" applyNumberFormat="1" applyFont="1" applyFill="1" applyAlignment="1">
      <alignment horizontal="left" vertical="center"/>
    </xf>
    <xf numFmtId="2" fontId="6" fillId="6" borderId="0" xfId="0" applyNumberFormat="1" applyFont="1" applyFill="1"/>
    <xf numFmtId="10" fontId="10" fillId="0" borderId="0" xfId="0" applyNumberFormat="1" applyFont="1" applyAlignment="1">
      <alignment horizontal="center" vertical="center" wrapText="1"/>
    </xf>
    <xf numFmtId="0" fontId="10" fillId="6" borderId="0" xfId="0" applyFont="1" applyFill="1" applyAlignment="1">
      <alignment horizontal="left" vertical="top"/>
    </xf>
    <xf numFmtId="165" fontId="10" fillId="7" borderId="1" xfId="0" applyNumberFormat="1" applyFont="1" applyFill="1" applyBorder="1" applyAlignment="1">
      <alignment horizontal="center" vertical="center" wrapText="1"/>
    </xf>
    <xf numFmtId="1" fontId="10" fillId="7" borderId="1" xfId="0" applyNumberFormat="1" applyFont="1" applyFill="1" applyBorder="1" applyAlignment="1">
      <alignment horizontal="center" vertical="center" wrapText="1"/>
    </xf>
    <xf numFmtId="1" fontId="10" fillId="0" borderId="0" xfId="0" applyNumberFormat="1" applyFont="1" applyAlignment="1">
      <alignment horizontal="center" vertical="center" wrapText="1"/>
    </xf>
    <xf numFmtId="0" fontId="9" fillId="6" borderId="2" xfId="0" applyFont="1" applyFill="1" applyBorder="1"/>
    <xf numFmtId="0" fontId="9" fillId="6" borderId="0" xfId="0" applyFont="1" applyFill="1" applyAlignment="1">
      <alignment horizontal="left" vertical="top" wrapText="1"/>
    </xf>
    <xf numFmtId="0" fontId="12" fillId="6" borderId="0" xfId="0" applyFont="1" applyFill="1" applyAlignment="1">
      <alignment horizontal="left" vertical="top" wrapText="1"/>
    </xf>
    <xf numFmtId="0" fontId="6" fillId="6" borderId="15" xfId="0" applyFont="1" applyFill="1" applyBorder="1"/>
    <xf numFmtId="0" fontId="6" fillId="6" borderId="16" xfId="0" applyFont="1" applyFill="1" applyBorder="1" applyAlignment="1">
      <alignment vertical="top"/>
    </xf>
    <xf numFmtId="0" fontId="6" fillId="0" borderId="16" xfId="0" applyFont="1" applyBorder="1" applyAlignment="1">
      <alignment vertical="top" wrapText="1"/>
    </xf>
    <xf numFmtId="0" fontId="6" fillId="6" borderId="16" xfId="0" applyFont="1" applyFill="1" applyBorder="1" applyAlignment="1">
      <alignment vertical="top" wrapText="1"/>
    </xf>
    <xf numFmtId="0" fontId="6" fillId="0" borderId="16" xfId="0" applyFont="1" applyBorder="1"/>
    <xf numFmtId="0" fontId="6" fillId="6" borderId="17" xfId="0" applyFont="1" applyFill="1" applyBorder="1"/>
    <xf numFmtId="0" fontId="9" fillId="4" borderId="4" xfId="0" applyFont="1" applyFill="1" applyBorder="1"/>
    <xf numFmtId="0" fontId="33" fillId="4" borderId="6" xfId="0" applyFont="1" applyFill="1" applyBorder="1"/>
    <xf numFmtId="0" fontId="9" fillId="4" borderId="6" xfId="0" applyFont="1" applyFill="1" applyBorder="1"/>
    <xf numFmtId="0" fontId="9" fillId="4" borderId="7" xfId="0" applyFont="1" applyFill="1" applyBorder="1"/>
    <xf numFmtId="0" fontId="9" fillId="2" borderId="0" xfId="0" applyFont="1" applyFill="1"/>
    <xf numFmtId="0" fontId="34" fillId="2" borderId="0" xfId="0" applyFont="1" applyFill="1"/>
    <xf numFmtId="0" fontId="6" fillId="4" borderId="2" xfId="0" applyFont="1" applyFill="1" applyBorder="1"/>
    <xf numFmtId="0" fontId="39" fillId="4" borderId="0" xfId="0" applyFont="1" applyFill="1" applyAlignment="1">
      <alignment horizontal="center" vertical="center"/>
    </xf>
    <xf numFmtId="0" fontId="6" fillId="4" borderId="3" xfId="0" applyFont="1" applyFill="1" applyBorder="1"/>
    <xf numFmtId="0" fontId="10" fillId="6" borderId="0" xfId="0" applyFont="1" applyFill="1"/>
    <xf numFmtId="0" fontId="38" fillId="0" borderId="0" xfId="0" applyFont="1"/>
    <xf numFmtId="0" fontId="9" fillId="0" borderId="2" xfId="0" applyFont="1" applyBorder="1"/>
    <xf numFmtId="44" fontId="13" fillId="7" borderId="1" xfId="1" applyNumberFormat="1" applyFont="1" applyFill="1" applyBorder="1" applyAlignment="1" applyProtection="1">
      <alignment vertical="center"/>
    </xf>
    <xf numFmtId="0" fontId="9" fillId="0" borderId="0" xfId="0" applyFont="1" applyAlignment="1">
      <alignment vertical="center"/>
    </xf>
    <xf numFmtId="0" fontId="11" fillId="6" borderId="0" xfId="0" applyFont="1" applyFill="1" applyAlignment="1">
      <alignment vertical="center"/>
    </xf>
    <xf numFmtId="0" fontId="9" fillId="0" borderId="3" xfId="0" applyFont="1" applyBorder="1"/>
    <xf numFmtId="44" fontId="10" fillId="7" borderId="1" xfId="2" applyFont="1" applyFill="1" applyBorder="1" applyProtection="1"/>
    <xf numFmtId="0" fontId="13" fillId="0" borderId="0" xfId="0" applyFont="1"/>
    <xf numFmtId="9" fontId="13" fillId="7" borderId="1" xfId="1" applyFont="1" applyFill="1" applyBorder="1" applyAlignment="1" applyProtection="1">
      <alignment vertical="center"/>
    </xf>
    <xf numFmtId="9" fontId="13" fillId="7" borderId="1" xfId="1" applyFont="1" applyFill="1" applyBorder="1" applyProtection="1"/>
    <xf numFmtId="0" fontId="8" fillId="0" borderId="0" xfId="0" applyFont="1" applyAlignment="1">
      <alignment vertical="center"/>
    </xf>
    <xf numFmtId="0" fontId="13" fillId="7" borderId="1" xfId="2" applyNumberFormat="1" applyFont="1" applyFill="1" applyBorder="1" applyAlignment="1" applyProtection="1">
      <alignment vertical="center"/>
    </xf>
    <xf numFmtId="0" fontId="9" fillId="6" borderId="0" xfId="0" applyFont="1" applyFill="1" applyAlignment="1">
      <alignment vertical="center"/>
    </xf>
    <xf numFmtId="0" fontId="8" fillId="6" borderId="0" xfId="0" applyFont="1" applyFill="1" applyAlignment="1">
      <alignment vertical="center"/>
    </xf>
    <xf numFmtId="0" fontId="11" fillId="6" borderId="3" xfId="0" applyFont="1" applyFill="1" applyBorder="1"/>
    <xf numFmtId="0" fontId="10" fillId="6" borderId="0" xfId="0" applyFont="1" applyFill="1" applyAlignment="1">
      <alignment vertical="center"/>
    </xf>
    <xf numFmtId="44" fontId="10" fillId="7" borderId="1" xfId="2" applyFont="1" applyFill="1" applyBorder="1" applyAlignment="1" applyProtection="1">
      <alignment vertical="center"/>
    </xf>
    <xf numFmtId="0" fontId="14" fillId="0" borderId="0" xfId="0" applyFont="1"/>
    <xf numFmtId="44" fontId="10" fillId="6" borderId="0" xfId="2" applyFont="1" applyFill="1" applyBorder="1" applyProtection="1"/>
    <xf numFmtId="0" fontId="11" fillId="6" borderId="0" xfId="0" applyFont="1" applyFill="1"/>
    <xf numFmtId="0" fontId="17" fillId="0" borderId="0" xfId="0" applyFont="1" applyAlignment="1">
      <alignment vertical="top" wrapText="1"/>
    </xf>
    <xf numFmtId="0" fontId="17" fillId="0" borderId="3" xfId="0" applyFont="1" applyBorder="1" applyAlignment="1">
      <alignment vertical="top" wrapText="1"/>
    </xf>
    <xf numFmtId="0" fontId="12" fillId="0" borderId="0" xfId="0" applyFont="1" applyAlignment="1">
      <alignment horizontal="right"/>
    </xf>
    <xf numFmtId="0" fontId="35" fillId="6" borderId="2" xfId="0" applyFont="1" applyFill="1" applyBorder="1"/>
    <xf numFmtId="44" fontId="10" fillId="0" borderId="0" xfId="2" applyFont="1" applyFill="1" applyBorder="1" applyAlignment="1" applyProtection="1">
      <alignment vertical="center"/>
    </xf>
    <xf numFmtId="0" fontId="35" fillId="6" borderId="3" xfId="0" applyFont="1" applyFill="1" applyBorder="1"/>
    <xf numFmtId="0" fontId="35" fillId="6" borderId="0" xfId="0" applyFont="1" applyFill="1"/>
    <xf numFmtId="0" fontId="36" fillId="6" borderId="3" xfId="0" applyFont="1" applyFill="1" applyBorder="1"/>
    <xf numFmtId="0" fontId="24" fillId="6" borderId="2" xfId="0" applyFont="1" applyFill="1" applyBorder="1"/>
    <xf numFmtId="0" fontId="35" fillId="6" borderId="0" xfId="0" applyFont="1" applyFill="1" applyAlignment="1">
      <alignment vertical="top" wrapText="1"/>
    </xf>
    <xf numFmtId="0" fontId="35" fillId="6" borderId="0" xfId="0" applyFont="1" applyFill="1" applyAlignment="1">
      <alignment horizontal="left" vertical="center" wrapText="1"/>
    </xf>
    <xf numFmtId="0" fontId="37" fillId="6" borderId="0" xfId="0" applyFont="1" applyFill="1" applyAlignment="1">
      <alignment horizontal="right"/>
    </xf>
    <xf numFmtId="44" fontId="20" fillId="7" borderId="1" xfId="2" applyFont="1" applyFill="1" applyBorder="1" applyProtection="1"/>
    <xf numFmtId="0" fontId="26" fillId="6" borderId="0" xfId="0" applyFont="1" applyFill="1"/>
    <xf numFmtId="0" fontId="6" fillId="4" borderId="4" xfId="0" applyFont="1" applyFill="1" applyBorder="1"/>
    <xf numFmtId="0" fontId="6" fillId="0" borderId="5" xfId="0" applyFont="1" applyBorder="1" applyAlignment="1">
      <alignment horizontal="center" vertical="center" wrapText="1"/>
    </xf>
    <xf numFmtId="0" fontId="6" fillId="5"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3" xfId="0" applyFont="1" applyBorder="1"/>
    <xf numFmtId="0" fontId="6" fillId="0" borderId="14" xfId="0" applyFont="1" applyBorder="1"/>
    <xf numFmtId="0" fontId="6" fillId="4" borderId="0" xfId="0" applyFont="1" applyFill="1"/>
    <xf numFmtId="0" fontId="6" fillId="0" borderId="0" xfId="0" applyFont="1" applyAlignment="1">
      <alignment horizontal="left"/>
    </xf>
    <xf numFmtId="44" fontId="6" fillId="7" borderId="1" xfId="0" applyNumberFormat="1" applyFont="1" applyFill="1" applyBorder="1"/>
    <xf numFmtId="44" fontId="6" fillId="0" borderId="0" xfId="0" applyNumberFormat="1" applyFont="1"/>
    <xf numFmtId="0" fontId="10" fillId="0" borderId="0" xfId="0" applyFont="1" applyAlignment="1">
      <alignment horizontal="right"/>
    </xf>
    <xf numFmtId="0" fontId="10" fillId="0" borderId="0" xfId="0" applyFont="1"/>
    <xf numFmtId="171" fontId="6" fillId="7" borderId="1" xfId="0" applyNumberFormat="1" applyFont="1" applyFill="1" applyBorder="1"/>
    <xf numFmtId="0" fontId="17" fillId="0" borderId="0" xfId="0" applyFont="1"/>
    <xf numFmtId="0" fontId="6" fillId="4" borderId="15" xfId="0" applyFont="1" applyFill="1" applyBorder="1"/>
    <xf numFmtId="0" fontId="24" fillId="4" borderId="16" xfId="0" applyFont="1" applyFill="1" applyBorder="1"/>
    <xf numFmtId="0" fontId="24" fillId="4" borderId="17" xfId="0" applyFont="1" applyFill="1" applyBorder="1"/>
    <xf numFmtId="0" fontId="10" fillId="0" borderId="0" xfId="0" applyFont="1" applyAlignment="1" applyProtection="1">
      <alignment vertical="center" wrapText="1"/>
      <protection locked="0"/>
    </xf>
    <xf numFmtId="0" fontId="6" fillId="0" borderId="0" xfId="0" applyFont="1" applyAlignment="1" applyProtection="1">
      <alignment vertical="center"/>
      <protection locked="0"/>
    </xf>
    <xf numFmtId="0" fontId="6" fillId="6" borderId="0" xfId="0" applyFont="1" applyFill="1" applyAlignment="1" applyProtection="1">
      <alignment vertical="center" wrapText="1"/>
      <protection locked="0"/>
    </xf>
    <xf numFmtId="0" fontId="6" fillId="6" borderId="0" xfId="0" applyFont="1" applyFill="1" applyAlignment="1" applyProtection="1">
      <alignment vertical="center"/>
      <protection locked="0"/>
    </xf>
    <xf numFmtId="0" fontId="6" fillId="6" borderId="0" xfId="0" applyFont="1" applyFill="1" applyProtection="1">
      <protection locked="0"/>
    </xf>
    <xf numFmtId="0" fontId="6" fillId="0" borderId="0" xfId="0" applyFont="1" applyAlignment="1" applyProtection="1">
      <alignment vertical="center" wrapText="1"/>
      <protection locked="0"/>
    </xf>
    <xf numFmtId="0" fontId="10"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6" borderId="0" xfId="0" applyFont="1" applyFill="1" applyAlignment="1" applyProtection="1">
      <alignment horizontal="center" vertical="center" wrapText="1"/>
      <protection locked="0"/>
    </xf>
    <xf numFmtId="0" fontId="6" fillId="6" borderId="0" xfId="0" applyFont="1" applyFill="1" applyAlignment="1" applyProtection="1">
      <alignment horizontal="center" vertical="center"/>
      <protection locked="0"/>
    </xf>
    <xf numFmtId="166" fontId="6" fillId="6" borderId="0" xfId="3" applyNumberFormat="1" applyFont="1" applyFill="1" applyBorder="1" applyAlignment="1" applyProtection="1">
      <alignment horizontal="center" vertical="center" wrapText="1"/>
      <protection locked="0"/>
    </xf>
    <xf numFmtId="166" fontId="6" fillId="6" borderId="0" xfId="3" applyNumberFormat="1" applyFont="1" applyFill="1" applyBorder="1" applyAlignment="1" applyProtection="1">
      <alignment horizontal="center" vertical="center"/>
      <protection locked="0"/>
    </xf>
    <xf numFmtId="166" fontId="6" fillId="0" borderId="0" xfId="3" applyNumberFormat="1"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6" borderId="0" xfId="0" applyFont="1" applyFill="1" applyAlignment="1" applyProtection="1">
      <alignment vertical="top" wrapText="1"/>
      <protection locked="0"/>
    </xf>
    <xf numFmtId="0" fontId="6" fillId="0" borderId="0" xfId="0" applyFont="1" applyAlignment="1" applyProtection="1">
      <alignment vertical="top" wrapText="1"/>
      <protection locked="0"/>
    </xf>
    <xf numFmtId="0" fontId="10" fillId="6" borderId="0" xfId="0" applyFont="1" applyFill="1" applyAlignment="1" applyProtection="1">
      <alignment vertical="center" wrapText="1"/>
      <protection locked="0"/>
    </xf>
    <xf numFmtId="0" fontId="7" fillId="0" borderId="0" xfId="0" applyFont="1" applyAlignment="1" applyProtection="1">
      <alignment vertical="top"/>
      <protection locked="0"/>
    </xf>
    <xf numFmtId="0" fontId="6" fillId="6" borderId="0" xfId="0" applyFont="1" applyFill="1" applyAlignment="1" applyProtection="1">
      <alignment horizontal="left" vertical="top" wrapText="1"/>
      <protection locked="0"/>
    </xf>
    <xf numFmtId="0" fontId="6" fillId="6" borderId="0" xfId="0" applyFont="1" applyFill="1" applyAlignment="1" applyProtection="1">
      <alignment horizontal="left" vertical="top"/>
      <protection locked="0"/>
    </xf>
    <xf numFmtId="0" fontId="6" fillId="0" borderId="0" xfId="0" applyFont="1" applyAlignment="1" applyProtection="1">
      <alignment horizontal="left" vertical="top"/>
      <protection locked="0"/>
    </xf>
    <xf numFmtId="0" fontId="10" fillId="6" borderId="0" xfId="0" applyFont="1" applyFill="1" applyAlignment="1" applyProtection="1">
      <alignment horizontal="left" vertical="center" wrapText="1"/>
      <protection locked="0"/>
    </xf>
    <xf numFmtId="0" fontId="6" fillId="0" borderId="0" xfId="0" applyFont="1" applyAlignment="1" applyProtection="1">
      <alignment horizontal="center" vertical="top" wrapText="1"/>
      <protection locked="0"/>
    </xf>
    <xf numFmtId="0" fontId="6" fillId="0" borderId="0" xfId="0" applyFont="1" applyAlignment="1" applyProtection="1">
      <alignment horizontal="center"/>
      <protection locked="0"/>
    </xf>
    <xf numFmtId="0" fontId="6" fillId="0" borderId="0" xfId="0" applyFont="1" applyAlignment="1" applyProtection="1">
      <alignment horizontal="right" vertical="top"/>
      <protection locked="0"/>
    </xf>
    <xf numFmtId="0" fontId="6" fillId="6" borderId="0" xfId="0" applyFont="1" applyFill="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0" xfId="0" applyFont="1" applyAlignment="1" applyProtection="1">
      <alignment horizontal="left" vertical="center"/>
      <protection locked="0"/>
    </xf>
    <xf numFmtId="0" fontId="10" fillId="0" borderId="0" xfId="0" applyFont="1" applyAlignment="1" applyProtection="1">
      <alignment horizontal="left" vertical="center" wrapText="1"/>
      <protection locked="0"/>
    </xf>
    <xf numFmtId="0" fontId="6" fillId="0" borderId="0" xfId="0" applyFont="1" applyAlignment="1" applyProtection="1">
      <alignment horizontal="left" vertical="top" wrapText="1"/>
      <protection locked="0"/>
    </xf>
    <xf numFmtId="0" fontId="6" fillId="6" borderId="0" xfId="0" applyFont="1" applyFill="1" applyAlignment="1" applyProtection="1">
      <alignment horizontal="left" vertical="center"/>
      <protection locked="0"/>
    </xf>
    <xf numFmtId="0" fontId="9" fillId="0" borderId="0" xfId="0" applyFont="1" applyAlignment="1" applyProtection="1">
      <alignment vertical="center"/>
      <protection locked="0"/>
    </xf>
    <xf numFmtId="0" fontId="11" fillId="6" borderId="0" xfId="0" applyFont="1" applyFill="1" applyAlignment="1" applyProtection="1">
      <alignment vertical="center"/>
      <protection locked="0"/>
    </xf>
    <xf numFmtId="0" fontId="8" fillId="0" borderId="0" xfId="0" applyFont="1" applyAlignment="1" applyProtection="1">
      <alignment vertical="center"/>
      <protection locked="0"/>
    </xf>
    <xf numFmtId="0" fontId="10" fillId="6" borderId="0" xfId="0" applyFont="1" applyFill="1" applyProtection="1">
      <protection locked="0"/>
    </xf>
    <xf numFmtId="0" fontId="17" fillId="0" borderId="0" xfId="0" applyFont="1" applyAlignment="1" applyProtection="1">
      <alignment vertical="top" wrapText="1"/>
      <protection locked="0"/>
    </xf>
    <xf numFmtId="0" fontId="35" fillId="6" borderId="0" xfId="0" applyFont="1" applyFill="1" applyAlignment="1" applyProtection="1">
      <alignment horizontal="center" vertical="center"/>
      <protection locked="0"/>
    </xf>
    <xf numFmtId="0" fontId="6" fillId="6" borderId="0" xfId="0" applyFont="1" applyFill="1" applyAlignment="1">
      <alignment vertical="top" wrapText="1"/>
      <extLst>
        <ext xmlns:xfpb="http://schemas.microsoft.com/office/spreadsheetml/2022/featurepropertybag" uri="{C7286773-470A-42A8-94C5-96B5CB345126}">
          <xfpb:xfComplement i="0"/>
        </ext>
      </extLst>
    </xf>
    <xf numFmtId="0" fontId="26" fillId="8" borderId="0" xfId="0" applyFont="1" applyFill="1"/>
    <xf numFmtId="0" fontId="11" fillId="7" borderId="1" xfId="0" applyFont="1" applyFill="1" applyBorder="1"/>
    <xf numFmtId="44" fontId="0" fillId="0" borderId="0" xfId="2" applyFont="1"/>
    <xf numFmtId="0" fontId="43" fillId="16" borderId="6" xfId="0" applyFont="1" applyFill="1" applyBorder="1" applyAlignment="1">
      <alignment vertical="top"/>
    </xf>
    <xf numFmtId="0" fontId="6" fillId="6" borderId="0" xfId="0" applyFont="1" applyFill="1" applyAlignment="1" applyProtection="1">
      <alignment horizontal="center"/>
      <protection locked="0"/>
    </xf>
    <xf numFmtId="0" fontId="43" fillId="16" borderId="6" xfId="0" applyFont="1" applyFill="1" applyBorder="1"/>
    <xf numFmtId="0" fontId="37" fillId="6" borderId="0" xfId="0" applyFont="1" applyFill="1"/>
    <xf numFmtId="0" fontId="27" fillId="4" borderId="6" xfId="0" applyFont="1" applyFill="1" applyBorder="1"/>
    <xf numFmtId="0" fontId="24" fillId="4" borderId="8" xfId="0" applyFont="1" applyFill="1" applyBorder="1"/>
    <xf numFmtId="0" fontId="24" fillId="4" borderId="9" xfId="0" applyFont="1" applyFill="1" applyBorder="1" applyAlignment="1">
      <alignment wrapText="1"/>
    </xf>
    <xf numFmtId="0" fontId="24" fillId="4" borderId="9" xfId="0" applyFont="1" applyFill="1" applyBorder="1"/>
    <xf numFmtId="0" fontId="24" fillId="4" borderId="9" xfId="0" applyFont="1" applyFill="1" applyBorder="1" applyAlignment="1">
      <alignment horizontal="center"/>
    </xf>
    <xf numFmtId="0" fontId="24" fillId="4" borderId="10" xfId="0" applyFont="1" applyFill="1" applyBorder="1"/>
    <xf numFmtId="0" fontId="6" fillId="0" borderId="0" xfId="0" applyFont="1" applyAlignment="1">
      <alignment horizontal="center"/>
    </xf>
    <xf numFmtId="0" fontId="44" fillId="0" borderId="0" xfId="0" quotePrefix="1" applyFont="1" applyAlignment="1">
      <alignment horizontal="center" vertical="center"/>
    </xf>
    <xf numFmtId="0" fontId="46" fillId="0" borderId="0" xfId="0" applyFont="1"/>
    <xf numFmtId="44" fontId="17" fillId="7" borderId="1" xfId="2" applyFont="1" applyFill="1" applyBorder="1" applyAlignment="1" applyProtection="1">
      <alignment vertical="center"/>
    </xf>
    <xf numFmtId="44" fontId="17" fillId="7" borderId="1" xfId="1" applyNumberFormat="1" applyFont="1" applyFill="1" applyBorder="1" applyAlignment="1" applyProtection="1">
      <alignment vertical="center"/>
    </xf>
    <xf numFmtId="0" fontId="24" fillId="6" borderId="0" xfId="0" applyFont="1" applyFill="1"/>
    <xf numFmtId="0" fontId="24" fillId="6" borderId="3" xfId="0" applyFont="1" applyFill="1" applyBorder="1"/>
    <xf numFmtId="0" fontId="47" fillId="0" borderId="0" xfId="0" applyFont="1" applyAlignment="1">
      <alignment vertical="center" wrapText="1" readingOrder="1"/>
    </xf>
    <xf numFmtId="44" fontId="13" fillId="6" borderId="0" xfId="2" applyFont="1" applyFill="1" applyBorder="1" applyAlignment="1" applyProtection="1">
      <alignment horizontal="center"/>
    </xf>
    <xf numFmtId="0" fontId="48" fillId="6" borderId="0" xfId="0" applyFont="1" applyFill="1" applyAlignment="1">
      <alignment horizontal="left"/>
    </xf>
    <xf numFmtId="44" fontId="13" fillId="7" borderId="1" xfId="1" applyNumberFormat="1" applyFont="1" applyFill="1" applyBorder="1" applyAlignment="1">
      <alignment vertical="center"/>
    </xf>
    <xf numFmtId="44" fontId="13" fillId="6" borderId="0" xfId="1" applyNumberFormat="1" applyFont="1" applyFill="1" applyBorder="1" applyAlignment="1">
      <alignment vertical="center"/>
    </xf>
    <xf numFmtId="44" fontId="10" fillId="6" borderId="0" xfId="2" applyFont="1" applyFill="1" applyBorder="1" applyProtection="1">
      <protection locked="0"/>
    </xf>
    <xf numFmtId="44" fontId="13" fillId="0" borderId="0" xfId="1" applyNumberFormat="1" applyFont="1" applyFill="1" applyBorder="1" applyAlignment="1">
      <alignment vertical="center"/>
    </xf>
    <xf numFmtId="0" fontId="35" fillId="6" borderId="0" xfId="0" applyFont="1" applyFill="1" applyAlignment="1" applyProtection="1">
      <alignment vertical="center"/>
      <protection locked="0"/>
    </xf>
    <xf numFmtId="0" fontId="35" fillId="6" borderId="0" xfId="0" applyFont="1" applyFill="1" applyAlignment="1">
      <alignment vertical="center"/>
    </xf>
    <xf numFmtId="0" fontId="35" fillId="0" borderId="0" xfId="0" applyFont="1" applyAlignment="1">
      <alignment vertical="center"/>
    </xf>
    <xf numFmtId="44" fontId="13" fillId="7" borderId="1" xfId="2" applyFont="1" applyFill="1" applyBorder="1"/>
    <xf numFmtId="44" fontId="10" fillId="7" borderId="1" xfId="2" applyFont="1" applyFill="1" applyBorder="1"/>
    <xf numFmtId="0" fontId="35" fillId="6" borderId="0" xfId="0" applyFont="1" applyFill="1" applyAlignment="1">
      <alignment horizontal="center"/>
    </xf>
    <xf numFmtId="44" fontId="13" fillId="6" borderId="0" xfId="2" applyFont="1" applyFill="1" applyBorder="1"/>
    <xf numFmtId="0" fontId="35" fillId="6" borderId="0" xfId="0" applyFont="1" applyFill="1" applyAlignment="1">
      <alignment horizontal="right"/>
    </xf>
    <xf numFmtId="0" fontId="11" fillId="6" borderId="0" xfId="0" applyFont="1" applyFill="1" applyAlignment="1" applyProtection="1">
      <alignment horizontal="center" wrapText="1"/>
      <protection locked="0"/>
    </xf>
    <xf numFmtId="0" fontId="47" fillId="6" borderId="0" xfId="0" applyFont="1" applyFill="1" applyAlignment="1">
      <alignment vertical="center" wrapText="1" readingOrder="1"/>
    </xf>
    <xf numFmtId="44" fontId="10" fillId="5" borderId="1" xfId="2" applyFont="1" applyFill="1" applyBorder="1" applyAlignment="1" applyProtection="1">
      <alignment horizontal="center"/>
      <protection locked="0"/>
    </xf>
    <xf numFmtId="44" fontId="11" fillId="6" borderId="0" xfId="2" applyFont="1" applyFill="1" applyBorder="1" applyAlignment="1" applyProtection="1">
      <alignment horizontal="center"/>
    </xf>
    <xf numFmtId="0" fontId="35" fillId="6" borderId="0" xfId="0" applyFont="1" applyFill="1" applyAlignment="1">
      <alignment vertical="center" wrapText="1"/>
    </xf>
    <xf numFmtId="0" fontId="35" fillId="6" borderId="0" xfId="0" applyFont="1" applyFill="1" applyAlignment="1">
      <alignment horizontal="center" wrapText="1"/>
    </xf>
    <xf numFmtId="0" fontId="35" fillId="6" borderId="0" xfId="0" applyFont="1" applyFill="1" applyAlignment="1">
      <alignment horizontal="center" vertical="center"/>
    </xf>
    <xf numFmtId="0" fontId="35" fillId="0" borderId="0" xfId="0" applyFont="1" applyAlignment="1">
      <alignment horizontal="center" vertical="center"/>
    </xf>
    <xf numFmtId="0" fontId="35" fillId="6" borderId="0" xfId="0" applyFont="1" applyFill="1" applyAlignment="1">
      <alignment horizontal="right" wrapText="1"/>
    </xf>
    <xf numFmtId="44" fontId="20" fillId="6" borderId="0" xfId="2" applyFont="1" applyFill="1" applyBorder="1" applyProtection="1"/>
    <xf numFmtId="0" fontId="35" fillId="6" borderId="21" xfId="0" applyFont="1" applyFill="1" applyBorder="1"/>
    <xf numFmtId="0" fontId="6" fillId="0" borderId="3" xfId="0" applyFont="1" applyBorder="1" applyAlignment="1">
      <alignment horizontal="center" vertical="center"/>
    </xf>
    <xf numFmtId="0" fontId="6" fillId="4" borderId="3" xfId="0" applyFont="1" applyFill="1" applyBorder="1" applyAlignment="1">
      <alignment horizontal="center" vertical="center"/>
    </xf>
    <xf numFmtId="8" fontId="6" fillId="7" borderId="1" xfId="0" applyNumberFormat="1" applyFont="1" applyFill="1" applyBorder="1"/>
    <xf numFmtId="0" fontId="6" fillId="0" borderId="0" xfId="0" applyFont="1" applyAlignment="1">
      <alignment wrapText="1"/>
    </xf>
    <xf numFmtId="173" fontId="0" fillId="0" borderId="0" xfId="0" applyNumberFormat="1"/>
    <xf numFmtId="44" fontId="0" fillId="0" borderId="22" xfId="2" applyFont="1" applyBorder="1"/>
    <xf numFmtId="10" fontId="0" fillId="0" borderId="1" xfId="0" applyNumberFormat="1" applyBorder="1"/>
    <xf numFmtId="2" fontId="0" fillId="0" borderId="1" xfId="0" applyNumberFormat="1" applyBorder="1"/>
    <xf numFmtId="1" fontId="0" fillId="0" borderId="1" xfId="0" applyNumberFormat="1" applyBorder="1"/>
    <xf numFmtId="44" fontId="0" fillId="0" borderId="1" xfId="0" applyNumberFormat="1" applyBorder="1"/>
    <xf numFmtId="49" fontId="6" fillId="0" borderId="3" xfId="0" quotePrefix="1" applyNumberFormat="1" applyFont="1" applyBorder="1" applyAlignment="1">
      <alignment horizontal="center" vertical="center"/>
    </xf>
    <xf numFmtId="49" fontId="6" fillId="0" borderId="3" xfId="0" applyNumberFormat="1" applyFont="1" applyBorder="1" applyAlignment="1">
      <alignment horizontal="center" vertical="center"/>
    </xf>
    <xf numFmtId="0" fontId="6" fillId="4" borderId="16" xfId="0" applyFont="1" applyFill="1" applyBorder="1"/>
    <xf numFmtId="1" fontId="10" fillId="6" borderId="0" xfId="0" applyNumberFormat="1" applyFont="1" applyFill="1" applyAlignment="1">
      <alignment horizontal="center" vertical="center" wrapText="1"/>
    </xf>
    <xf numFmtId="1" fontId="10" fillId="6" borderId="1" xfId="0" applyNumberFormat="1" applyFont="1" applyFill="1" applyBorder="1" applyAlignment="1">
      <alignment horizontal="center" vertical="center" wrapText="1"/>
    </xf>
    <xf numFmtId="44" fontId="10" fillId="5" borderId="1" xfId="2" applyFont="1" applyFill="1" applyBorder="1" applyAlignment="1" applyProtection="1">
      <protection locked="0"/>
    </xf>
    <xf numFmtId="44" fontId="10" fillId="7" borderId="1" xfId="2" applyFont="1" applyFill="1" applyBorder="1" applyAlignment="1"/>
    <xf numFmtId="0" fontId="47" fillId="6" borderId="0" xfId="0" applyFont="1" applyFill="1" applyAlignment="1">
      <alignment vertical="center" readingOrder="1"/>
    </xf>
    <xf numFmtId="0" fontId="11" fillId="0" borderId="0" xfId="0" applyFont="1" applyAlignment="1">
      <alignment vertical="center"/>
    </xf>
    <xf numFmtId="0" fontId="0" fillId="5" borderId="1" xfId="0" applyFill="1" applyBorder="1" applyAlignment="1" applyProtection="1">
      <alignment horizontal="center" vertical="center"/>
      <protection locked="0"/>
    </xf>
    <xf numFmtId="0" fontId="49" fillId="0" borderId="0" xfId="0" applyFont="1" applyAlignment="1">
      <alignment vertical="top" wrapText="1"/>
    </xf>
    <xf numFmtId="0" fontId="50" fillId="0" borderId="0" xfId="0" applyFont="1" applyAlignment="1">
      <alignment wrapText="1"/>
    </xf>
    <xf numFmtId="49" fontId="10" fillId="5" borderId="1" xfId="0" applyNumberFormat="1" applyFont="1" applyFill="1" applyBorder="1" applyAlignment="1" applyProtection="1">
      <alignment horizontal="center" vertical="center" wrapText="1"/>
      <protection locked="0"/>
    </xf>
    <xf numFmtId="0" fontId="10" fillId="7" borderId="0" xfId="1" applyNumberFormat="1" applyFont="1" applyFill="1" applyBorder="1" applyAlignment="1" applyProtection="1">
      <alignment horizontal="center" vertical="center"/>
    </xf>
    <xf numFmtId="0" fontId="24" fillId="4" borderId="16" xfId="0" applyFont="1" applyFill="1" applyBorder="1" applyAlignment="1">
      <alignment horizontal="right"/>
    </xf>
    <xf numFmtId="0" fontId="45" fillId="0" borderId="0" xfId="0" applyFont="1" applyAlignment="1">
      <alignment horizontal="center" vertical="center"/>
    </xf>
    <xf numFmtId="0" fontId="10" fillId="5" borderId="8" xfId="0" applyFont="1" applyFill="1" applyBorder="1" applyAlignment="1" applyProtection="1">
      <alignment horizontal="left" vertical="top" wrapText="1"/>
      <protection locked="0"/>
    </xf>
    <xf numFmtId="0" fontId="10" fillId="5" borderId="9" xfId="0" applyFont="1" applyFill="1" applyBorder="1" applyAlignment="1" applyProtection="1">
      <alignment horizontal="left" vertical="top" wrapText="1"/>
      <protection locked="0"/>
    </xf>
    <xf numFmtId="0" fontId="10" fillId="5" borderId="10" xfId="0" applyFont="1" applyFill="1" applyBorder="1" applyAlignment="1" applyProtection="1">
      <alignment horizontal="left" vertical="top" wrapText="1"/>
      <protection locked="0"/>
    </xf>
    <xf numFmtId="0" fontId="10" fillId="5" borderId="1" xfId="0" applyFont="1" applyFill="1" applyBorder="1" applyAlignment="1" applyProtection="1">
      <alignment horizontal="center" vertical="center" wrapText="1"/>
      <protection locked="0"/>
    </xf>
    <xf numFmtId="0" fontId="6" fillId="5" borderId="1" xfId="0" applyFont="1" applyFill="1" applyBorder="1" applyAlignment="1" applyProtection="1">
      <alignment horizontal="left" vertical="top"/>
      <protection locked="0"/>
    </xf>
    <xf numFmtId="0" fontId="11" fillId="5" borderId="8" xfId="0" applyFont="1" applyFill="1" applyBorder="1" applyAlignment="1" applyProtection="1">
      <alignment horizontal="center" wrapText="1"/>
      <protection locked="0"/>
    </xf>
    <xf numFmtId="0" fontId="11" fillId="5" borderId="9" xfId="0" applyFont="1" applyFill="1" applyBorder="1" applyAlignment="1" applyProtection="1">
      <alignment horizontal="center" wrapText="1"/>
      <protection locked="0"/>
    </xf>
    <xf numFmtId="0" fontId="11" fillId="5" borderId="10" xfId="0" applyFont="1" applyFill="1" applyBorder="1" applyAlignment="1" applyProtection="1">
      <alignment horizontal="center" wrapText="1"/>
      <protection locked="0"/>
    </xf>
    <xf numFmtId="0" fontId="10" fillId="5" borderId="1" xfId="0" applyFont="1" applyFill="1" applyBorder="1" applyAlignment="1" applyProtection="1">
      <alignment horizontal="center" wrapText="1"/>
      <protection locked="0"/>
    </xf>
    <xf numFmtId="0" fontId="9" fillId="0" borderId="0" xfId="0" applyFont="1" applyAlignment="1">
      <alignment horizontal="center"/>
    </xf>
    <xf numFmtId="0" fontId="6" fillId="0" borderId="0" xfId="0" applyFont="1" applyAlignment="1">
      <alignment horizontal="left" vertical="center" wrapText="1"/>
    </xf>
    <xf numFmtId="0" fontId="10" fillId="6" borderId="0" xfId="0" applyFont="1" applyFill="1" applyAlignment="1" applyProtection="1">
      <alignment horizontal="center" vertical="center"/>
      <protection locked="0"/>
    </xf>
    <xf numFmtId="0" fontId="25" fillId="0" borderId="0" xfId="0" applyFont="1" applyAlignment="1">
      <alignment horizontal="left" vertical="center" wrapText="1"/>
    </xf>
    <xf numFmtId="0" fontId="10" fillId="5" borderId="1" xfId="0" applyFont="1" applyFill="1" applyBorder="1" applyAlignment="1" applyProtection="1">
      <alignment horizontal="center" vertical="center"/>
      <protection locked="0"/>
    </xf>
    <xf numFmtId="0" fontId="24" fillId="17" borderId="9" xfId="0" applyFont="1" applyFill="1" applyBorder="1" applyAlignment="1">
      <alignment horizontal="center"/>
    </xf>
    <xf numFmtId="0" fontId="6" fillId="0" borderId="0" xfId="0" applyFont="1" applyAlignment="1">
      <alignment horizontal="center"/>
    </xf>
    <xf numFmtId="0" fontId="9" fillId="0" borderId="0" xfId="0" applyFont="1" applyAlignment="1">
      <alignment horizontal="right"/>
    </xf>
    <xf numFmtId="0" fontId="0" fillId="0" borderId="11" xfId="0" applyBorder="1" applyAlignment="1">
      <alignment horizontal="center" wrapText="1"/>
    </xf>
    <xf numFmtId="0" fontId="0" fillId="0" borderId="0" xfId="0" applyAlignment="1">
      <alignment horizontal="center" wrapText="1"/>
    </xf>
    <xf numFmtId="0" fontId="19" fillId="11" borderId="0" xfId="0" applyFont="1" applyFill="1" applyAlignment="1">
      <alignment horizontal="center"/>
    </xf>
    <xf numFmtId="44" fontId="10" fillId="10" borderId="1" xfId="2" applyFont="1" applyFill="1" applyBorder="1" applyAlignment="1">
      <alignment horizontal="center" vertical="center"/>
    </xf>
    <xf numFmtId="44" fontId="10" fillId="10" borderId="18" xfId="2" applyFont="1" applyFill="1" applyBorder="1" applyAlignment="1">
      <alignment horizontal="center" vertical="center"/>
    </xf>
    <xf numFmtId="44" fontId="10" fillId="10" borderId="19" xfId="2" applyFont="1" applyFill="1" applyBorder="1" applyAlignment="1">
      <alignment horizontal="center" vertical="center"/>
    </xf>
    <xf numFmtId="44" fontId="10" fillId="10" borderId="20" xfId="2" applyFont="1" applyFill="1" applyBorder="1" applyAlignment="1">
      <alignment horizontal="center" vertical="center"/>
    </xf>
  </cellXfs>
  <cellStyles count="7">
    <cellStyle name="Comma" xfId="3" builtinId="3"/>
    <cellStyle name="Comma 2" xfId="6" xr:uid="{50807036-139A-4B6E-9006-6BBE0B697389}"/>
    <cellStyle name="Currency" xfId="2" builtinId="4"/>
    <cellStyle name="Currency 2" xfId="5" xr:uid="{ADDF6AEA-C29B-4D13-8097-D76667314A01}"/>
    <cellStyle name="Hyperlink" xfId="4" builtinId="8"/>
    <cellStyle name="Normal" xfId="0" builtinId="0"/>
    <cellStyle name="Percent" xfId="1" builtinId="5"/>
  </cellStyles>
  <dxfs count="77">
    <dxf>
      <font>
        <color rgb="FF9C0006"/>
      </font>
      <fill>
        <patternFill>
          <bgColor rgb="FFFFC7CE"/>
        </patternFill>
      </fill>
    </dxf>
    <dxf>
      <font>
        <color rgb="FF9C0006"/>
      </font>
      <fill>
        <patternFill>
          <bgColor rgb="FFFFC7CE"/>
        </patternFill>
      </fill>
    </dxf>
    <dxf>
      <fill>
        <patternFill>
          <bgColor theme="3" tint="0.39994506668294322"/>
        </patternFill>
      </fill>
    </dxf>
    <dxf>
      <fill>
        <patternFill>
          <bgColor rgb="FF92D050"/>
        </pattern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ill>
        <patternFill>
          <bgColor rgb="FFFF7C80"/>
        </patternFill>
      </fill>
    </dxf>
    <dxf>
      <fill>
        <patternFill>
          <bgColor rgb="FFFF7C80"/>
        </patternFill>
      </fill>
    </dxf>
    <dxf>
      <fill>
        <patternFill>
          <bgColor rgb="FFC00000"/>
        </patternFill>
      </fill>
    </dxf>
    <dxf>
      <fill>
        <patternFill>
          <bgColor rgb="FF92D050"/>
        </patternFill>
      </fill>
    </dxf>
    <dxf>
      <fill>
        <patternFill>
          <bgColor rgb="FFC00000"/>
        </patternFill>
      </fill>
    </dxf>
    <dxf>
      <fill>
        <patternFill>
          <bgColor rgb="FF92D050"/>
        </patternFill>
      </fill>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4472C4"/>
      <color rgb="FFBDC8DB"/>
      <color rgb="FF4A7EA6"/>
      <color rgb="FFFF7C80"/>
      <color rgb="FFFF3300"/>
      <color rgb="FF00B050"/>
      <color rgb="FF00E2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22/11/relationships/FeaturePropertyBag" Target="featurePropertyBag/featurePropertyBag.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591358</xdr:colOff>
      <xdr:row>7</xdr:row>
      <xdr:rowOff>135255</xdr:rowOff>
    </xdr:to>
    <xdr:pic>
      <xdr:nvPicPr>
        <xdr:cNvPr id="4" name="Picture 3">
          <a:extLst>
            <a:ext uri="{FF2B5EF4-FFF2-40B4-BE49-F238E27FC236}">
              <a16:creationId xmlns:a16="http://schemas.microsoft.com/office/drawing/2014/main" id="{255BE40F-87E8-40A1-A129-4F5A8E3EE3E7}"/>
            </a:ext>
          </a:extLst>
        </xdr:cNvPr>
        <xdr:cNvPicPr>
          <a:picLocks noChangeAspect="1"/>
        </xdr:cNvPicPr>
      </xdr:nvPicPr>
      <xdr:blipFill rotWithShape="1">
        <a:blip xmlns:r="http://schemas.openxmlformats.org/officeDocument/2006/relationships" r:embed="rId1"/>
        <a:srcRect l="600" t="1150" b="28806"/>
        <a:stretch/>
      </xdr:blipFill>
      <xdr:spPr>
        <a:xfrm>
          <a:off x="111125" y="282575"/>
          <a:ext cx="3682538" cy="1165225"/>
        </a:xfrm>
        <a:prstGeom prst="rect">
          <a:avLst/>
        </a:prstGeom>
      </xdr:spPr>
    </xdr:pic>
    <xdr:clientData/>
  </xdr:twoCellAnchor>
  <xdr:twoCellAnchor editAs="oneCell">
    <xdr:from>
      <xdr:col>1</xdr:col>
      <xdr:colOff>6350</xdr:colOff>
      <xdr:row>2</xdr:row>
      <xdr:rowOff>6350</xdr:rowOff>
    </xdr:from>
    <xdr:to>
      <xdr:col>6</xdr:col>
      <xdr:colOff>591358</xdr:colOff>
      <xdr:row>7</xdr:row>
      <xdr:rowOff>135255</xdr:rowOff>
    </xdr:to>
    <xdr:pic>
      <xdr:nvPicPr>
        <xdr:cNvPr id="2" name="Picture 1">
          <a:extLst>
            <a:ext uri="{FF2B5EF4-FFF2-40B4-BE49-F238E27FC236}">
              <a16:creationId xmlns:a16="http://schemas.microsoft.com/office/drawing/2014/main" id="{8B505FE5-2F9D-42D0-BBB9-5AAC794181E0}"/>
            </a:ext>
          </a:extLst>
        </xdr:cNvPr>
        <xdr:cNvPicPr>
          <a:picLocks noChangeAspect="1"/>
        </xdr:cNvPicPr>
      </xdr:nvPicPr>
      <xdr:blipFill rotWithShape="1">
        <a:blip xmlns:r="http://schemas.openxmlformats.org/officeDocument/2006/relationships" r:embed="rId1"/>
        <a:srcRect l="600" t="1150" b="28806"/>
        <a:stretch/>
      </xdr:blipFill>
      <xdr:spPr>
        <a:xfrm>
          <a:off x="101600" y="282575"/>
          <a:ext cx="3585383" cy="1224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2</xdr:row>
      <xdr:rowOff>15876</xdr:rowOff>
    </xdr:from>
    <xdr:to>
      <xdr:col>3</xdr:col>
      <xdr:colOff>2921173</xdr:colOff>
      <xdr:row>8</xdr:row>
      <xdr:rowOff>92393</xdr:rowOff>
    </xdr:to>
    <xdr:pic>
      <xdr:nvPicPr>
        <xdr:cNvPr id="2" name="Picture 1">
          <a:extLst>
            <a:ext uri="{FF2B5EF4-FFF2-40B4-BE49-F238E27FC236}">
              <a16:creationId xmlns:a16="http://schemas.microsoft.com/office/drawing/2014/main" id="{7639B51B-2CBD-41DE-9D73-66790E05F5F3}"/>
            </a:ext>
          </a:extLst>
        </xdr:cNvPr>
        <xdr:cNvPicPr>
          <a:picLocks noChangeAspect="1"/>
        </xdr:cNvPicPr>
      </xdr:nvPicPr>
      <xdr:blipFill rotWithShape="1">
        <a:blip xmlns:r="http://schemas.openxmlformats.org/officeDocument/2006/relationships" r:embed="rId1"/>
        <a:srcRect l="600" t="1149" b="29712"/>
        <a:stretch/>
      </xdr:blipFill>
      <xdr:spPr>
        <a:xfrm>
          <a:off x="106363" y="595314"/>
          <a:ext cx="3685713" cy="1166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160111</xdr:colOff>
      <xdr:row>11</xdr:row>
      <xdr:rowOff>40821</xdr:rowOff>
    </xdr:from>
    <xdr:to>
      <xdr:col>9</xdr:col>
      <xdr:colOff>65827</xdr:colOff>
      <xdr:row>30</xdr:row>
      <xdr:rowOff>107156</xdr:rowOff>
    </xdr:to>
    <xdr:sp macro="" textlink="">
      <xdr:nvSpPr>
        <xdr:cNvPr id="2" name="Rectangle 1">
          <a:extLst>
            <a:ext uri="{FF2B5EF4-FFF2-40B4-BE49-F238E27FC236}">
              <a16:creationId xmlns:a16="http://schemas.microsoft.com/office/drawing/2014/main" id="{C42D23CA-BB77-4B88-B619-F10DAD0A685B}"/>
            </a:ext>
          </a:extLst>
        </xdr:cNvPr>
        <xdr:cNvSpPr/>
      </xdr:nvSpPr>
      <xdr:spPr>
        <a:xfrm>
          <a:off x="10268517" y="2493509"/>
          <a:ext cx="1620216" cy="3459616"/>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181542</xdr:colOff>
      <xdr:row>32</xdr:row>
      <xdr:rowOff>46378</xdr:rowOff>
    </xdr:from>
    <xdr:to>
      <xdr:col>9</xdr:col>
      <xdr:colOff>87258</xdr:colOff>
      <xdr:row>39</xdr:row>
      <xdr:rowOff>154781</xdr:rowOff>
    </xdr:to>
    <xdr:sp macro="" textlink="">
      <xdr:nvSpPr>
        <xdr:cNvPr id="3" name="Rectangle 2">
          <a:extLst>
            <a:ext uri="{FF2B5EF4-FFF2-40B4-BE49-F238E27FC236}">
              <a16:creationId xmlns:a16="http://schemas.microsoft.com/office/drawing/2014/main" id="{DA13600C-C35F-4FC5-8CF4-80E9A84E45B7}"/>
            </a:ext>
          </a:extLst>
        </xdr:cNvPr>
        <xdr:cNvSpPr/>
      </xdr:nvSpPr>
      <xdr:spPr>
        <a:xfrm>
          <a:off x="9956573" y="6463847"/>
          <a:ext cx="1536873" cy="1429997"/>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165780</xdr:colOff>
      <xdr:row>58</xdr:row>
      <xdr:rowOff>138792</xdr:rowOff>
    </xdr:from>
    <xdr:to>
      <xdr:col>9</xdr:col>
      <xdr:colOff>42921</xdr:colOff>
      <xdr:row>71</xdr:row>
      <xdr:rowOff>156481</xdr:rowOff>
    </xdr:to>
    <xdr:sp macro="" textlink="">
      <xdr:nvSpPr>
        <xdr:cNvPr id="4" name="Rectangle 3">
          <a:extLst>
            <a:ext uri="{FF2B5EF4-FFF2-40B4-BE49-F238E27FC236}">
              <a16:creationId xmlns:a16="http://schemas.microsoft.com/office/drawing/2014/main" id="{0FCAFB9E-837E-4DA1-98DD-8CC8A9FF5B2A}"/>
            </a:ext>
          </a:extLst>
        </xdr:cNvPr>
        <xdr:cNvSpPr/>
      </xdr:nvSpPr>
      <xdr:spPr>
        <a:xfrm>
          <a:off x="10274186" y="14259605"/>
          <a:ext cx="1591641" cy="2648970"/>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179161</xdr:colOff>
      <xdr:row>40</xdr:row>
      <xdr:rowOff>174966</xdr:rowOff>
    </xdr:from>
    <xdr:to>
      <xdr:col>9</xdr:col>
      <xdr:colOff>84877</xdr:colOff>
      <xdr:row>48</xdr:row>
      <xdr:rowOff>140494</xdr:rowOff>
    </xdr:to>
    <xdr:sp macro="" textlink="">
      <xdr:nvSpPr>
        <xdr:cNvPr id="5" name="Rectangle 4">
          <a:extLst>
            <a:ext uri="{FF2B5EF4-FFF2-40B4-BE49-F238E27FC236}">
              <a16:creationId xmlns:a16="http://schemas.microsoft.com/office/drawing/2014/main" id="{14674A5E-DD4A-4A1E-90C8-7511B99DE132}"/>
            </a:ext>
          </a:extLst>
        </xdr:cNvPr>
        <xdr:cNvSpPr/>
      </xdr:nvSpPr>
      <xdr:spPr>
        <a:xfrm>
          <a:off x="9954192" y="8092622"/>
          <a:ext cx="1536873" cy="1429997"/>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169861</xdr:colOff>
      <xdr:row>76</xdr:row>
      <xdr:rowOff>50007</xdr:rowOff>
    </xdr:from>
    <xdr:to>
      <xdr:col>7</xdr:col>
      <xdr:colOff>119062</xdr:colOff>
      <xdr:row>80</xdr:row>
      <xdr:rowOff>160338</xdr:rowOff>
    </xdr:to>
    <xdr:sp macro="" textlink="">
      <xdr:nvSpPr>
        <xdr:cNvPr id="6" name="Rectangle 5">
          <a:extLst>
            <a:ext uri="{FF2B5EF4-FFF2-40B4-BE49-F238E27FC236}">
              <a16:creationId xmlns:a16="http://schemas.microsoft.com/office/drawing/2014/main" id="{380D92D7-8699-403F-A145-C9AE18FBAE91}"/>
            </a:ext>
          </a:extLst>
        </xdr:cNvPr>
        <xdr:cNvSpPr/>
      </xdr:nvSpPr>
      <xdr:spPr>
        <a:xfrm>
          <a:off x="6956424" y="18492788"/>
          <a:ext cx="3425826" cy="2563019"/>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34925</xdr:colOff>
      <xdr:row>2</xdr:row>
      <xdr:rowOff>82550</xdr:rowOff>
    </xdr:from>
    <xdr:to>
      <xdr:col>4</xdr:col>
      <xdr:colOff>1011093</xdr:colOff>
      <xdr:row>9</xdr:row>
      <xdr:rowOff>0</xdr:rowOff>
    </xdr:to>
    <xdr:pic>
      <xdr:nvPicPr>
        <xdr:cNvPr id="3" name="Picture 2">
          <a:extLst>
            <a:ext uri="{FF2B5EF4-FFF2-40B4-BE49-F238E27FC236}">
              <a16:creationId xmlns:a16="http://schemas.microsoft.com/office/drawing/2014/main" id="{79A3B00A-104A-45EC-AFF6-DBC4999BD37A}"/>
            </a:ext>
          </a:extLst>
        </xdr:cNvPr>
        <xdr:cNvPicPr>
          <a:picLocks noChangeAspect="1"/>
        </xdr:cNvPicPr>
      </xdr:nvPicPr>
      <xdr:blipFill rotWithShape="1">
        <a:blip xmlns:r="http://schemas.openxmlformats.org/officeDocument/2006/relationships" r:embed="rId1"/>
        <a:srcRect l="600" t="1150" b="28097"/>
        <a:stretch/>
      </xdr:blipFill>
      <xdr:spPr>
        <a:xfrm>
          <a:off x="120650" y="663575"/>
          <a:ext cx="3673013" cy="1174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171450</xdr:colOff>
      <xdr:row>23</xdr:row>
      <xdr:rowOff>114300</xdr:rowOff>
    </xdr:from>
    <xdr:to>
      <xdr:col>15</xdr:col>
      <xdr:colOff>2647950</xdr:colOff>
      <xdr:row>39</xdr:row>
      <xdr:rowOff>95250</xdr:rowOff>
    </xdr:to>
    <xdr:sp macro="" textlink="">
      <xdr:nvSpPr>
        <xdr:cNvPr id="8" name="TextBox 7">
          <a:extLst>
            <a:ext uri="{FF2B5EF4-FFF2-40B4-BE49-F238E27FC236}">
              <a16:creationId xmlns:a16="http://schemas.microsoft.com/office/drawing/2014/main" id="{32630EF4-0346-4F83-A865-A0F7094B1D81}"/>
            </a:ext>
          </a:extLst>
        </xdr:cNvPr>
        <xdr:cNvSpPr txBox="1"/>
      </xdr:nvSpPr>
      <xdr:spPr>
        <a:xfrm>
          <a:off x="14649450" y="4648200"/>
          <a:ext cx="2476500" cy="3028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Is the heat pump suitably</a:t>
          </a:r>
          <a:r>
            <a:rPr lang="en-GB" sz="1100" i="1" baseline="0"/>
            <a:t> sized?</a:t>
          </a:r>
        </a:p>
        <a:p>
          <a:r>
            <a:rPr lang="en-GB" sz="1100" i="1" baseline="0"/>
            <a:t> - Does the sCOP seem reasonable for the provided temperatures?</a:t>
          </a:r>
        </a:p>
        <a:p>
          <a:r>
            <a:rPr lang="en-GB" sz="1100" i="1" baseline="0"/>
            <a:t> - Has the heat demand been rerived from heat loss calcs, or consumption data?</a:t>
          </a:r>
        </a:p>
        <a:p>
          <a:r>
            <a:rPr lang="en-GB" sz="1100" i="1" baseline="0"/>
            <a:t> - is the provided feasibility / design / specification detailed enough?</a:t>
          </a:r>
        </a:p>
        <a:p>
          <a:r>
            <a:rPr lang="en-GB" sz="1100" i="1" baseline="0"/>
            <a:t> - Is gas generation being fully removed?</a:t>
          </a:r>
        </a:p>
        <a:p>
          <a:endParaRPr lang="en-GB" sz="1100" i="1" baseline="0"/>
        </a:p>
        <a:p>
          <a:endParaRPr lang="en-GB" sz="1100"/>
        </a:p>
      </xdr:txBody>
    </xdr:sp>
    <xdr:clientData/>
  </xdr:twoCellAnchor>
  <xdr:twoCellAnchor>
    <xdr:from>
      <xdr:col>15</xdr:col>
      <xdr:colOff>152400</xdr:colOff>
      <xdr:row>90</xdr:row>
      <xdr:rowOff>142875</xdr:rowOff>
    </xdr:from>
    <xdr:to>
      <xdr:col>15</xdr:col>
      <xdr:colOff>2628900</xdr:colOff>
      <xdr:row>103</xdr:row>
      <xdr:rowOff>6350</xdr:rowOff>
    </xdr:to>
    <xdr:sp macro="" textlink="">
      <xdr:nvSpPr>
        <xdr:cNvPr id="9" name="TextBox 8">
          <a:extLst>
            <a:ext uri="{FF2B5EF4-FFF2-40B4-BE49-F238E27FC236}">
              <a16:creationId xmlns:a16="http://schemas.microsoft.com/office/drawing/2014/main" id="{B4088870-1125-4CA8-8380-AC48393CBC4E}"/>
            </a:ext>
          </a:extLst>
        </xdr:cNvPr>
        <xdr:cNvSpPr txBox="1"/>
      </xdr:nvSpPr>
      <xdr:spPr>
        <a:xfrm>
          <a:off x="14630400" y="17440275"/>
          <a:ext cx="2476500" cy="2339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Does the timeline seem realistic</a:t>
          </a:r>
          <a:r>
            <a:rPr lang="en-GB" sz="1100" i="1" baseline="0"/>
            <a:t> given the level of project maturity?</a:t>
          </a:r>
        </a:p>
        <a:p>
          <a:r>
            <a:rPr lang="en-GB" sz="1100" i="1" baseline="0"/>
            <a:t> - Is the planning / DNO /  procurement position likely to be a high risk to timely project delivery?</a:t>
          </a:r>
        </a:p>
        <a:p>
          <a:r>
            <a:rPr lang="en-GB" sz="1100" i="1" baseline="0"/>
            <a:t> </a:t>
          </a:r>
        </a:p>
        <a:p>
          <a:endParaRPr lang="en-GB" sz="1100"/>
        </a:p>
      </xdr:txBody>
    </xdr:sp>
    <xdr:clientData/>
  </xdr:twoCellAnchor>
  <xdr:twoCellAnchor>
    <xdr:from>
      <xdr:col>15</xdr:col>
      <xdr:colOff>95250</xdr:colOff>
      <xdr:row>110</xdr:row>
      <xdr:rowOff>57149</xdr:rowOff>
    </xdr:from>
    <xdr:to>
      <xdr:col>15</xdr:col>
      <xdr:colOff>2571750</xdr:colOff>
      <xdr:row>132</xdr:row>
      <xdr:rowOff>171450</xdr:rowOff>
    </xdr:to>
    <xdr:sp macro="" textlink="">
      <xdr:nvSpPr>
        <xdr:cNvPr id="10" name="TextBox 9">
          <a:extLst>
            <a:ext uri="{FF2B5EF4-FFF2-40B4-BE49-F238E27FC236}">
              <a16:creationId xmlns:a16="http://schemas.microsoft.com/office/drawing/2014/main" id="{9D38B60E-A055-4F38-B209-4537ED9DB239}"/>
            </a:ext>
          </a:extLst>
        </xdr:cNvPr>
        <xdr:cNvSpPr txBox="1"/>
      </xdr:nvSpPr>
      <xdr:spPr>
        <a:xfrm>
          <a:off x="14573250" y="21164549"/>
          <a:ext cx="2476500" cy="35623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 costs match up with the submitted evidence?</a:t>
          </a:r>
        </a:p>
        <a:p>
          <a:r>
            <a:rPr lang="en-GB" sz="1100" i="1"/>
            <a:t> - Are the costs only for eligible technologies?</a:t>
          </a:r>
          <a:r>
            <a:rPr lang="en-GB" sz="1100" i="1" baseline="0"/>
            <a:t> (e.g. do not include PV install)</a:t>
          </a:r>
        </a:p>
        <a:p>
          <a:r>
            <a:rPr lang="en-GB" sz="1100" i="1" baseline="0"/>
            <a:t> - Do the projects rely on any other government funding schemes? Such as Sustainable Communities for Learning / Tranforming Towns?</a:t>
          </a:r>
          <a:endParaRPr lang="en-GB" sz="1100" i="1"/>
        </a:p>
        <a:p>
          <a:r>
            <a:rPr lang="en-GB" sz="1100" i="1" baseline="0"/>
            <a:t> - Is there a suitable level of evidence to be able to match up each of the costs in the form?</a:t>
          </a:r>
        </a:p>
        <a:p>
          <a:r>
            <a:rPr lang="en-GB" sz="1100" i="1" baseline="0"/>
            <a:t> - Are the costs budget / soft market costs? </a:t>
          </a:r>
        </a:p>
        <a:p>
          <a:r>
            <a:rPr lang="en-GB" sz="1100" i="1" baseline="0"/>
            <a:t> - Are the costs typical for this type / scale of project?</a:t>
          </a:r>
        </a:p>
        <a:p>
          <a:r>
            <a:rPr lang="en-GB" sz="1100" i="1" baseline="0"/>
            <a:t> - Are the provided costs dated within the last 12 months?</a:t>
          </a:r>
        </a:p>
        <a:p>
          <a:r>
            <a:rPr lang="en-GB" sz="1100" i="1" baseline="0"/>
            <a:t> - Does the yearly split of costs seem reasonable with the current level of porject maturity / proposed project timeline?</a:t>
          </a:r>
        </a:p>
        <a:p>
          <a:r>
            <a:rPr lang="en-GB" sz="1100" i="1" baseline="0"/>
            <a:t> </a:t>
          </a:r>
        </a:p>
        <a:p>
          <a:endParaRPr lang="en-GB" sz="1100"/>
        </a:p>
      </xdr:txBody>
    </xdr:sp>
    <xdr:clientData/>
  </xdr:twoCellAnchor>
  <xdr:twoCellAnchor>
    <xdr:from>
      <xdr:col>15</xdr:col>
      <xdr:colOff>180975</xdr:colOff>
      <xdr:row>155</xdr:row>
      <xdr:rowOff>190500</xdr:rowOff>
    </xdr:from>
    <xdr:to>
      <xdr:col>15</xdr:col>
      <xdr:colOff>2657475</xdr:colOff>
      <xdr:row>161</xdr:row>
      <xdr:rowOff>215900</xdr:rowOff>
    </xdr:to>
    <xdr:sp macro="" textlink="">
      <xdr:nvSpPr>
        <xdr:cNvPr id="11" name="TextBox 10">
          <a:extLst>
            <a:ext uri="{FF2B5EF4-FFF2-40B4-BE49-F238E27FC236}">
              <a16:creationId xmlns:a16="http://schemas.microsoft.com/office/drawing/2014/main" id="{24BA58D2-665B-45BA-B534-A04713814974}"/>
            </a:ext>
          </a:extLst>
        </xdr:cNvPr>
        <xdr:cNvSpPr txBox="1"/>
      </xdr:nvSpPr>
      <xdr:spPr>
        <a:xfrm>
          <a:off x="14658975" y="29356050"/>
          <a:ext cx="2476500" cy="1739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these risks</a:t>
          </a:r>
          <a:r>
            <a:rPr lang="en-GB" sz="1100" i="1" baseline="0"/>
            <a:t> tie in with the considerations in the other application form sections?</a:t>
          </a:r>
        </a:p>
        <a:p>
          <a:r>
            <a:rPr lang="en-GB" sz="1100" i="1" baseline="0"/>
            <a:t> - Does the risk register cover potential change in cost?</a:t>
          </a:r>
        </a:p>
        <a:p>
          <a:r>
            <a:rPr lang="en-GB" sz="1100" i="1" baseline="0"/>
            <a:t> - Are the mitigations reasonable?</a:t>
          </a:r>
        </a:p>
        <a:p>
          <a:r>
            <a:rPr lang="en-GB" sz="1100" i="1" baseline="0"/>
            <a:t> - Does the risk register prove a suitable level of project maturity?</a:t>
          </a:r>
        </a:p>
        <a:p>
          <a:r>
            <a:rPr lang="en-GB" sz="1100" i="1" baseline="0"/>
            <a:t> </a:t>
          </a:r>
        </a:p>
        <a:p>
          <a:endParaRPr lang="en-GB" sz="1100"/>
        </a:p>
      </xdr:txBody>
    </xdr:sp>
    <xdr:clientData/>
  </xdr:twoCellAnchor>
  <xdr:twoCellAnchor>
    <xdr:from>
      <xdr:col>15</xdr:col>
      <xdr:colOff>247650</xdr:colOff>
      <xdr:row>167</xdr:row>
      <xdr:rowOff>104775</xdr:rowOff>
    </xdr:from>
    <xdr:to>
      <xdr:col>15</xdr:col>
      <xdr:colOff>2724150</xdr:colOff>
      <xdr:row>177</xdr:row>
      <xdr:rowOff>34925</xdr:rowOff>
    </xdr:to>
    <xdr:sp macro="" textlink="">
      <xdr:nvSpPr>
        <xdr:cNvPr id="12" name="TextBox 11">
          <a:extLst>
            <a:ext uri="{FF2B5EF4-FFF2-40B4-BE49-F238E27FC236}">
              <a16:creationId xmlns:a16="http://schemas.microsoft.com/office/drawing/2014/main" id="{1D2E4204-83EB-4613-A0F0-B3191DCF52E0}"/>
            </a:ext>
          </a:extLst>
        </xdr:cNvPr>
        <xdr:cNvSpPr txBox="1"/>
      </xdr:nvSpPr>
      <xdr:spPr>
        <a:xfrm>
          <a:off x="14725650" y="32223075"/>
          <a:ext cx="2457450" cy="1835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Has</a:t>
          </a:r>
          <a:r>
            <a:rPr lang="en-GB" sz="1100" i="1" baseline="0"/>
            <a:t> the applicant submitted all relevant bits of evidence to support the application?</a:t>
          </a:r>
        </a:p>
        <a:p>
          <a:r>
            <a:rPr lang="en-GB" sz="1100" i="1" baseline="0"/>
            <a:t> </a:t>
          </a:r>
        </a:p>
        <a:p>
          <a:r>
            <a:rPr lang="en-GB" sz="1100" i="1" baseline="0"/>
            <a:t> </a:t>
          </a:r>
        </a:p>
        <a:p>
          <a:endParaRPr lang="en-GB" sz="1100"/>
        </a:p>
      </xdr:txBody>
    </xdr:sp>
    <xdr:clientData/>
  </xdr:twoCellAnchor>
  <xdr:twoCellAnchor>
    <xdr:from>
      <xdr:col>15</xdr:col>
      <xdr:colOff>190500</xdr:colOff>
      <xdr:row>197</xdr:row>
      <xdr:rowOff>76200</xdr:rowOff>
    </xdr:from>
    <xdr:to>
      <xdr:col>15</xdr:col>
      <xdr:colOff>2667000</xdr:colOff>
      <xdr:row>209</xdr:row>
      <xdr:rowOff>123825</xdr:rowOff>
    </xdr:to>
    <xdr:sp macro="" textlink="">
      <xdr:nvSpPr>
        <xdr:cNvPr id="13" name="TextBox 12">
          <a:extLst>
            <a:ext uri="{FF2B5EF4-FFF2-40B4-BE49-F238E27FC236}">
              <a16:creationId xmlns:a16="http://schemas.microsoft.com/office/drawing/2014/main" id="{816B8DEF-B08D-4D9D-BDD9-607BDF27AE9F}"/>
            </a:ext>
          </a:extLst>
        </xdr:cNvPr>
        <xdr:cNvSpPr txBox="1"/>
      </xdr:nvSpPr>
      <xdr:spPr>
        <a:xfrm>
          <a:off x="14668500" y="38423850"/>
          <a:ext cx="2476500" cy="2333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a:t>
          </a:r>
          <a:r>
            <a:rPr lang="en-GB" sz="1100" i="1" baseline="0"/>
            <a:t> Could the project be suitable for funding if a few simple clarifications or further evidence is required?</a:t>
          </a:r>
        </a:p>
        <a:p>
          <a:r>
            <a:rPr lang="en-GB" sz="1100" i="1" baseline="0"/>
            <a:t> - If projects are a fail, give detail of the criteria they do not meet</a:t>
          </a:r>
        </a:p>
        <a:p>
          <a:r>
            <a:rPr lang="en-GB" sz="1100" i="1" baseline="0"/>
            <a:t> - If projects are a pass or a pass once clarifications are closed out, highlight any technical risks with the projects</a:t>
          </a:r>
        </a:p>
        <a:p>
          <a:r>
            <a:rPr lang="en-GB" sz="1100" i="1" baseline="0"/>
            <a:t> </a:t>
          </a:r>
        </a:p>
        <a:p>
          <a:r>
            <a:rPr lang="en-GB" sz="1100" i="1" baseline="0"/>
            <a:t> </a:t>
          </a:r>
        </a:p>
        <a:p>
          <a:r>
            <a:rPr lang="en-GB" sz="1100" i="1" baseline="0"/>
            <a:t> </a:t>
          </a:r>
        </a:p>
        <a:p>
          <a:endParaRPr lang="en-GB"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teffan Cook" id="{94A25003-28F4-4606-B103-17EE415FDCB2}" userId="S::Steffan.Cook@carbontrust.com::9937bc13-ed66-41eb-9b89-f5e63b74ea47"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2" dT="2024-09-25T10:58:44.46" personId="{94A25003-28F4-4606-B103-17EE415FDCB2}" id="{6ADC1BE2-F69E-43AF-8D23-680D45838965}">
    <text>Capacity check 1: will source provide most of the heat required or too much</text>
  </threadedComment>
  <threadedComment ref="D23" dT="2024-09-25T11:09:53.27" personId="{94A25003-28F4-4606-B103-17EE415FDCB2}" id="{777EB327-18C0-49F1-B2D5-65425F23E2F9}">
    <text>Capacity Check 2: How much of the year does the source need to be running? Is this realistic?</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7078-D1DC-4A99-99CF-4302C8491193}">
  <sheetPr codeName="Sheet1">
    <tabColor theme="7" tint="0.59999389629810485"/>
  </sheetPr>
  <dimension ref="A1:Q56"/>
  <sheetViews>
    <sheetView showGridLines="0" tabSelected="1" workbookViewId="0">
      <selection activeCell="P14" sqref="P14"/>
    </sheetView>
  </sheetViews>
  <sheetFormatPr defaultColWidth="0" defaultRowHeight="15" customHeight="1" zeroHeight="1" x14ac:dyDescent="0.3"/>
  <cols>
    <col min="1" max="1" width="1.44140625" customWidth="1"/>
    <col min="2" max="5" width="8.88671875" customWidth="1"/>
    <col min="6" max="6" width="9.5546875" customWidth="1"/>
    <col min="7" max="7" width="9.88671875" customWidth="1"/>
    <col min="8" max="8" width="16" customWidth="1"/>
    <col min="9" max="9" width="9.5546875" customWidth="1"/>
    <col min="10" max="10" width="10" customWidth="1"/>
    <col min="11" max="11" width="10.109375" customWidth="1"/>
    <col min="12" max="12" width="10.44140625" customWidth="1"/>
    <col min="13" max="13" width="10.88671875" customWidth="1"/>
    <col min="14" max="14" width="10.44140625" customWidth="1"/>
    <col min="15" max="15" width="10.88671875" customWidth="1"/>
    <col min="16" max="16" width="26.88671875" customWidth="1"/>
    <col min="17" max="17" width="1.109375" customWidth="1"/>
    <col min="18" max="16384" width="8.88671875" hidden="1"/>
  </cols>
  <sheetData>
    <row r="1" spans="2:16" ht="6.6" customHeight="1" thickBot="1" x14ac:dyDescent="0.35"/>
    <row r="2" spans="2:16" thickBot="1" x14ac:dyDescent="0.35">
      <c r="B2" s="11"/>
      <c r="C2" s="12"/>
      <c r="D2" s="12"/>
      <c r="E2" s="12"/>
      <c r="F2" s="12"/>
      <c r="G2" s="12"/>
      <c r="H2" s="12"/>
      <c r="I2" s="12"/>
      <c r="J2" s="12"/>
      <c r="K2" s="12"/>
      <c r="L2" s="12"/>
      <c r="M2" s="12"/>
      <c r="N2" s="12"/>
      <c r="O2" s="12"/>
      <c r="P2" s="13"/>
    </row>
    <row r="3" spans="2:16" ht="14.4" x14ac:dyDescent="0.3">
      <c r="B3" s="7"/>
      <c r="L3" t="s">
        <v>532</v>
      </c>
      <c r="N3" s="56">
        <v>45596</v>
      </c>
      <c r="P3" s="6"/>
    </row>
    <row r="4" spans="2:16" ht="14.4" x14ac:dyDescent="0.3">
      <c r="B4" s="7"/>
      <c r="P4" s="6"/>
    </row>
    <row r="5" spans="2:16" ht="14.4" x14ac:dyDescent="0.3">
      <c r="B5" s="7"/>
      <c r="P5" s="6"/>
    </row>
    <row r="6" spans="2:16" ht="25.8" x14ac:dyDescent="0.5">
      <c r="B6" s="7"/>
      <c r="I6" s="5" t="s">
        <v>113</v>
      </c>
      <c r="P6" s="6"/>
    </row>
    <row r="7" spans="2:16" ht="14.4" x14ac:dyDescent="0.3">
      <c r="B7" s="7"/>
      <c r="P7" s="6"/>
    </row>
    <row r="8" spans="2:16" ht="14.4" x14ac:dyDescent="0.3">
      <c r="B8" s="7"/>
      <c r="P8" s="6"/>
    </row>
    <row r="9" spans="2:16" ht="14.4" x14ac:dyDescent="0.3">
      <c r="B9" s="7"/>
      <c r="P9" s="6"/>
    </row>
    <row r="10" spans="2:16" ht="30" x14ac:dyDescent="0.3">
      <c r="B10" s="7"/>
      <c r="C10" s="10" t="s">
        <v>448</v>
      </c>
      <c r="L10" s="322" t="s">
        <v>449</v>
      </c>
      <c r="M10" s="379" t="s">
        <v>450</v>
      </c>
      <c r="N10" s="379"/>
      <c r="P10" s="6"/>
    </row>
    <row r="11" spans="2:16" ht="14.4" x14ac:dyDescent="0.3">
      <c r="B11" s="7"/>
      <c r="P11" s="6"/>
    </row>
    <row r="12" spans="2:16" ht="14.4" x14ac:dyDescent="0.3">
      <c r="B12" s="7"/>
      <c r="C12" s="9" t="s">
        <v>114</v>
      </c>
      <c r="P12" s="6"/>
    </row>
    <row r="13" spans="2:16" ht="7.5" customHeight="1" x14ac:dyDescent="0.3">
      <c r="B13" s="7"/>
      <c r="C13" s="9"/>
      <c r="P13" s="6"/>
    </row>
    <row r="14" spans="2:16" ht="14.4" x14ac:dyDescent="0.3">
      <c r="B14" s="7"/>
      <c r="C14" s="8" t="s">
        <v>115</v>
      </c>
      <c r="H14" s="8" t="s">
        <v>116</v>
      </c>
      <c r="P14" s="6"/>
    </row>
    <row r="15" spans="2:16" ht="14.4" x14ac:dyDescent="0.3">
      <c r="B15" s="7"/>
      <c r="C15" s="8" t="s">
        <v>117</v>
      </c>
      <c r="H15" s="66" t="s">
        <v>118</v>
      </c>
      <c r="I15" s="65" t="s">
        <v>119</v>
      </c>
      <c r="P15" s="6"/>
    </row>
    <row r="16" spans="2:16" ht="14.4" x14ac:dyDescent="0.3">
      <c r="B16" s="7"/>
      <c r="C16" s="8" t="s">
        <v>120</v>
      </c>
      <c r="H16" s="62" t="s">
        <v>121</v>
      </c>
      <c r="I16" s="65" t="s">
        <v>122</v>
      </c>
      <c r="P16" s="6"/>
    </row>
    <row r="17" spans="2:16" ht="14.4" x14ac:dyDescent="0.3">
      <c r="B17" s="7"/>
      <c r="C17" s="8" t="s">
        <v>123</v>
      </c>
      <c r="P17" s="6"/>
    </row>
    <row r="18" spans="2:16" ht="14.4" x14ac:dyDescent="0.3">
      <c r="B18" s="7"/>
      <c r="C18" s="8" t="s">
        <v>124</v>
      </c>
      <c r="P18" s="6"/>
    </row>
    <row r="19" spans="2:16" ht="14.4" x14ac:dyDescent="0.3">
      <c r="B19" s="7"/>
      <c r="P19" s="6"/>
    </row>
    <row r="20" spans="2:16" ht="14.4" x14ac:dyDescent="0.3">
      <c r="B20" s="7"/>
      <c r="C20" s="323" t="s">
        <v>451</v>
      </c>
      <c r="K20" s="16"/>
      <c r="L20" s="16"/>
      <c r="M20" s="16"/>
      <c r="N20" s="16"/>
      <c r="O20" s="16"/>
      <c r="P20" s="6"/>
    </row>
    <row r="21" spans="2:16" ht="14.4" x14ac:dyDescent="0.3">
      <c r="B21" s="7"/>
      <c r="P21" s="6"/>
    </row>
    <row r="22" spans="2:16" ht="14.4" x14ac:dyDescent="0.3">
      <c r="B22" s="7"/>
      <c r="C22" s="9" t="s">
        <v>125</v>
      </c>
      <c r="P22" s="6"/>
    </row>
    <row r="23" spans="2:16" ht="7.5" customHeight="1" x14ac:dyDescent="0.3">
      <c r="B23" s="7"/>
      <c r="C23" s="9"/>
      <c r="P23" s="6"/>
    </row>
    <row r="24" spans="2:16" ht="14.4" x14ac:dyDescent="0.3">
      <c r="B24" s="7"/>
      <c r="C24" s="8" t="s">
        <v>126</v>
      </c>
      <c r="P24" s="6"/>
    </row>
    <row r="25" spans="2:16" ht="14.4" x14ac:dyDescent="0.3">
      <c r="B25" s="7"/>
      <c r="C25" s="8" t="s">
        <v>452</v>
      </c>
      <c r="L25" s="16"/>
      <c r="M25" s="16"/>
      <c r="N25" s="16"/>
      <c r="O25" s="16"/>
      <c r="P25" s="63"/>
    </row>
    <row r="26" spans="2:16" ht="14.4" x14ac:dyDescent="0.3">
      <c r="B26" s="7"/>
      <c r="C26" s="8" t="s">
        <v>127</v>
      </c>
      <c r="P26" s="6"/>
    </row>
    <row r="27" spans="2:16" ht="14.4" x14ac:dyDescent="0.3">
      <c r="B27" s="7"/>
      <c r="C27" s="8" t="s">
        <v>128</v>
      </c>
      <c r="P27" s="6"/>
    </row>
    <row r="28" spans="2:16" ht="14.4" x14ac:dyDescent="0.3">
      <c r="B28" s="7"/>
      <c r="P28" s="6"/>
    </row>
    <row r="29" spans="2:16" ht="14.4" x14ac:dyDescent="0.3">
      <c r="B29" s="7"/>
      <c r="C29" s="9" t="s">
        <v>129</v>
      </c>
      <c r="P29" s="6"/>
    </row>
    <row r="30" spans="2:16" ht="7.5" customHeight="1" x14ac:dyDescent="0.3">
      <c r="B30" s="7"/>
      <c r="C30" s="9"/>
      <c r="P30" s="6"/>
    </row>
    <row r="31" spans="2:16" ht="14.4" x14ac:dyDescent="0.3">
      <c r="B31" s="7"/>
      <c r="C31" s="8" t="s">
        <v>130</v>
      </c>
      <c r="P31" s="6"/>
    </row>
    <row r="32" spans="2:16" ht="14.4" x14ac:dyDescent="0.3">
      <c r="B32" s="7"/>
      <c r="C32" s="8" t="s">
        <v>131</v>
      </c>
      <c r="P32" s="6"/>
    </row>
    <row r="33" spans="2:16" ht="14.4" x14ac:dyDescent="0.3">
      <c r="B33" s="7"/>
      <c r="C33" s="8"/>
      <c r="P33" s="6"/>
    </row>
    <row r="34" spans="2:16" ht="14.4" x14ac:dyDescent="0.3">
      <c r="B34" s="15"/>
      <c r="C34" s="14" t="s">
        <v>132</v>
      </c>
      <c r="D34" s="16"/>
      <c r="E34" s="16"/>
      <c r="F34" s="16"/>
      <c r="G34" s="16"/>
      <c r="H34" s="16"/>
      <c r="I34" s="16"/>
      <c r="J34" s="16"/>
      <c r="K34" s="16"/>
      <c r="L34" s="16"/>
      <c r="P34" s="6"/>
    </row>
    <row r="35" spans="2:16" ht="7.5" customHeight="1" x14ac:dyDescent="0.3">
      <c r="B35" s="15"/>
      <c r="C35" s="14"/>
      <c r="D35" s="16"/>
      <c r="E35" s="16"/>
      <c r="F35" s="16"/>
      <c r="G35" s="16"/>
      <c r="H35" s="16"/>
      <c r="I35" s="16"/>
      <c r="J35" s="16"/>
      <c r="K35" s="16"/>
      <c r="L35" s="16"/>
      <c r="P35" s="6"/>
    </row>
    <row r="36" spans="2:16" ht="14.4" x14ac:dyDescent="0.3">
      <c r="B36" s="7"/>
      <c r="C36" s="20" t="s">
        <v>133</v>
      </c>
      <c r="D36" s="20"/>
      <c r="E36" s="20"/>
      <c r="F36" s="20"/>
      <c r="G36" s="20"/>
      <c r="H36" s="20"/>
      <c r="I36" s="20"/>
      <c r="J36" s="20"/>
      <c r="K36" s="20"/>
      <c r="L36" s="20"/>
      <c r="M36" s="20"/>
      <c r="P36" s="6"/>
    </row>
    <row r="37" spans="2:16" ht="14.4" x14ac:dyDescent="0.3">
      <c r="B37" s="7"/>
      <c r="C37" s="20" t="s">
        <v>134</v>
      </c>
      <c r="D37" s="20"/>
      <c r="E37" s="20"/>
      <c r="F37" s="20"/>
      <c r="G37" s="20"/>
      <c r="H37" s="20"/>
      <c r="I37" s="20"/>
      <c r="J37" s="20"/>
      <c r="K37" s="20"/>
      <c r="L37" s="20"/>
      <c r="M37" s="20"/>
      <c r="P37" s="6"/>
    </row>
    <row r="38" spans="2:16" ht="14.4" x14ac:dyDescent="0.3">
      <c r="B38" s="7"/>
      <c r="C38" s="20" t="s">
        <v>135</v>
      </c>
      <c r="D38" s="20"/>
      <c r="E38" s="20"/>
      <c r="F38" s="20"/>
      <c r="G38" s="20"/>
      <c r="H38" s="20"/>
      <c r="I38" s="20"/>
      <c r="J38" s="20"/>
      <c r="K38" s="20"/>
      <c r="L38" s="20"/>
      <c r="M38" s="20"/>
      <c r="P38" s="6"/>
    </row>
    <row r="39" spans="2:16" ht="14.4" x14ac:dyDescent="0.3">
      <c r="B39" s="7"/>
      <c r="C39" s="20" t="s">
        <v>136</v>
      </c>
      <c r="D39" s="20"/>
      <c r="E39" s="20"/>
      <c r="F39" s="20"/>
      <c r="G39" s="20"/>
      <c r="H39" s="20"/>
      <c r="I39" s="20"/>
      <c r="J39" s="20"/>
      <c r="K39" s="20"/>
      <c r="L39" s="20"/>
      <c r="M39" s="20"/>
      <c r="P39" s="6"/>
    </row>
    <row r="40" spans="2:16" ht="14.4" x14ac:dyDescent="0.3">
      <c r="B40" s="7"/>
      <c r="C40" s="20" t="s">
        <v>137</v>
      </c>
      <c r="D40" s="20"/>
      <c r="E40" s="20"/>
      <c r="F40" s="20"/>
      <c r="G40" s="20"/>
      <c r="H40" s="20"/>
      <c r="I40" s="20"/>
      <c r="J40" s="20"/>
      <c r="K40" s="20"/>
      <c r="L40" s="20"/>
      <c r="M40" s="20"/>
      <c r="P40" s="6"/>
    </row>
    <row r="41" spans="2:16" ht="14.4" x14ac:dyDescent="0.3">
      <c r="B41" s="7"/>
      <c r="C41" s="20" t="s">
        <v>138</v>
      </c>
      <c r="D41" s="20"/>
      <c r="E41" s="20"/>
      <c r="F41" s="20"/>
      <c r="G41" s="20"/>
      <c r="H41" s="20"/>
      <c r="I41" s="20"/>
      <c r="J41" s="20"/>
      <c r="K41" s="20"/>
      <c r="L41" s="20"/>
      <c r="M41" s="20"/>
      <c r="P41" s="6"/>
    </row>
    <row r="42" spans="2:16" ht="14.4" x14ac:dyDescent="0.3">
      <c r="B42" s="7"/>
      <c r="C42" s="20" t="s">
        <v>139</v>
      </c>
      <c r="D42" s="20"/>
      <c r="E42" s="20"/>
      <c r="F42" s="20"/>
      <c r="G42" s="20"/>
      <c r="H42" s="20"/>
      <c r="I42" s="20"/>
      <c r="J42" s="20"/>
      <c r="K42" s="20"/>
      <c r="L42" s="20"/>
      <c r="M42" s="20"/>
      <c r="P42" s="6"/>
    </row>
    <row r="43" spans="2:16" ht="14.4" x14ac:dyDescent="0.3">
      <c r="B43" s="7"/>
      <c r="C43" s="21" t="s">
        <v>3</v>
      </c>
      <c r="D43" s="20"/>
      <c r="E43" s="20"/>
      <c r="F43" s="20"/>
      <c r="G43" s="20"/>
      <c r="H43" s="20"/>
      <c r="I43" s="20"/>
      <c r="J43" s="20"/>
      <c r="K43" s="20"/>
      <c r="L43" s="20"/>
      <c r="M43" s="20"/>
      <c r="P43" s="6"/>
    </row>
    <row r="44" spans="2:16" ht="14.4" x14ac:dyDescent="0.3">
      <c r="B44" s="7"/>
      <c r="C44" s="19"/>
      <c r="P44" s="6"/>
    </row>
    <row r="45" spans="2:16" thickBot="1" x14ac:dyDescent="0.35">
      <c r="B45" s="7"/>
      <c r="C45" s="19"/>
      <c r="P45" s="6"/>
    </row>
    <row r="46" spans="2:16" thickBot="1" x14ac:dyDescent="0.35">
      <c r="B46" s="11"/>
      <c r="C46" s="12"/>
      <c r="D46" s="12"/>
      <c r="E46" s="12"/>
      <c r="F46" s="12"/>
      <c r="G46" s="12"/>
      <c r="H46" s="12"/>
      <c r="I46" s="12"/>
      <c r="J46" s="12"/>
      <c r="K46" s="12"/>
      <c r="L46" s="12"/>
      <c r="M46" s="12"/>
      <c r="N46" s="12"/>
      <c r="O46" s="12"/>
      <c r="P46" s="13"/>
    </row>
    <row r="47" spans="2:16" ht="7.5" customHeight="1" x14ac:dyDescent="0.3"/>
    <row r="49" ht="14.4" hidden="1" x14ac:dyDescent="0.3"/>
    <row r="50" ht="14.4" hidden="1" x14ac:dyDescent="0.3"/>
    <row r="51" ht="14.4" hidden="1" x14ac:dyDescent="0.3"/>
    <row r="52" ht="14.4" hidden="1" x14ac:dyDescent="0.3"/>
    <row r="53" ht="14.4" hidden="1" x14ac:dyDescent="0.3"/>
    <row r="54" ht="14.4" hidden="1" x14ac:dyDescent="0.3"/>
    <row r="55" ht="14.4" hidden="1" x14ac:dyDescent="0.3"/>
    <row r="56" ht="14.4" hidden="1" x14ac:dyDescent="0.3"/>
  </sheetData>
  <sheetProtection selectLockedCells="1" selectUnlockedCells="1"/>
  <protectedRanges>
    <protectedRange sqref="C31:P31" name="Range1_1"/>
  </protectedRanges>
  <mergeCells count="1">
    <mergeCell ref="M10:N10"/>
  </mergeCells>
  <hyperlinks>
    <hyperlink ref="C43" r:id="rId1" xr:uid="{8AF5814A-3802-4A67-AACC-2F26A7A78596}"/>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88F45-8833-429C-8905-21FE44C20A9A}">
  <sheetPr codeName="Sheet2">
    <tabColor theme="4"/>
    <pageSetUpPr autoPageBreaks="0"/>
  </sheetPr>
  <dimension ref="A1:S183"/>
  <sheetViews>
    <sheetView showGridLines="0" workbookViewId="0">
      <selection activeCell="E15" sqref="E15"/>
    </sheetView>
  </sheetViews>
  <sheetFormatPr defaultColWidth="0" defaultRowHeight="13.8" zeroHeight="1" x14ac:dyDescent="0.25"/>
  <cols>
    <col min="1" max="1" width="1.109375" style="8" customWidth="1"/>
    <col min="2" max="3" width="5.5546875" style="8" customWidth="1"/>
    <col min="4" max="4" width="53.33203125" style="97" customWidth="1"/>
    <col min="5" max="5" width="15.5546875" style="98" customWidth="1"/>
    <col min="6" max="11" width="15.5546875" style="8" customWidth="1"/>
    <col min="12" max="12" width="7.5546875" style="8" customWidth="1"/>
    <col min="13" max="13" width="1.109375" style="8" customWidth="1"/>
    <col min="14" max="19" width="0" style="8" hidden="1" customWidth="1"/>
    <col min="20" max="16384" width="8.88671875" style="8" hidden="1"/>
  </cols>
  <sheetData>
    <row r="1" spans="2:12" ht="14.4" thickBot="1" x14ac:dyDescent="0.3"/>
    <row r="2" spans="2:12" s="102" customFormat="1" ht="25.2" thickBot="1" x14ac:dyDescent="0.45">
      <c r="B2" s="99"/>
      <c r="C2" s="100" t="s">
        <v>140</v>
      </c>
      <c r="D2" s="100"/>
      <c r="E2" s="100"/>
      <c r="F2" s="100"/>
      <c r="G2" s="100"/>
      <c r="H2" s="100"/>
      <c r="I2" s="100"/>
      <c r="J2" s="100"/>
      <c r="K2" s="100"/>
      <c r="L2" s="101"/>
    </row>
    <row r="3" spans="2:12" ht="14.4" x14ac:dyDescent="0.3">
      <c r="B3" s="103"/>
      <c r="G3" s="104"/>
      <c r="L3" s="105"/>
    </row>
    <row r="4" spans="2:12" ht="14.4" x14ac:dyDescent="0.3">
      <c r="B4" s="103"/>
      <c r="G4" s="104"/>
      <c r="L4" s="105"/>
    </row>
    <row r="5" spans="2:12" ht="14.4" x14ac:dyDescent="0.3">
      <c r="B5" s="103"/>
      <c r="G5" s="104"/>
      <c r="L5" s="105"/>
    </row>
    <row r="6" spans="2:12" ht="14.4" x14ac:dyDescent="0.3">
      <c r="B6" s="103"/>
      <c r="G6" s="104"/>
      <c r="L6" s="105"/>
    </row>
    <row r="7" spans="2:12" ht="14.4" x14ac:dyDescent="0.3">
      <c r="B7" s="103"/>
      <c r="G7" s="104"/>
      <c r="L7" s="105"/>
    </row>
    <row r="8" spans="2:12" ht="14.4" x14ac:dyDescent="0.3">
      <c r="B8" s="103"/>
      <c r="G8" s="104"/>
      <c r="L8" s="105"/>
    </row>
    <row r="9" spans="2:12" ht="14.4" x14ac:dyDescent="0.3">
      <c r="B9" s="103"/>
      <c r="G9" s="104"/>
      <c r="L9" s="105"/>
    </row>
    <row r="10" spans="2:12" ht="15.6" x14ac:dyDescent="0.3">
      <c r="B10" s="106" t="s">
        <v>233</v>
      </c>
      <c r="C10" s="107"/>
      <c r="D10" s="107"/>
      <c r="E10" s="107"/>
      <c r="F10" s="107"/>
      <c r="G10" s="107"/>
      <c r="H10" s="107"/>
      <c r="I10" s="107"/>
      <c r="J10" s="107"/>
      <c r="K10" s="107"/>
      <c r="L10" s="108"/>
    </row>
    <row r="11" spans="2:12" ht="15.6" x14ac:dyDescent="0.3">
      <c r="B11" s="109"/>
      <c r="C11" s="110"/>
      <c r="D11" s="110"/>
      <c r="E11" s="110"/>
      <c r="F11" s="110"/>
      <c r="G11" s="110"/>
      <c r="H11" s="110"/>
      <c r="I11" s="110"/>
      <c r="J11" s="110"/>
      <c r="K11" s="110"/>
      <c r="L11" s="111"/>
    </row>
    <row r="12" spans="2:12" ht="15.6" x14ac:dyDescent="0.3">
      <c r="B12" s="112" t="s">
        <v>234</v>
      </c>
      <c r="C12" s="110"/>
      <c r="D12" s="110"/>
      <c r="E12" s="110"/>
      <c r="F12" s="110"/>
      <c r="G12" s="110"/>
      <c r="H12" s="110"/>
      <c r="I12" s="110"/>
      <c r="J12" s="110"/>
      <c r="K12" s="110"/>
      <c r="L12" s="111"/>
    </row>
    <row r="13" spans="2:12" ht="251.1" customHeight="1" x14ac:dyDescent="0.25">
      <c r="B13" s="103"/>
      <c r="D13" s="98" t="s">
        <v>235</v>
      </c>
      <c r="E13" s="380"/>
      <c r="F13" s="381"/>
      <c r="G13" s="381"/>
      <c r="H13" s="381"/>
      <c r="I13" s="381"/>
      <c r="J13" s="381"/>
      <c r="K13" s="382"/>
      <c r="L13" s="105"/>
    </row>
    <row r="14" spans="2:12" ht="14.4" x14ac:dyDescent="0.3">
      <c r="B14" s="103"/>
      <c r="G14" s="104"/>
      <c r="L14" s="105"/>
    </row>
    <row r="15" spans="2:12" ht="38.25" customHeight="1" x14ac:dyDescent="0.3">
      <c r="B15" s="103"/>
      <c r="D15" s="372" t="s">
        <v>236</v>
      </c>
      <c r="E15" s="373" t="s">
        <v>142</v>
      </c>
      <c r="G15" s="104"/>
      <c r="L15" s="105"/>
    </row>
    <row r="16" spans="2:12" ht="14.4" x14ac:dyDescent="0.3">
      <c r="B16" s="103"/>
      <c r="E16" s="113"/>
      <c r="G16" s="104"/>
      <c r="L16" s="105"/>
    </row>
    <row r="17" spans="2:12" ht="14.4" x14ac:dyDescent="0.3">
      <c r="B17" s="103"/>
      <c r="E17" s="113"/>
      <c r="G17" s="104"/>
      <c r="L17" s="105"/>
    </row>
    <row r="18" spans="2:12" ht="15.6" x14ac:dyDescent="0.3">
      <c r="B18" s="112" t="s">
        <v>237</v>
      </c>
      <c r="E18" s="113"/>
      <c r="G18" s="104"/>
      <c r="L18" s="105"/>
    </row>
    <row r="19" spans="2:12" ht="14.4" x14ac:dyDescent="0.3">
      <c r="B19" s="103"/>
      <c r="E19" s="113"/>
      <c r="G19" s="104"/>
      <c r="H19" s="114" t="s">
        <v>445</v>
      </c>
      <c r="L19" s="105"/>
    </row>
    <row r="20" spans="2:12" ht="44.4" customHeight="1" x14ac:dyDescent="0.3">
      <c r="B20" s="103"/>
      <c r="D20" s="113" t="s">
        <v>238</v>
      </c>
      <c r="E20" s="68" t="b">
        <v>0</v>
      </c>
      <c r="G20" s="104"/>
      <c r="H20" s="115" t="str">
        <f>IF(E20=TRUE, "Iawn", "Methu")</f>
        <v>Methu</v>
      </c>
      <c r="L20" s="105"/>
    </row>
    <row r="21" spans="2:12" ht="9.9" customHeight="1" x14ac:dyDescent="0.3">
      <c r="B21" s="103"/>
      <c r="D21" s="116"/>
      <c r="E21" s="117"/>
      <c r="G21" s="104"/>
      <c r="L21" s="105"/>
    </row>
    <row r="22" spans="2:12" ht="30" customHeight="1" x14ac:dyDescent="0.3">
      <c r="B22" s="103"/>
      <c r="D22" s="113" t="s">
        <v>239</v>
      </c>
      <c r="E22" s="68" t="b">
        <v>0</v>
      </c>
      <c r="G22" s="104"/>
      <c r="H22" s="115" t="str">
        <f>IF(E22=TRUE, "Iawn", "Methu")</f>
        <v>Methu</v>
      </c>
      <c r="L22" s="105"/>
    </row>
    <row r="23" spans="2:12" ht="9.9" customHeight="1" x14ac:dyDescent="0.3">
      <c r="B23" s="103"/>
      <c r="D23" s="116"/>
      <c r="E23" s="117"/>
      <c r="G23" s="104"/>
      <c r="L23" s="105"/>
    </row>
    <row r="24" spans="2:12" ht="48" customHeight="1" x14ac:dyDescent="0.3">
      <c r="B24" s="103"/>
      <c r="D24" s="113" t="s">
        <v>453</v>
      </c>
      <c r="E24" s="68" t="b">
        <v>0</v>
      </c>
      <c r="G24" s="104"/>
      <c r="H24" s="115" t="str">
        <f>IF(E24=TRUE, "Iawn", "Methu")</f>
        <v>Methu</v>
      </c>
      <c r="L24" s="105"/>
    </row>
    <row r="25" spans="2:12" ht="9.9" customHeight="1" x14ac:dyDescent="0.3">
      <c r="B25" s="103"/>
      <c r="D25" s="116"/>
      <c r="E25" s="117"/>
      <c r="G25" s="104"/>
      <c r="L25" s="105"/>
    </row>
    <row r="26" spans="2:12" ht="30" customHeight="1" x14ac:dyDescent="0.3">
      <c r="B26" s="103"/>
      <c r="D26" s="116" t="s">
        <v>240</v>
      </c>
      <c r="E26" s="68" t="b">
        <v>0</v>
      </c>
      <c r="G26" s="104"/>
      <c r="H26" s="115" t="str">
        <f>IF(E26=TRUE, "Iawn", "Methu")</f>
        <v>Methu</v>
      </c>
      <c r="L26" s="105"/>
    </row>
    <row r="27" spans="2:12" ht="9.9" customHeight="1" x14ac:dyDescent="0.3">
      <c r="B27" s="103"/>
      <c r="D27" s="116"/>
      <c r="E27" s="118"/>
      <c r="G27" s="104"/>
      <c r="L27" s="105"/>
    </row>
    <row r="28" spans="2:12" ht="30" customHeight="1" x14ac:dyDescent="0.3">
      <c r="B28" s="103"/>
      <c r="D28" s="119" t="s">
        <v>454</v>
      </c>
      <c r="E28" s="68" t="b">
        <v>0</v>
      </c>
      <c r="G28" s="104"/>
      <c r="H28" s="115" t="str">
        <f>IF(E28=TRUE, "Iawn", "Methu")</f>
        <v>Methu</v>
      </c>
      <c r="L28" s="105"/>
    </row>
    <row r="29" spans="2:12" ht="9.9" customHeight="1" x14ac:dyDescent="0.3">
      <c r="B29" s="103"/>
      <c r="D29" s="120"/>
      <c r="E29" s="118"/>
      <c r="G29" s="104"/>
      <c r="L29" s="105"/>
    </row>
    <row r="30" spans="2:12" ht="30" customHeight="1" x14ac:dyDescent="0.3">
      <c r="B30" s="103"/>
      <c r="D30" s="113" t="s">
        <v>241</v>
      </c>
      <c r="E30" s="40" t="s">
        <v>142</v>
      </c>
      <c r="G30" s="104"/>
      <c r="L30" s="105"/>
    </row>
    <row r="31" spans="2:12" ht="14.4" x14ac:dyDescent="0.3">
      <c r="B31" s="103"/>
      <c r="E31" s="117"/>
      <c r="G31" s="104"/>
      <c r="L31" s="105"/>
    </row>
    <row r="32" spans="2:12" ht="30" customHeight="1" x14ac:dyDescent="0.25">
      <c r="B32" s="103"/>
      <c r="D32" s="113" t="s">
        <v>455</v>
      </c>
      <c r="E32" s="40" t="s">
        <v>142</v>
      </c>
      <c r="H32" s="114" t="str" cm="1">
        <f t="array" ref="H32">_xlfn.SWITCH(E32,"Ie","Rhowch manylion yn dalen 3.Manylion Costau Cymwys","Na","Annibynnol","Dewiswch","")</f>
        <v/>
      </c>
      <c r="L32" s="105"/>
    </row>
    <row r="33" spans="2:12" ht="30" customHeight="1" x14ac:dyDescent="0.25">
      <c r="B33" s="103"/>
      <c r="D33" s="113"/>
      <c r="E33" s="8"/>
      <c r="L33" s="105"/>
    </row>
    <row r="34" spans="2:12" ht="42.6" customHeight="1" x14ac:dyDescent="0.25">
      <c r="B34" s="103"/>
      <c r="D34" s="113" t="s">
        <v>456</v>
      </c>
      <c r="E34" s="40" t="s">
        <v>142</v>
      </c>
      <c r="G34" s="46"/>
      <c r="H34" s="8" t="str" cm="1">
        <f t="array" ref="H34">_xlfn.SWITCH(E34,"Ie","Rhowch manylion yn adran 2.6.Manylion Prosiect - prosiectau dibynnol","Na","Annibynnol","Dewiswch","")</f>
        <v/>
      </c>
      <c r="I34" s="46"/>
      <c r="L34" s="105"/>
    </row>
    <row r="35" spans="2:12" ht="14.4" x14ac:dyDescent="0.3">
      <c r="B35" s="103"/>
      <c r="E35" s="117"/>
      <c r="G35" s="104"/>
      <c r="L35" s="105"/>
    </row>
    <row r="36" spans="2:12" ht="15.6" x14ac:dyDescent="0.3">
      <c r="B36" s="112" t="s">
        <v>242</v>
      </c>
      <c r="E36" s="117"/>
      <c r="G36" s="104"/>
      <c r="L36" s="105"/>
    </row>
    <row r="37" spans="2:12" ht="27.6" x14ac:dyDescent="0.3">
      <c r="B37" s="112"/>
      <c r="D37" s="98" t="s">
        <v>243</v>
      </c>
      <c r="E37" s="40" t="s">
        <v>142</v>
      </c>
      <c r="G37" s="104"/>
      <c r="L37" s="105"/>
    </row>
    <row r="38" spans="2:12" ht="11.1" customHeight="1" x14ac:dyDescent="0.3">
      <c r="B38" s="112"/>
      <c r="E38" s="121"/>
      <c r="G38" s="104"/>
      <c r="L38" s="105"/>
    </row>
    <row r="39" spans="2:12" ht="27.6" x14ac:dyDescent="0.3">
      <c r="B39" s="112"/>
      <c r="D39" s="98" t="s">
        <v>244</v>
      </c>
      <c r="E39" s="40" t="s">
        <v>142</v>
      </c>
      <c r="G39" s="104"/>
      <c r="L39" s="105"/>
    </row>
    <row r="40" spans="2:12" ht="15.6" x14ac:dyDescent="0.3">
      <c r="B40" s="112"/>
      <c r="D40" s="98"/>
      <c r="E40" s="118"/>
      <c r="G40" s="104"/>
      <c r="L40" s="105"/>
    </row>
    <row r="41" spans="2:12" ht="27.6" x14ac:dyDescent="0.3">
      <c r="B41" s="112"/>
      <c r="D41" s="98" t="s">
        <v>245</v>
      </c>
      <c r="E41" s="40" t="s">
        <v>142</v>
      </c>
      <c r="G41" s="104"/>
      <c r="L41" s="105"/>
    </row>
    <row r="42" spans="2:12" ht="11.1" customHeight="1" x14ac:dyDescent="0.3">
      <c r="B42" s="112"/>
      <c r="G42" s="104"/>
      <c r="L42" s="105"/>
    </row>
    <row r="43" spans="2:12" ht="179.4" customHeight="1" x14ac:dyDescent="0.25">
      <c r="B43" s="103"/>
      <c r="D43" s="122" t="s">
        <v>246</v>
      </c>
      <c r="E43" s="380"/>
      <c r="F43" s="381"/>
      <c r="G43" s="381"/>
      <c r="H43" s="381"/>
      <c r="I43" s="381"/>
      <c r="J43" s="381"/>
      <c r="K43" s="382"/>
      <c r="L43" s="105" t="s">
        <v>13</v>
      </c>
    </row>
    <row r="44" spans="2:12" ht="17.399999999999999" customHeight="1" x14ac:dyDescent="0.3">
      <c r="B44" s="103"/>
      <c r="G44" s="104"/>
      <c r="L44" s="105"/>
    </row>
    <row r="45" spans="2:12" ht="15.6" x14ac:dyDescent="0.3">
      <c r="B45" s="106" t="s">
        <v>247</v>
      </c>
      <c r="C45" s="107"/>
      <c r="D45" s="107"/>
      <c r="E45" s="107"/>
      <c r="F45" s="107"/>
      <c r="G45" s="107"/>
      <c r="H45" s="107"/>
      <c r="I45" s="107"/>
      <c r="J45" s="107"/>
      <c r="K45" s="107"/>
      <c r="L45" s="108"/>
    </row>
    <row r="46" spans="2:12" ht="14.4" x14ac:dyDescent="0.3">
      <c r="B46" s="103"/>
      <c r="G46" s="104"/>
      <c r="L46" s="105"/>
    </row>
    <row r="47" spans="2:12" ht="15.6" x14ac:dyDescent="0.3">
      <c r="B47" s="112" t="s">
        <v>248</v>
      </c>
      <c r="G47" s="104"/>
      <c r="L47" s="105"/>
    </row>
    <row r="48" spans="2:12" ht="15.6" x14ac:dyDescent="0.3">
      <c r="B48" s="112"/>
      <c r="D48" s="123" t="s">
        <v>249</v>
      </c>
      <c r="E48" s="383"/>
      <c r="F48" s="383"/>
      <c r="G48" s="383"/>
      <c r="H48" s="383"/>
      <c r="I48" s="383"/>
      <c r="J48" s="383"/>
      <c r="K48" s="383"/>
      <c r="L48" s="105"/>
    </row>
    <row r="49" spans="2:12" ht="9" customHeight="1" x14ac:dyDescent="0.25">
      <c r="B49" s="103"/>
      <c r="E49" s="117"/>
      <c r="F49" s="114"/>
      <c r="G49" s="124"/>
      <c r="H49" s="114"/>
      <c r="I49" s="114"/>
      <c r="J49" s="114"/>
      <c r="K49" s="114"/>
      <c r="L49" s="105"/>
    </row>
    <row r="50" spans="2:12" x14ac:dyDescent="0.25">
      <c r="B50" s="103"/>
      <c r="D50" s="123" t="s">
        <v>250</v>
      </c>
      <c r="E50" s="383"/>
      <c r="F50" s="383"/>
      <c r="G50" s="383"/>
      <c r="H50" s="383"/>
      <c r="I50" s="383"/>
      <c r="J50" s="383"/>
      <c r="K50" s="383"/>
      <c r="L50" s="105"/>
    </row>
    <row r="51" spans="2:12" ht="9" customHeight="1" x14ac:dyDescent="0.25">
      <c r="B51" s="103"/>
      <c r="D51" s="123"/>
      <c r="E51" s="117"/>
      <c r="F51" s="114"/>
      <c r="G51" s="124"/>
      <c r="H51" s="114"/>
      <c r="I51" s="114"/>
      <c r="J51" s="114"/>
      <c r="K51" s="114"/>
      <c r="L51" s="105"/>
    </row>
    <row r="52" spans="2:12" x14ac:dyDescent="0.25">
      <c r="B52" s="103"/>
      <c r="D52" s="123" t="s">
        <v>251</v>
      </c>
      <c r="E52" s="383"/>
      <c r="F52" s="383"/>
      <c r="G52" s="383"/>
      <c r="H52" s="383"/>
      <c r="I52" s="383"/>
      <c r="J52" s="383"/>
      <c r="K52" s="383"/>
      <c r="L52" s="105"/>
    </row>
    <row r="53" spans="2:12" x14ac:dyDescent="0.25">
      <c r="B53" s="103"/>
      <c r="D53" s="123"/>
      <c r="E53" s="117"/>
      <c r="F53" s="114"/>
      <c r="G53" s="124"/>
      <c r="H53" s="114"/>
      <c r="I53" s="114"/>
      <c r="J53" s="114"/>
      <c r="K53" s="114"/>
      <c r="L53" s="105"/>
    </row>
    <row r="54" spans="2:12" ht="15.6" x14ac:dyDescent="0.3">
      <c r="B54" s="112" t="s">
        <v>252</v>
      </c>
      <c r="D54" s="123"/>
      <c r="E54" s="117"/>
      <c r="F54" s="114"/>
      <c r="G54" s="124"/>
      <c r="H54" s="114"/>
      <c r="I54" s="114"/>
      <c r="J54" s="114"/>
      <c r="K54" s="114"/>
      <c r="L54" s="105"/>
    </row>
    <row r="55" spans="2:12" ht="15.6" x14ac:dyDescent="0.3">
      <c r="B55" s="112"/>
      <c r="D55" s="123" t="s">
        <v>253</v>
      </c>
      <c r="E55" s="383"/>
      <c r="F55" s="383"/>
      <c r="G55" s="383"/>
      <c r="H55" s="383"/>
      <c r="I55" s="383"/>
      <c r="J55" s="383"/>
      <c r="K55" s="383"/>
      <c r="L55" s="105"/>
    </row>
    <row r="56" spans="2:12" ht="9" customHeight="1" x14ac:dyDescent="0.3">
      <c r="B56" s="112"/>
      <c r="D56" s="123"/>
      <c r="E56" s="117"/>
      <c r="F56" s="114"/>
      <c r="G56" s="124"/>
      <c r="H56" s="114"/>
      <c r="I56" s="114"/>
      <c r="J56" s="114"/>
      <c r="K56" s="114"/>
      <c r="L56" s="105"/>
    </row>
    <row r="57" spans="2:12" x14ac:dyDescent="0.25">
      <c r="B57" s="103"/>
      <c r="D57" s="123" t="s">
        <v>254</v>
      </c>
      <c r="E57" s="383"/>
      <c r="F57" s="383"/>
      <c r="G57" s="383"/>
      <c r="H57" s="383"/>
      <c r="I57" s="383"/>
      <c r="J57" s="383"/>
      <c r="K57" s="383"/>
      <c r="L57" s="105"/>
    </row>
    <row r="58" spans="2:12" ht="9" customHeight="1" x14ac:dyDescent="0.25">
      <c r="B58" s="103"/>
      <c r="E58" s="117"/>
      <c r="F58" s="114"/>
      <c r="G58" s="124"/>
      <c r="H58" s="114"/>
      <c r="I58" s="114"/>
      <c r="J58" s="114"/>
      <c r="K58" s="114"/>
      <c r="L58" s="105"/>
    </row>
    <row r="59" spans="2:12" x14ac:dyDescent="0.25">
      <c r="B59" s="103"/>
      <c r="D59" s="123" t="s">
        <v>255</v>
      </c>
      <c r="E59" s="383"/>
      <c r="F59" s="383"/>
      <c r="G59" s="383"/>
      <c r="H59" s="383"/>
      <c r="I59" s="383"/>
      <c r="J59" s="383"/>
      <c r="K59" s="383"/>
      <c r="L59" s="105"/>
    </row>
    <row r="60" spans="2:12" ht="9" customHeight="1" x14ac:dyDescent="0.25">
      <c r="B60" s="103"/>
      <c r="D60" s="123"/>
      <c r="E60" s="117"/>
      <c r="F60" s="114"/>
      <c r="G60" s="124"/>
      <c r="H60" s="114"/>
      <c r="I60" s="114"/>
      <c r="J60" s="114"/>
      <c r="K60" s="114"/>
      <c r="L60" s="105"/>
    </row>
    <row r="61" spans="2:12" x14ac:dyDescent="0.25">
      <c r="B61" s="103"/>
      <c r="D61" s="123" t="s">
        <v>256</v>
      </c>
      <c r="E61" s="383"/>
      <c r="F61" s="383"/>
      <c r="G61" s="383"/>
      <c r="H61" s="383"/>
      <c r="I61" s="383"/>
      <c r="J61" s="383"/>
      <c r="K61" s="383"/>
      <c r="L61" s="105"/>
    </row>
    <row r="62" spans="2:12" x14ac:dyDescent="0.25">
      <c r="B62" s="103"/>
      <c r="D62" s="123"/>
      <c r="E62" s="117"/>
      <c r="F62" s="114"/>
      <c r="G62" s="124"/>
      <c r="H62" s="114"/>
      <c r="I62" s="114"/>
      <c r="J62" s="114"/>
      <c r="K62" s="114"/>
      <c r="L62" s="105"/>
    </row>
    <row r="63" spans="2:12" ht="15.6" x14ac:dyDescent="0.3">
      <c r="B63" s="112" t="s">
        <v>257</v>
      </c>
      <c r="D63" s="123"/>
      <c r="E63" s="117"/>
      <c r="F63" s="114"/>
      <c r="G63" s="124"/>
      <c r="H63" s="114"/>
      <c r="I63" s="114"/>
      <c r="J63" s="114"/>
      <c r="K63" s="114"/>
      <c r="L63" s="105"/>
    </row>
    <row r="64" spans="2:12" x14ac:dyDescent="0.25">
      <c r="B64" s="103"/>
      <c r="D64" s="123" t="s">
        <v>258</v>
      </c>
      <c r="E64" s="383"/>
      <c r="F64" s="383"/>
      <c r="G64" s="383"/>
      <c r="H64" s="383"/>
      <c r="I64" s="383"/>
      <c r="J64" s="383"/>
      <c r="K64" s="383"/>
      <c r="L64" s="105"/>
    </row>
    <row r="65" spans="2:12" ht="9" customHeight="1" x14ac:dyDescent="0.25">
      <c r="B65" s="103"/>
      <c r="D65" s="123"/>
      <c r="E65" s="117"/>
      <c r="F65" s="114"/>
      <c r="G65" s="124"/>
      <c r="H65" s="114"/>
      <c r="I65" s="114"/>
      <c r="J65" s="114"/>
      <c r="K65" s="114"/>
      <c r="L65" s="105"/>
    </row>
    <row r="66" spans="2:12" x14ac:dyDescent="0.25">
      <c r="B66" s="103"/>
      <c r="D66" s="123" t="s">
        <v>259</v>
      </c>
      <c r="E66" s="383"/>
      <c r="F66" s="383"/>
      <c r="G66" s="383"/>
      <c r="H66" s="383"/>
      <c r="I66" s="383"/>
      <c r="J66" s="383"/>
      <c r="K66" s="383"/>
      <c r="L66" s="105"/>
    </row>
    <row r="67" spans="2:12" ht="9" customHeight="1" x14ac:dyDescent="0.25">
      <c r="B67" s="103"/>
      <c r="E67" s="117"/>
      <c r="F67" s="114"/>
      <c r="G67" s="124"/>
      <c r="H67" s="114"/>
      <c r="I67" s="114"/>
      <c r="J67" s="114"/>
      <c r="K67" s="114"/>
      <c r="L67" s="105"/>
    </row>
    <row r="68" spans="2:12" x14ac:dyDescent="0.25">
      <c r="B68" s="103"/>
      <c r="D68" s="123" t="s">
        <v>260</v>
      </c>
      <c r="E68" s="383"/>
      <c r="F68" s="383"/>
      <c r="G68" s="383"/>
      <c r="H68" s="383"/>
      <c r="I68" s="383"/>
      <c r="J68" s="383"/>
      <c r="K68" s="383"/>
      <c r="L68" s="105"/>
    </row>
    <row r="69" spans="2:12" ht="9" customHeight="1" x14ac:dyDescent="0.25">
      <c r="B69" s="103"/>
      <c r="D69" s="123"/>
      <c r="E69" s="117"/>
      <c r="F69" s="114"/>
      <c r="G69" s="124"/>
      <c r="H69" s="114"/>
      <c r="I69" s="114"/>
      <c r="J69" s="114"/>
      <c r="K69" s="114"/>
      <c r="L69" s="105"/>
    </row>
    <row r="70" spans="2:12" x14ac:dyDescent="0.25">
      <c r="B70" s="103"/>
      <c r="D70" s="123" t="s">
        <v>261</v>
      </c>
      <c r="E70" s="383"/>
      <c r="F70" s="383"/>
      <c r="G70" s="383"/>
      <c r="H70" s="383"/>
      <c r="I70" s="383"/>
      <c r="J70" s="383"/>
      <c r="K70" s="383"/>
      <c r="L70" s="105"/>
    </row>
    <row r="71" spans="2:12" x14ac:dyDescent="0.25">
      <c r="B71" s="103"/>
      <c r="E71" s="117"/>
      <c r="F71" s="114"/>
      <c r="G71" s="124"/>
      <c r="H71" s="114"/>
      <c r="I71" s="114"/>
      <c r="J71" s="114"/>
      <c r="K71" s="114"/>
      <c r="L71" s="105"/>
    </row>
    <row r="72" spans="2:12" ht="15.6" x14ac:dyDescent="0.3">
      <c r="B72" s="112" t="s">
        <v>262</v>
      </c>
      <c r="E72" s="117"/>
      <c r="F72" s="114"/>
      <c r="G72" s="114"/>
      <c r="H72" s="114"/>
      <c r="I72" s="114"/>
      <c r="J72" s="114"/>
      <c r="K72" s="114"/>
      <c r="L72" s="125"/>
    </row>
    <row r="73" spans="2:12" ht="15.6" x14ac:dyDescent="0.3">
      <c r="B73" s="112"/>
      <c r="D73" s="123" t="s">
        <v>263</v>
      </c>
      <c r="E73" s="383"/>
      <c r="F73" s="383"/>
      <c r="G73" s="383"/>
      <c r="H73" s="383"/>
      <c r="I73" s="383"/>
      <c r="J73" s="383"/>
      <c r="K73" s="383"/>
      <c r="L73" s="125"/>
    </row>
    <row r="74" spans="2:12" ht="9" customHeight="1" x14ac:dyDescent="0.3">
      <c r="B74" s="112"/>
      <c r="D74" s="123"/>
      <c r="E74" s="117"/>
      <c r="F74" s="114"/>
      <c r="G74" s="124"/>
      <c r="H74" s="114"/>
      <c r="I74" s="114"/>
      <c r="J74" s="114"/>
      <c r="K74" s="114"/>
      <c r="L74" s="125"/>
    </row>
    <row r="75" spans="2:12" x14ac:dyDescent="0.25">
      <c r="B75" s="103"/>
      <c r="D75" s="123" t="s">
        <v>264</v>
      </c>
      <c r="E75" s="383"/>
      <c r="F75" s="383"/>
      <c r="G75" s="383"/>
      <c r="H75" s="383"/>
      <c r="I75" s="383"/>
      <c r="J75" s="383"/>
      <c r="K75" s="383"/>
      <c r="L75" s="105"/>
    </row>
    <row r="76" spans="2:12" ht="9" customHeight="1" x14ac:dyDescent="0.25">
      <c r="B76" s="103"/>
      <c r="E76" s="117"/>
      <c r="F76" s="114"/>
      <c r="G76" s="124"/>
      <c r="H76" s="114"/>
      <c r="I76" s="114"/>
      <c r="J76" s="114"/>
      <c r="K76" s="114"/>
      <c r="L76" s="105"/>
    </row>
    <row r="77" spans="2:12" x14ac:dyDescent="0.25">
      <c r="B77" s="103"/>
      <c r="D77" s="123" t="s">
        <v>265</v>
      </c>
      <c r="E77" s="383"/>
      <c r="F77" s="383"/>
      <c r="G77" s="383"/>
      <c r="H77" s="383"/>
      <c r="I77" s="383"/>
      <c r="J77" s="383"/>
      <c r="K77" s="383"/>
      <c r="L77" s="105"/>
    </row>
    <row r="78" spans="2:12" ht="9" customHeight="1" x14ac:dyDescent="0.25">
      <c r="B78" s="103"/>
      <c r="D78" s="123"/>
      <c r="E78" s="117"/>
      <c r="F78" s="114"/>
      <c r="G78" s="124"/>
      <c r="H78" s="114"/>
      <c r="I78" s="114"/>
      <c r="J78" s="114"/>
      <c r="K78" s="114"/>
      <c r="L78" s="105"/>
    </row>
    <row r="79" spans="2:12" x14ac:dyDescent="0.25">
      <c r="B79" s="103"/>
      <c r="D79" s="123" t="s">
        <v>266</v>
      </c>
      <c r="E79" s="383"/>
      <c r="F79" s="383"/>
      <c r="G79" s="383"/>
      <c r="H79" s="383"/>
      <c r="I79" s="383"/>
      <c r="J79" s="383"/>
      <c r="K79" s="383"/>
      <c r="L79" s="105"/>
    </row>
    <row r="80" spans="2:12" x14ac:dyDescent="0.25">
      <c r="B80" s="103"/>
      <c r="D80" s="123"/>
      <c r="L80" s="105"/>
    </row>
    <row r="81" spans="2:12" ht="15.6" x14ac:dyDescent="0.3">
      <c r="B81" s="112" t="s">
        <v>267</v>
      </c>
      <c r="E81" s="117"/>
      <c r="F81" s="114"/>
      <c r="G81" s="114"/>
      <c r="H81" s="114"/>
      <c r="I81" s="114"/>
      <c r="J81" s="114"/>
      <c r="K81" s="114"/>
      <c r="L81" s="105"/>
    </row>
    <row r="82" spans="2:12" ht="15.6" x14ac:dyDescent="0.3">
      <c r="B82" s="112"/>
      <c r="D82" s="123" t="s">
        <v>268</v>
      </c>
      <c r="E82" s="383"/>
      <c r="F82" s="383"/>
      <c r="G82" s="383"/>
      <c r="H82" s="383"/>
      <c r="I82" s="383"/>
      <c r="J82" s="383"/>
      <c r="K82" s="383"/>
      <c r="L82" s="105"/>
    </row>
    <row r="83" spans="2:12" ht="15.6" x14ac:dyDescent="0.3">
      <c r="B83" s="112"/>
      <c r="E83" s="117"/>
      <c r="F83" s="114"/>
      <c r="G83" s="114"/>
      <c r="H83" s="114"/>
      <c r="I83" s="114"/>
      <c r="J83" s="114"/>
      <c r="K83" s="114"/>
      <c r="L83" s="105"/>
    </row>
    <row r="84" spans="2:12" ht="15.6" x14ac:dyDescent="0.3">
      <c r="B84" s="112"/>
      <c r="D84" s="123" t="s">
        <v>269</v>
      </c>
      <c r="E84" s="383"/>
      <c r="F84" s="383"/>
      <c r="G84" s="383"/>
      <c r="H84" s="383"/>
      <c r="I84" s="383"/>
      <c r="J84" s="383"/>
      <c r="K84" s="383"/>
      <c r="L84" s="105"/>
    </row>
    <row r="85" spans="2:12" ht="15.6" x14ac:dyDescent="0.3">
      <c r="B85" s="112"/>
      <c r="D85" s="123"/>
      <c r="E85" s="117"/>
      <c r="F85" s="114"/>
      <c r="G85" s="124"/>
      <c r="H85" s="114"/>
      <c r="I85" s="114"/>
      <c r="J85" s="114"/>
      <c r="K85" s="114"/>
      <c r="L85" s="105"/>
    </row>
    <row r="86" spans="2:12" x14ac:dyDescent="0.25">
      <c r="B86" s="103"/>
      <c r="D86" s="123" t="s">
        <v>270</v>
      </c>
      <c r="E86" s="383"/>
      <c r="F86" s="383"/>
      <c r="G86" s="383"/>
      <c r="H86" s="383"/>
      <c r="I86" s="383"/>
      <c r="J86" s="383"/>
      <c r="K86" s="383"/>
      <c r="L86" s="105"/>
    </row>
    <row r="87" spans="2:12" x14ac:dyDescent="0.25">
      <c r="B87" s="103"/>
      <c r="E87" s="117"/>
      <c r="F87" s="114"/>
      <c r="G87" s="124"/>
      <c r="H87" s="114"/>
      <c r="I87" s="114"/>
      <c r="J87" s="114"/>
      <c r="K87" s="114"/>
      <c r="L87" s="105"/>
    </row>
    <row r="88" spans="2:12" x14ac:dyDescent="0.25">
      <c r="B88" s="103"/>
      <c r="D88" s="123" t="s">
        <v>271</v>
      </c>
      <c r="E88" s="383"/>
      <c r="F88" s="383"/>
      <c r="G88" s="383"/>
      <c r="H88" s="383"/>
      <c r="I88" s="383"/>
      <c r="J88" s="383"/>
      <c r="K88" s="383"/>
      <c r="L88" s="105"/>
    </row>
    <row r="89" spans="2:12" x14ac:dyDescent="0.25">
      <c r="B89" s="103"/>
      <c r="D89" s="123"/>
      <c r="E89" s="117"/>
      <c r="F89" s="114"/>
      <c r="G89" s="124"/>
      <c r="H89" s="114"/>
      <c r="I89" s="114"/>
      <c r="J89" s="114"/>
      <c r="K89" s="114"/>
      <c r="L89" s="105"/>
    </row>
    <row r="90" spans="2:12" x14ac:dyDescent="0.25">
      <c r="B90" s="103"/>
      <c r="D90" s="123" t="s">
        <v>272</v>
      </c>
      <c r="E90" s="383"/>
      <c r="F90" s="383"/>
      <c r="G90" s="383"/>
      <c r="H90" s="383"/>
      <c r="I90" s="383"/>
      <c r="J90" s="383"/>
      <c r="K90" s="383"/>
      <c r="L90" s="105"/>
    </row>
    <row r="91" spans="2:12" x14ac:dyDescent="0.25">
      <c r="B91" s="103"/>
      <c r="D91" s="123"/>
      <c r="L91" s="105"/>
    </row>
    <row r="92" spans="2:12" ht="15.6" x14ac:dyDescent="0.3">
      <c r="B92" s="112" t="s">
        <v>273</v>
      </c>
      <c r="E92" s="117"/>
      <c r="F92" s="114"/>
      <c r="G92" s="114"/>
      <c r="H92" s="114"/>
      <c r="I92" s="114"/>
      <c r="J92" s="114"/>
      <c r="K92" s="114"/>
      <c r="L92" s="105"/>
    </row>
    <row r="93" spans="2:12" ht="15.6" x14ac:dyDescent="0.3">
      <c r="B93" s="112"/>
      <c r="D93" s="123" t="s">
        <v>268</v>
      </c>
      <c r="E93" s="383"/>
      <c r="F93" s="383"/>
      <c r="G93" s="383"/>
      <c r="H93" s="383"/>
      <c r="I93" s="383"/>
      <c r="J93" s="383"/>
      <c r="K93" s="383"/>
      <c r="L93" s="105"/>
    </row>
    <row r="94" spans="2:12" ht="15.6" x14ac:dyDescent="0.3">
      <c r="B94" s="112"/>
      <c r="E94" s="117"/>
      <c r="F94" s="114"/>
      <c r="G94" s="114"/>
      <c r="H94" s="114"/>
      <c r="I94" s="114"/>
      <c r="J94" s="114"/>
      <c r="K94" s="114"/>
      <c r="L94" s="105"/>
    </row>
    <row r="95" spans="2:12" ht="15.6" x14ac:dyDescent="0.3">
      <c r="B95" s="112"/>
      <c r="D95" s="123" t="s">
        <v>269</v>
      </c>
      <c r="E95" s="383"/>
      <c r="F95" s="383"/>
      <c r="G95" s="383"/>
      <c r="H95" s="383"/>
      <c r="I95" s="383"/>
      <c r="J95" s="383"/>
      <c r="K95" s="383"/>
      <c r="L95" s="105"/>
    </row>
    <row r="96" spans="2:12" ht="15.6" x14ac:dyDescent="0.3">
      <c r="B96" s="112"/>
      <c r="D96" s="123"/>
      <c r="E96" s="117"/>
      <c r="F96" s="114"/>
      <c r="G96" s="124"/>
      <c r="H96" s="114"/>
      <c r="I96" s="114"/>
      <c r="J96" s="114"/>
      <c r="K96" s="114"/>
      <c r="L96" s="105"/>
    </row>
    <row r="97" spans="2:12" x14ac:dyDescent="0.25">
      <c r="B97" s="103"/>
      <c r="D97" s="123" t="s">
        <v>270</v>
      </c>
      <c r="E97" s="383"/>
      <c r="F97" s="383"/>
      <c r="G97" s="383"/>
      <c r="H97" s="383"/>
      <c r="I97" s="383"/>
      <c r="J97" s="383"/>
      <c r="K97" s="383"/>
      <c r="L97" s="105"/>
    </row>
    <row r="98" spans="2:12" x14ac:dyDescent="0.25">
      <c r="B98" s="103"/>
      <c r="E98" s="117"/>
      <c r="F98" s="114"/>
      <c r="G98" s="124"/>
      <c r="H98" s="114"/>
      <c r="I98" s="114"/>
      <c r="J98" s="114"/>
      <c r="K98" s="114"/>
      <c r="L98" s="105"/>
    </row>
    <row r="99" spans="2:12" x14ac:dyDescent="0.25">
      <c r="B99" s="103"/>
      <c r="D99" s="123" t="s">
        <v>271</v>
      </c>
      <c r="E99" s="383"/>
      <c r="F99" s="383"/>
      <c r="G99" s="383"/>
      <c r="H99" s="383"/>
      <c r="I99" s="383"/>
      <c r="J99" s="383"/>
      <c r="K99" s="383"/>
      <c r="L99" s="105"/>
    </row>
    <row r="100" spans="2:12" x14ac:dyDescent="0.25">
      <c r="B100" s="103"/>
      <c r="D100" s="123"/>
      <c r="E100" s="117"/>
      <c r="F100" s="114"/>
      <c r="G100" s="124"/>
      <c r="H100" s="114"/>
      <c r="I100" s="114"/>
      <c r="J100" s="114"/>
      <c r="K100" s="114"/>
      <c r="L100" s="105"/>
    </row>
    <row r="101" spans="2:12" x14ac:dyDescent="0.25">
      <c r="B101" s="103"/>
      <c r="D101" s="123" t="s">
        <v>272</v>
      </c>
      <c r="E101" s="383"/>
      <c r="F101" s="383"/>
      <c r="G101" s="383"/>
      <c r="H101" s="383"/>
      <c r="I101" s="383"/>
      <c r="J101" s="383"/>
      <c r="K101" s="383"/>
      <c r="L101" s="105"/>
    </row>
    <row r="102" spans="2:12" x14ac:dyDescent="0.25">
      <c r="B102" s="103"/>
      <c r="D102" s="123"/>
      <c r="L102" s="105"/>
    </row>
    <row r="103" spans="2:12" ht="14.4" thickBot="1" x14ac:dyDescent="0.3">
      <c r="B103" s="103"/>
      <c r="L103" s="105"/>
    </row>
    <row r="104" spans="2:12" ht="14.4" thickBot="1" x14ac:dyDescent="0.3">
      <c r="B104" s="126" t="s">
        <v>274</v>
      </c>
      <c r="C104" s="127"/>
      <c r="D104" s="128"/>
      <c r="E104" s="129"/>
      <c r="F104" s="127"/>
      <c r="G104" s="127"/>
      <c r="H104" s="127"/>
      <c r="I104" s="127"/>
      <c r="J104" s="127"/>
      <c r="K104" s="127"/>
      <c r="L104" s="130"/>
    </row>
    <row r="105" spans="2:12" x14ac:dyDescent="0.25"/>
    <row r="112" spans="2:12" x14ac:dyDescent="0.25"/>
    <row r="113" x14ac:dyDescent="0.25"/>
    <row r="114" x14ac:dyDescent="0.25"/>
    <row r="115" x14ac:dyDescent="0.25"/>
    <row r="118" x14ac:dyDescent="0.25"/>
    <row r="119" x14ac:dyDescent="0.25"/>
    <row r="128" x14ac:dyDescent="0.25"/>
    <row r="129" x14ac:dyDescent="0.25"/>
    <row r="130" x14ac:dyDescent="0.25"/>
    <row r="131" x14ac:dyDescent="0.25"/>
    <row r="144" x14ac:dyDescent="0.25"/>
    <row r="145" x14ac:dyDescent="0.25"/>
    <row r="146" x14ac:dyDescent="0.25"/>
    <row r="147" x14ac:dyDescent="0.25"/>
    <row r="148" x14ac:dyDescent="0.25"/>
    <row r="149" x14ac:dyDescent="0.25"/>
    <row r="150" x14ac:dyDescent="0.25"/>
    <row r="151" x14ac:dyDescent="0.25"/>
    <row r="156" x14ac:dyDescent="0.25"/>
    <row r="157" x14ac:dyDescent="0.25"/>
    <row r="158" x14ac:dyDescent="0.25"/>
    <row r="159" x14ac:dyDescent="0.25"/>
    <row r="160" x14ac:dyDescent="0.25"/>
    <row r="161" spans="5:5" x14ac:dyDescent="0.25"/>
    <row r="162" spans="5:5" x14ac:dyDescent="0.25"/>
    <row r="163" spans="5:5" x14ac:dyDescent="0.25"/>
    <row r="164" spans="5:5" x14ac:dyDescent="0.25"/>
    <row r="165" spans="5:5" x14ac:dyDescent="0.25"/>
    <row r="166" spans="5:5" x14ac:dyDescent="0.25"/>
    <row r="167" spans="5:5" x14ac:dyDescent="0.25"/>
    <row r="170" spans="5:5" x14ac:dyDescent="0.25"/>
    <row r="171" spans="5:5" x14ac:dyDescent="0.25"/>
    <row r="172" spans="5:5" ht="27.6" hidden="1" x14ac:dyDescent="0.25">
      <c r="E172" s="98" t="s">
        <v>14</v>
      </c>
    </row>
    <row r="173" spans="5:5" ht="27.6" hidden="1" x14ac:dyDescent="0.25">
      <c r="E173" s="98" t="s">
        <v>15</v>
      </c>
    </row>
    <row r="174" spans="5:5" ht="27.6" hidden="1" x14ac:dyDescent="0.25">
      <c r="E174" s="98" t="s">
        <v>16</v>
      </c>
    </row>
    <row r="175" spans="5:5" ht="55.2" hidden="1" x14ac:dyDescent="0.25">
      <c r="E175" s="98" t="s">
        <v>17</v>
      </c>
    </row>
    <row r="176" spans="5:5" x14ac:dyDescent="0.25"/>
    <row r="177" x14ac:dyDescent="0.25"/>
    <row r="178" x14ac:dyDescent="0.25"/>
    <row r="179" x14ac:dyDescent="0.25"/>
    <row r="180" x14ac:dyDescent="0.25"/>
    <row r="181" x14ac:dyDescent="0.25"/>
    <row r="182" x14ac:dyDescent="0.25"/>
    <row r="183" x14ac:dyDescent="0.25"/>
  </sheetData>
  <sheetProtection algorithmName="SHA-512" hashValue="XjjLPNje2KhfP4C8uSerBpayzMuv3Cn+Hrlho3qGFqgvp6VWd7eG3YRpQU67RzFKQMvp5U37ACCWpkeTIvoN5Q==" saltValue="fGl/ZDiXT6E2t/Bg/s7cnw==" spinCount="100000" sheet="1" selectLockedCells="1"/>
  <protectedRanges>
    <protectedRange sqref="E73:K79 E48:L71 E84:K90 E95:K101" name="Range1"/>
  </protectedRanges>
  <mergeCells count="27">
    <mergeCell ref="E77:K77"/>
    <mergeCell ref="E95:K95"/>
    <mergeCell ref="E97:K97"/>
    <mergeCell ref="E99:K99"/>
    <mergeCell ref="E101:K101"/>
    <mergeCell ref="E82:K82"/>
    <mergeCell ref="E93:K93"/>
    <mergeCell ref="E84:K84"/>
    <mergeCell ref="E86:K86"/>
    <mergeCell ref="E88:K88"/>
    <mergeCell ref="E90:K90"/>
    <mergeCell ref="E13:K13"/>
    <mergeCell ref="E79:K79"/>
    <mergeCell ref="E70:K70"/>
    <mergeCell ref="E73:K73"/>
    <mergeCell ref="E68:K68"/>
    <mergeCell ref="E43:K43"/>
    <mergeCell ref="E48:K48"/>
    <mergeCell ref="E50:K50"/>
    <mergeCell ref="E52:K52"/>
    <mergeCell ref="E57:K57"/>
    <mergeCell ref="E59:K59"/>
    <mergeCell ref="E61:K61"/>
    <mergeCell ref="E64:K64"/>
    <mergeCell ref="E66:K66"/>
    <mergeCell ref="E55:K55"/>
    <mergeCell ref="E75:K75"/>
  </mergeCells>
  <conditionalFormatting sqref="E15">
    <cfRule type="containsText" dxfId="76" priority="6" operator="containsText" text="FALSE">
      <formula>NOT(ISERROR(SEARCH("FALSE",E15)))</formula>
    </cfRule>
  </conditionalFormatting>
  <conditionalFormatting sqref="H20 H22 H24 H26 H28">
    <cfRule type="containsText" dxfId="75" priority="1" operator="containsText" text="Iawn">
      <formula>NOT(ISERROR(SEARCH("Iawn",H20)))</formula>
    </cfRule>
  </conditionalFormatting>
  <conditionalFormatting sqref="H20">
    <cfRule type="cellIs" dxfId="74" priority="24" operator="equal">
      <formula>"Pass"</formula>
    </cfRule>
  </conditionalFormatting>
  <conditionalFormatting sqref="H22">
    <cfRule type="cellIs" dxfId="73" priority="5" operator="equal">
      <formula>"Pass"</formula>
    </cfRule>
  </conditionalFormatting>
  <conditionalFormatting sqref="H24">
    <cfRule type="cellIs" dxfId="72" priority="4" operator="equal">
      <formula>"Pass"</formula>
    </cfRule>
  </conditionalFormatting>
  <conditionalFormatting sqref="H26">
    <cfRule type="cellIs" dxfId="71" priority="3" operator="equal">
      <formula>"Pass"</formula>
    </cfRule>
  </conditionalFormatting>
  <conditionalFormatting sqref="H28">
    <cfRule type="cellIs" dxfId="70" priority="2" operator="equal">
      <formula>"Pass"</formula>
    </cfRule>
  </conditionalFormatting>
  <dataValidations count="3">
    <dataValidation type="list" allowBlank="1" showInputMessage="1" showErrorMessage="1" sqref="E69 E76 E98 E87 E40" xr:uid="{AEED62FC-C102-4179-9794-C58CE94AEC3B}">
      <formula1>"Yes, No"</formula1>
    </dataValidation>
    <dataValidation type="list" allowBlank="1" showInputMessage="1" showErrorMessage="1" sqref="E15" xr:uid="{3AD744AC-FE59-4E99-BC1E-0D34C4456C3B}">
      <formula1>"Dewiswch, 1,2,3,4,5,6,7,8,9,10"</formula1>
    </dataValidation>
    <dataValidation type="list" allowBlank="1" showInputMessage="1" showErrorMessage="1" sqref="E30 E39 E37 E32 E34" xr:uid="{EC8E2772-9072-498D-9B93-23A9A7C4716D}">
      <formula1>"Dewiswch, Ie, Na"</formula1>
    </dataValidation>
  </dataValidations>
  <pageMargins left="0.7" right="0.7" top="0.75" bottom="0.75" header="0.3" footer="0.3"/>
  <pageSetup paperSize="9" orientation="landscape"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9FC08D3-4254-4BB7-844A-4E5573B2811A}">
          <x14:formula1>
            <xm:f>Lists!$W$1:$W$8</xm:f>
          </x14:formula1>
          <xm:sqref>E41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DDA8-5F94-444C-9B29-1B90ACA4AEEB}">
  <sheetPr codeName="Sheet3">
    <tabColor theme="4"/>
  </sheetPr>
  <dimension ref="A1:Y271"/>
  <sheetViews>
    <sheetView showGridLines="0" zoomScale="80" zoomScaleNormal="80" workbookViewId="0">
      <pane xSplit="3" ySplit="5" topLeftCell="D6" activePane="bottomRight" state="frozen"/>
      <selection activeCell="D13" sqref="D13"/>
      <selection pane="topRight" activeCell="D13" sqref="D13"/>
      <selection pane="bottomLeft" activeCell="D13" sqref="D13"/>
      <selection pane="bottomRight" activeCell="D6" sqref="D6"/>
    </sheetView>
  </sheetViews>
  <sheetFormatPr defaultColWidth="0" defaultRowHeight="13.8" zeroHeight="1" x14ac:dyDescent="0.25"/>
  <cols>
    <col min="1" max="1" width="1.44140625" style="131" customWidth="1"/>
    <col min="2" max="2" width="5.5546875" style="8" customWidth="1"/>
    <col min="3" max="3" width="66.5546875" style="97" customWidth="1"/>
    <col min="4" max="4" width="66.5546875" style="98" customWidth="1"/>
    <col min="5" max="5" width="3.44140625" style="98" customWidth="1"/>
    <col min="6" max="6" width="66.5546875" style="98" customWidth="1"/>
    <col min="7" max="7" width="2.5546875" style="98" customWidth="1"/>
    <col min="8" max="8" width="66.5546875" style="98" customWidth="1"/>
    <col min="9" max="9" width="3.109375" style="98" customWidth="1"/>
    <col min="10" max="10" width="66.5546875" style="98" customWidth="1"/>
    <col min="11" max="11" width="3.44140625" style="98" customWidth="1"/>
    <col min="12" max="12" width="66.5546875" style="98" customWidth="1"/>
    <col min="13" max="13" width="2.5546875" style="8" customWidth="1"/>
    <col min="14" max="14" width="66.5546875" style="8" customWidth="1"/>
    <col min="15" max="15" width="2.5546875" style="8" customWidth="1"/>
    <col min="16" max="16" width="66.5546875" style="8" customWidth="1"/>
    <col min="17" max="17" width="2.44140625" style="8" customWidth="1"/>
    <col min="18" max="18" width="66.5546875" style="8" customWidth="1"/>
    <col min="19" max="19" width="3" style="8" customWidth="1"/>
    <col min="20" max="20" width="66.5546875" style="8" customWidth="1"/>
    <col min="21" max="21" width="2.109375" style="8" customWidth="1"/>
    <col min="22" max="22" width="66.5546875" style="8" customWidth="1"/>
    <col min="23" max="24" width="8.88671875" style="8" customWidth="1"/>
    <col min="25" max="25" width="8.88671875" style="140" hidden="1" customWidth="1"/>
    <col min="26" max="26" width="8.88671875" style="8" hidden="1" customWidth="1"/>
    <col min="27" max="16384" width="8.88671875" style="8" hidden="1"/>
  </cols>
  <sheetData>
    <row r="1" spans="1:25" s="131" customFormat="1" ht="14.4" thickBot="1" x14ac:dyDescent="0.3">
      <c r="C1" s="132"/>
      <c r="D1" s="307" t="b">
        <v>0</v>
      </c>
      <c r="E1" s="133"/>
      <c r="F1" s="133"/>
      <c r="G1" s="133"/>
      <c r="H1" s="133"/>
      <c r="I1" s="133"/>
      <c r="J1" s="133"/>
      <c r="K1" s="133"/>
      <c r="L1" s="133"/>
    </row>
    <row r="2" spans="1:25" s="102" customFormat="1" ht="25.2" thickBot="1" x14ac:dyDescent="0.45">
      <c r="A2" s="134"/>
      <c r="B2" s="135"/>
      <c r="C2" s="311" t="s">
        <v>275</v>
      </c>
      <c r="D2" s="100"/>
      <c r="E2" s="136"/>
      <c r="F2" s="136"/>
      <c r="G2" s="136"/>
      <c r="H2" s="136"/>
      <c r="I2" s="136"/>
      <c r="J2" s="136"/>
      <c r="K2" s="136"/>
      <c r="L2" s="136"/>
      <c r="M2" s="137"/>
      <c r="N2" s="137"/>
      <c r="O2" s="137"/>
      <c r="P2" s="137"/>
      <c r="Q2" s="137"/>
      <c r="R2" s="137"/>
      <c r="S2" s="137"/>
      <c r="T2" s="137"/>
      <c r="U2" s="137"/>
      <c r="V2" s="137"/>
      <c r="W2" s="138"/>
      <c r="Y2" s="139"/>
    </row>
    <row r="3" spans="1:25" ht="27.6" customHeight="1" x14ac:dyDescent="0.3">
      <c r="B3" s="103"/>
      <c r="C3" s="374" t="str">
        <f>IF('1. Manylion Ymgeisydd'!E15="Dewiswch","Rhifwch y nifer o adeiladau yn dalen 1. Manylion Ymgeisydd","")</f>
        <v>Rhifwch y nifer o adeiladau yn dalen 1. Manylion Ymgeisydd</v>
      </c>
      <c r="O3" s="104"/>
      <c r="W3" s="105"/>
    </row>
    <row r="4" spans="1:25" ht="15.6" x14ac:dyDescent="0.3">
      <c r="B4" s="106"/>
      <c r="C4" s="107" t="s">
        <v>276</v>
      </c>
      <c r="D4" s="141" t="s">
        <v>277</v>
      </c>
      <c r="E4" s="141"/>
      <c r="F4" s="141" t="s">
        <v>278</v>
      </c>
      <c r="G4" s="141"/>
      <c r="H4" s="141" t="s">
        <v>279</v>
      </c>
      <c r="I4" s="141"/>
      <c r="J4" s="141" t="s">
        <v>280</v>
      </c>
      <c r="K4" s="141"/>
      <c r="L4" s="141" t="s">
        <v>281</v>
      </c>
      <c r="M4" s="141"/>
      <c r="N4" s="141" t="s">
        <v>282</v>
      </c>
      <c r="O4" s="141"/>
      <c r="P4" s="141" t="s">
        <v>283</v>
      </c>
      <c r="Q4" s="141"/>
      <c r="R4" s="141" t="s">
        <v>284</v>
      </c>
      <c r="S4" s="141"/>
      <c r="T4" s="141" t="s">
        <v>285</v>
      </c>
      <c r="U4" s="141"/>
      <c r="V4" s="141" t="s">
        <v>286</v>
      </c>
      <c r="W4" s="108"/>
      <c r="Y4" s="140" t="s">
        <v>19</v>
      </c>
    </row>
    <row r="5" spans="1:25" s="131" customFormat="1" ht="14.4" x14ac:dyDescent="0.3">
      <c r="B5" s="142"/>
      <c r="C5" s="132"/>
      <c r="D5" s="143"/>
      <c r="E5" s="133"/>
      <c r="F5" s="133"/>
      <c r="G5" s="133"/>
      <c r="H5" s="133"/>
      <c r="I5" s="133"/>
      <c r="J5" s="133"/>
      <c r="K5" s="133"/>
      <c r="L5" s="133"/>
      <c r="N5" s="133"/>
      <c r="O5" s="144"/>
      <c r="W5" s="145"/>
    </row>
    <row r="6" spans="1:25" x14ac:dyDescent="0.25">
      <c r="B6" s="200"/>
      <c r="C6" s="146" t="s">
        <v>287</v>
      </c>
      <c r="D6" s="376"/>
      <c r="E6" s="270"/>
      <c r="F6" s="40"/>
      <c r="G6" s="270"/>
      <c r="H6" s="40"/>
      <c r="I6" s="270"/>
      <c r="J6" s="40"/>
      <c r="K6" s="270"/>
      <c r="L6" s="40"/>
      <c r="M6" s="271"/>
      <c r="N6" s="40"/>
      <c r="O6" s="46"/>
      <c r="P6" s="40"/>
      <c r="Q6" s="46"/>
      <c r="R6" s="40"/>
      <c r="S6" s="46"/>
      <c r="T6" s="40"/>
      <c r="U6" s="46"/>
      <c r="V6" s="40"/>
      <c r="W6" s="105"/>
    </row>
    <row r="7" spans="1:25" s="131" customFormat="1" ht="5.4" customHeight="1" x14ac:dyDescent="0.25">
      <c r="B7" s="142"/>
      <c r="C7" s="146"/>
      <c r="D7" s="272"/>
      <c r="E7" s="272"/>
      <c r="F7" s="272"/>
      <c r="G7" s="272"/>
      <c r="H7" s="272"/>
      <c r="I7" s="272"/>
      <c r="J7" s="272"/>
      <c r="K7" s="272"/>
      <c r="L7" s="272"/>
      <c r="M7" s="273"/>
      <c r="N7" s="272"/>
      <c r="O7" s="274"/>
      <c r="P7" s="272"/>
      <c r="Q7" s="274"/>
      <c r="R7" s="272"/>
      <c r="S7" s="274"/>
      <c r="T7" s="272"/>
      <c r="U7" s="274"/>
      <c r="V7" s="272"/>
      <c r="W7" s="145"/>
    </row>
    <row r="8" spans="1:25" ht="54.9" customHeight="1" x14ac:dyDescent="0.25">
      <c r="B8" s="142"/>
      <c r="C8" s="146" t="s">
        <v>288</v>
      </c>
      <c r="D8" s="39"/>
      <c r="E8" s="270"/>
      <c r="F8" s="39"/>
      <c r="G8" s="270"/>
      <c r="H8" s="39"/>
      <c r="I8" s="270"/>
      <c r="J8" s="39"/>
      <c r="K8" s="270"/>
      <c r="L8" s="39"/>
      <c r="M8" s="271"/>
      <c r="N8" s="39"/>
      <c r="O8" s="46"/>
      <c r="P8" s="39"/>
      <c r="Q8" s="46"/>
      <c r="R8" s="39"/>
      <c r="S8" s="46"/>
      <c r="T8" s="39"/>
      <c r="U8" s="46"/>
      <c r="V8" s="39"/>
      <c r="W8" s="105"/>
    </row>
    <row r="9" spans="1:25" s="131" customFormat="1" ht="7.5" customHeight="1" x14ac:dyDescent="0.25">
      <c r="B9" s="142"/>
      <c r="C9" s="146"/>
      <c r="D9" s="272"/>
      <c r="E9" s="272"/>
      <c r="F9" s="272"/>
      <c r="G9" s="272"/>
      <c r="H9" s="272"/>
      <c r="I9" s="272"/>
      <c r="J9" s="272"/>
      <c r="K9" s="272"/>
      <c r="L9" s="272"/>
      <c r="M9" s="273"/>
      <c r="N9" s="272"/>
      <c r="O9" s="274"/>
      <c r="P9" s="272"/>
      <c r="Q9" s="274"/>
      <c r="R9" s="272"/>
      <c r="S9" s="274"/>
      <c r="T9" s="272"/>
      <c r="U9" s="274"/>
      <c r="V9" s="272"/>
      <c r="W9" s="145"/>
    </row>
    <row r="10" spans="1:25" x14ac:dyDescent="0.25">
      <c r="B10" s="142"/>
      <c r="C10" s="146" t="s">
        <v>289</v>
      </c>
      <c r="D10" s="40"/>
      <c r="E10" s="275"/>
      <c r="F10" s="40"/>
      <c r="G10" s="276"/>
      <c r="H10" s="40"/>
      <c r="I10" s="276"/>
      <c r="J10" s="40"/>
      <c r="K10" s="275"/>
      <c r="L10" s="40"/>
      <c r="M10" s="277"/>
      <c r="N10" s="40"/>
      <c r="O10" s="277"/>
      <c r="P10" s="40"/>
      <c r="Q10" s="277"/>
      <c r="R10" s="40"/>
      <c r="S10" s="277"/>
      <c r="T10" s="40"/>
      <c r="U10" s="277"/>
      <c r="V10" s="40"/>
      <c r="W10" s="105"/>
    </row>
    <row r="11" spans="1:25" s="131" customFormat="1" ht="7.5" customHeight="1" x14ac:dyDescent="0.25">
      <c r="B11" s="142"/>
      <c r="C11" s="146"/>
      <c r="D11" s="278"/>
      <c r="E11" s="272"/>
      <c r="F11" s="278"/>
      <c r="G11" s="61"/>
      <c r="H11" s="278"/>
      <c r="I11" s="61"/>
      <c r="J11" s="278"/>
      <c r="K11" s="272"/>
      <c r="L11" s="278"/>
      <c r="M11" s="279"/>
      <c r="N11" s="278"/>
      <c r="O11" s="279"/>
      <c r="P11" s="278"/>
      <c r="Q11" s="279"/>
      <c r="R11" s="278"/>
      <c r="S11" s="279"/>
      <c r="T11" s="278"/>
      <c r="U11" s="279"/>
      <c r="V11" s="278"/>
      <c r="W11" s="145"/>
    </row>
    <row r="12" spans="1:25" x14ac:dyDescent="0.25">
      <c r="B12" s="142"/>
      <c r="C12" s="146" t="s">
        <v>290</v>
      </c>
      <c r="D12" s="40" t="s">
        <v>142</v>
      </c>
      <c r="E12" s="275"/>
      <c r="F12" s="40" t="s">
        <v>142</v>
      </c>
      <c r="G12" s="276"/>
      <c r="H12" s="40" t="s">
        <v>142</v>
      </c>
      <c r="I12" s="276"/>
      <c r="J12" s="40" t="s">
        <v>142</v>
      </c>
      <c r="K12" s="275"/>
      <c r="L12" s="40" t="s">
        <v>88</v>
      </c>
      <c r="M12" s="277"/>
      <c r="N12" s="40" t="s">
        <v>88</v>
      </c>
      <c r="O12" s="277"/>
      <c r="P12" s="40" t="s">
        <v>142</v>
      </c>
      <c r="Q12" s="277"/>
      <c r="R12" s="40" t="s">
        <v>88</v>
      </c>
      <c r="S12" s="277"/>
      <c r="T12" s="40" t="s">
        <v>88</v>
      </c>
      <c r="U12" s="277"/>
      <c r="V12" s="40" t="s">
        <v>88</v>
      </c>
      <c r="W12" s="105"/>
    </row>
    <row r="13" spans="1:25" s="131" customFormat="1" ht="7.5" customHeight="1" x14ac:dyDescent="0.25">
      <c r="B13" s="142"/>
      <c r="C13" s="132"/>
      <c r="D13" s="280"/>
      <c r="E13" s="272"/>
      <c r="F13" s="280"/>
      <c r="G13" s="61"/>
      <c r="H13" s="280"/>
      <c r="I13" s="61"/>
      <c r="J13" s="280"/>
      <c r="K13" s="272"/>
      <c r="L13" s="280"/>
      <c r="M13" s="281"/>
      <c r="N13" s="280"/>
      <c r="O13" s="279"/>
      <c r="P13" s="280"/>
      <c r="Q13" s="279"/>
      <c r="R13" s="280"/>
      <c r="S13" s="279"/>
      <c r="T13" s="280"/>
      <c r="U13" s="279"/>
      <c r="V13" s="280"/>
      <c r="W13" s="145"/>
    </row>
    <row r="14" spans="1:25" x14ac:dyDescent="0.25">
      <c r="B14" s="142"/>
      <c r="C14" s="146" t="s">
        <v>291</v>
      </c>
      <c r="D14" s="41"/>
      <c r="E14" s="275"/>
      <c r="F14" s="41"/>
      <c r="G14" s="276"/>
      <c r="H14" s="41"/>
      <c r="I14" s="276"/>
      <c r="J14" s="41"/>
      <c r="K14" s="275"/>
      <c r="L14" s="41"/>
      <c r="M14" s="282"/>
      <c r="N14" s="41"/>
      <c r="O14" s="277"/>
      <c r="P14" s="41"/>
      <c r="Q14" s="277"/>
      <c r="R14" s="41"/>
      <c r="S14" s="277"/>
      <c r="T14" s="41"/>
      <c r="U14" s="277"/>
      <c r="V14" s="41"/>
      <c r="W14" s="105"/>
    </row>
    <row r="15" spans="1:25" s="131" customFormat="1" ht="7.5" customHeight="1" x14ac:dyDescent="0.25">
      <c r="B15" s="142"/>
      <c r="C15" s="132"/>
      <c r="D15" s="278"/>
      <c r="E15" s="272"/>
      <c r="F15" s="278"/>
      <c r="G15" s="61"/>
      <c r="H15" s="278"/>
      <c r="I15" s="61"/>
      <c r="J15" s="278"/>
      <c r="K15" s="272"/>
      <c r="L15" s="278"/>
      <c r="M15" s="279"/>
      <c r="N15" s="278"/>
      <c r="O15" s="279"/>
      <c r="P15" s="278"/>
      <c r="Q15" s="279"/>
      <c r="R15" s="278"/>
      <c r="S15" s="279"/>
      <c r="T15" s="278"/>
      <c r="U15" s="279"/>
      <c r="V15" s="278"/>
      <c r="W15" s="145"/>
    </row>
    <row r="16" spans="1:25" ht="27.6" x14ac:dyDescent="0.25">
      <c r="B16" s="142"/>
      <c r="C16" s="133" t="s">
        <v>292</v>
      </c>
      <c r="D16" s="40" t="s">
        <v>142</v>
      </c>
      <c r="E16" s="283"/>
      <c r="F16" s="40" t="s">
        <v>142</v>
      </c>
      <c r="G16" s="276"/>
      <c r="H16" s="40" t="s">
        <v>142</v>
      </c>
      <c r="I16" s="276"/>
      <c r="J16" s="40" t="s">
        <v>88</v>
      </c>
      <c r="K16" s="275"/>
      <c r="L16" s="40" t="s">
        <v>88</v>
      </c>
      <c r="M16" s="277"/>
      <c r="N16" s="40" t="s">
        <v>88</v>
      </c>
      <c r="O16" s="277"/>
      <c r="P16" s="40" t="s">
        <v>88</v>
      </c>
      <c r="Q16" s="277"/>
      <c r="R16" s="40" t="s">
        <v>88</v>
      </c>
      <c r="S16" s="277"/>
      <c r="T16" s="40" t="s">
        <v>88</v>
      </c>
      <c r="U16" s="277"/>
      <c r="V16" s="40" t="s">
        <v>88</v>
      </c>
      <c r="W16" s="105"/>
    </row>
    <row r="17" spans="2:23" s="131" customFormat="1" ht="7.5" customHeight="1" x14ac:dyDescent="0.25">
      <c r="B17" s="142"/>
      <c r="C17" s="133"/>
      <c r="D17" s="284"/>
      <c r="E17" s="284"/>
      <c r="F17" s="284"/>
      <c r="G17" s="61"/>
      <c r="H17" s="284"/>
      <c r="I17" s="284"/>
      <c r="J17" s="284"/>
      <c r="K17" s="272"/>
      <c r="L17" s="284"/>
      <c r="M17" s="284"/>
      <c r="N17" s="284"/>
      <c r="O17" s="284"/>
      <c r="P17" s="284"/>
      <c r="Q17" s="279"/>
      <c r="R17" s="284"/>
      <c r="S17" s="274"/>
      <c r="T17" s="284"/>
      <c r="U17" s="274"/>
      <c r="V17" s="284"/>
      <c r="W17" s="145"/>
    </row>
    <row r="18" spans="2:23" ht="27.6" x14ac:dyDescent="0.25">
      <c r="B18" s="142"/>
      <c r="C18" s="147" t="s">
        <v>293</v>
      </c>
      <c r="D18" s="40" t="s">
        <v>142</v>
      </c>
      <c r="E18" s="276"/>
      <c r="F18" s="40" t="s">
        <v>142</v>
      </c>
      <c r="G18" s="285"/>
      <c r="H18" s="40" t="s">
        <v>142</v>
      </c>
      <c r="I18" s="285"/>
      <c r="J18" s="40" t="s">
        <v>88</v>
      </c>
      <c r="K18" s="275"/>
      <c r="L18" s="40" t="s">
        <v>88</v>
      </c>
      <c r="M18" s="46"/>
      <c r="N18" s="40" t="s">
        <v>88</v>
      </c>
      <c r="O18" s="46"/>
      <c r="P18" s="40" t="s">
        <v>88</v>
      </c>
      <c r="Q18" s="277"/>
      <c r="R18" s="40" t="s">
        <v>88</v>
      </c>
      <c r="S18" s="46"/>
      <c r="T18" s="40" t="s">
        <v>88</v>
      </c>
      <c r="U18" s="46"/>
      <c r="V18" s="40" t="s">
        <v>88</v>
      </c>
      <c r="W18" s="105"/>
    </row>
    <row r="19" spans="2:23" s="131" customFormat="1" ht="7.5" customHeight="1" x14ac:dyDescent="0.25">
      <c r="B19" s="142"/>
      <c r="C19" s="132"/>
      <c r="D19" s="272"/>
      <c r="E19" s="272"/>
      <c r="F19" s="272"/>
      <c r="G19" s="272"/>
      <c r="H19" s="272"/>
      <c r="I19" s="272"/>
      <c r="J19" s="272"/>
      <c r="K19" s="272"/>
      <c r="L19" s="272"/>
      <c r="M19" s="273"/>
      <c r="N19" s="272"/>
      <c r="O19" s="274"/>
      <c r="P19" s="272"/>
      <c r="Q19" s="274"/>
      <c r="R19" s="272"/>
      <c r="S19" s="274"/>
      <c r="T19" s="272"/>
      <c r="U19" s="274"/>
      <c r="V19" s="272"/>
      <c r="W19" s="145"/>
    </row>
    <row r="20" spans="2:23" ht="249.9" customHeight="1" x14ac:dyDescent="0.25">
      <c r="B20" s="142"/>
      <c r="C20" s="147" t="s">
        <v>294</v>
      </c>
      <c r="D20" s="39"/>
      <c r="E20" s="270"/>
      <c r="F20" s="39"/>
      <c r="G20" s="270"/>
      <c r="H20" s="39"/>
      <c r="I20" s="270"/>
      <c r="J20" s="39"/>
      <c r="K20" s="270"/>
      <c r="L20" s="39"/>
      <c r="M20" s="271"/>
      <c r="N20" s="39"/>
      <c r="O20" s="46"/>
      <c r="P20" s="39"/>
      <c r="Q20" s="46"/>
      <c r="R20" s="39"/>
      <c r="S20" s="46"/>
      <c r="T20" s="39"/>
      <c r="U20" s="46"/>
      <c r="V20" s="39"/>
      <c r="W20" s="105"/>
    </row>
    <row r="21" spans="2:23" s="131" customFormat="1" ht="7.5" customHeight="1" x14ac:dyDescent="0.25">
      <c r="B21" s="142"/>
      <c r="C21" s="148"/>
      <c r="D21" s="286"/>
      <c r="E21" s="286"/>
      <c r="F21" s="286"/>
      <c r="G21" s="286"/>
      <c r="H21" s="286"/>
      <c r="I21" s="286"/>
      <c r="J21" s="286"/>
      <c r="K21" s="286"/>
      <c r="L21" s="286"/>
      <c r="M21" s="273"/>
      <c r="N21" s="286"/>
      <c r="O21" s="274"/>
      <c r="P21" s="286"/>
      <c r="Q21" s="274"/>
      <c r="R21" s="286"/>
      <c r="S21" s="274"/>
      <c r="T21" s="286"/>
      <c r="U21" s="274"/>
      <c r="V21" s="286"/>
      <c r="W21" s="145"/>
    </row>
    <row r="22" spans="2:23" ht="249.9" customHeight="1" x14ac:dyDescent="0.25">
      <c r="B22" s="142"/>
      <c r="C22" s="147" t="s">
        <v>295</v>
      </c>
      <c r="D22" s="39"/>
      <c r="E22" s="270"/>
      <c r="F22" s="39"/>
      <c r="G22" s="270"/>
      <c r="H22" s="39"/>
      <c r="I22" s="270"/>
      <c r="J22" s="39"/>
      <c r="K22" s="270"/>
      <c r="L22" s="39"/>
      <c r="M22" s="271"/>
      <c r="N22" s="39"/>
      <c r="O22" s="287"/>
      <c r="P22" s="39"/>
      <c r="Q22" s="46"/>
      <c r="R22" s="39"/>
      <c r="S22" s="46"/>
      <c r="T22" s="39"/>
      <c r="U22" s="46"/>
      <c r="V22" s="39"/>
      <c r="W22" s="105"/>
    </row>
    <row r="23" spans="2:23" s="131" customFormat="1" x14ac:dyDescent="0.25">
      <c r="B23" s="142"/>
      <c r="C23" s="148"/>
      <c r="D23" s="133"/>
      <c r="E23" s="133"/>
      <c r="F23" s="133"/>
      <c r="G23" s="133"/>
      <c r="H23" s="133"/>
      <c r="I23" s="133"/>
      <c r="J23" s="133"/>
      <c r="K23" s="133"/>
      <c r="L23" s="133"/>
      <c r="N23" s="133"/>
      <c r="P23" s="133"/>
      <c r="R23" s="133"/>
      <c r="T23" s="133"/>
      <c r="V23" s="133"/>
      <c r="W23" s="145"/>
    </row>
    <row r="24" spans="2:23" s="131" customFormat="1" x14ac:dyDescent="0.25">
      <c r="B24" s="142"/>
      <c r="C24" s="132"/>
      <c r="D24" s="133"/>
      <c r="E24" s="133"/>
      <c r="F24" s="133"/>
      <c r="G24" s="133"/>
      <c r="H24" s="133"/>
      <c r="I24" s="133"/>
      <c r="J24" s="133"/>
      <c r="K24" s="133"/>
      <c r="L24" s="133"/>
      <c r="N24" s="133"/>
      <c r="P24" s="133"/>
      <c r="R24" s="133"/>
      <c r="T24" s="133"/>
      <c r="V24" s="133"/>
      <c r="W24" s="145"/>
    </row>
    <row r="25" spans="2:23" ht="15.6" x14ac:dyDescent="0.3">
      <c r="B25" s="107" t="s">
        <v>296</v>
      </c>
      <c r="C25" s="107"/>
      <c r="D25" s="107"/>
      <c r="E25" s="107"/>
      <c r="F25" s="107"/>
      <c r="G25" s="107"/>
      <c r="H25" s="107"/>
      <c r="I25" s="107"/>
      <c r="J25" s="107"/>
      <c r="K25" s="107"/>
      <c r="L25" s="107"/>
      <c r="M25" s="107"/>
      <c r="N25" s="107"/>
      <c r="O25" s="107"/>
      <c r="P25" s="107"/>
      <c r="Q25" s="107"/>
      <c r="R25" s="107"/>
      <c r="S25" s="107"/>
      <c r="T25" s="107"/>
      <c r="U25" s="107"/>
      <c r="V25" s="107"/>
      <c r="W25" s="107"/>
    </row>
    <row r="26" spans="2:23" s="131" customFormat="1" x14ac:dyDescent="0.25">
      <c r="B26" s="142"/>
      <c r="C26" s="132"/>
      <c r="D26" s="133"/>
      <c r="E26" s="133"/>
      <c r="F26" s="133"/>
      <c r="G26" s="133"/>
      <c r="H26" s="133"/>
      <c r="I26" s="133"/>
      <c r="J26" s="133"/>
      <c r="K26" s="133"/>
      <c r="L26" s="133"/>
      <c r="N26" s="133"/>
      <c r="P26" s="133"/>
      <c r="R26" s="133"/>
      <c r="T26" s="133"/>
      <c r="V26" s="133"/>
      <c r="W26" s="145"/>
    </row>
    <row r="27" spans="2:23" x14ac:dyDescent="0.25">
      <c r="B27" s="142"/>
      <c r="C27" s="149" t="s">
        <v>439</v>
      </c>
      <c r="D27" s="40" t="s">
        <v>154</v>
      </c>
      <c r="E27" s="285"/>
      <c r="F27" s="40" t="s">
        <v>154</v>
      </c>
      <c r="G27" s="284"/>
      <c r="H27" s="40" t="s">
        <v>154</v>
      </c>
      <c r="I27" s="284"/>
      <c r="J27" s="40" t="s">
        <v>154</v>
      </c>
      <c r="K27" s="284"/>
      <c r="L27" s="40" t="s">
        <v>154</v>
      </c>
      <c r="M27" s="46"/>
      <c r="N27" s="40" t="s">
        <v>154</v>
      </c>
      <c r="O27" s="46"/>
      <c r="P27" s="40" t="s">
        <v>154</v>
      </c>
      <c r="Q27" s="46"/>
      <c r="R27" s="40" t="s">
        <v>154</v>
      </c>
      <c r="S27" s="46"/>
      <c r="T27" s="40" t="s">
        <v>154</v>
      </c>
      <c r="U27" s="46"/>
      <c r="V27" s="40" t="s">
        <v>154</v>
      </c>
      <c r="W27" s="105"/>
    </row>
    <row r="28" spans="2:23" s="131" customFormat="1" ht="7.5" customHeight="1" x14ac:dyDescent="0.25">
      <c r="B28" s="142"/>
      <c r="C28" s="149"/>
      <c r="D28" s="288"/>
      <c r="E28" s="284"/>
      <c r="F28" s="288"/>
      <c r="G28" s="284"/>
      <c r="H28" s="288"/>
      <c r="I28" s="284"/>
      <c r="J28" s="288"/>
      <c r="K28" s="284"/>
      <c r="L28" s="288"/>
      <c r="M28" s="274"/>
      <c r="N28" s="288"/>
      <c r="O28" s="274"/>
      <c r="P28" s="288"/>
      <c r="Q28" s="274"/>
      <c r="R28" s="288"/>
      <c r="S28" s="274"/>
      <c r="T28" s="288"/>
      <c r="U28" s="274"/>
      <c r="V28" s="288"/>
      <c r="W28" s="145"/>
    </row>
    <row r="29" spans="2:23" ht="27.6" x14ac:dyDescent="0.25">
      <c r="B29" s="142"/>
      <c r="C29" s="149" t="s">
        <v>341</v>
      </c>
      <c r="D29" s="40" t="s">
        <v>154</v>
      </c>
      <c r="E29" s="285"/>
      <c r="F29" s="40" t="s">
        <v>154</v>
      </c>
      <c r="G29" s="284"/>
      <c r="H29" s="40" t="s">
        <v>154</v>
      </c>
      <c r="I29" s="284"/>
      <c r="J29" s="40" t="s">
        <v>154</v>
      </c>
      <c r="K29" s="284"/>
      <c r="L29" s="40" t="s">
        <v>154</v>
      </c>
      <c r="M29" s="46"/>
      <c r="N29" s="40" t="s">
        <v>154</v>
      </c>
      <c r="O29" s="46"/>
      <c r="P29" s="40" t="s">
        <v>154</v>
      </c>
      <c r="Q29" s="46"/>
      <c r="R29" s="40" t="s">
        <v>154</v>
      </c>
      <c r="S29" s="46"/>
      <c r="T29" s="40" t="s">
        <v>154</v>
      </c>
      <c r="U29" s="46"/>
      <c r="V29" s="40" t="s">
        <v>154</v>
      </c>
      <c r="W29" s="105"/>
    </row>
    <row r="30" spans="2:23" x14ac:dyDescent="0.25">
      <c r="B30" s="142"/>
      <c r="C30" s="132"/>
      <c r="D30" s="284"/>
      <c r="E30" s="284"/>
      <c r="F30" s="284"/>
      <c r="G30" s="284"/>
      <c r="H30" s="284"/>
      <c r="I30" s="284"/>
      <c r="J30" s="284"/>
      <c r="K30" s="284"/>
      <c r="L30" s="284"/>
      <c r="M30" s="274"/>
      <c r="N30" s="284"/>
      <c r="O30" s="274"/>
      <c r="P30" s="284"/>
      <c r="Q30" s="274"/>
      <c r="R30" s="284"/>
      <c r="S30" s="274"/>
      <c r="T30" s="284"/>
      <c r="U30" s="274"/>
      <c r="V30" s="284"/>
      <c r="W30" s="145"/>
    </row>
    <row r="31" spans="2:23" x14ac:dyDescent="0.25">
      <c r="B31" s="150" t="s">
        <v>297</v>
      </c>
      <c r="C31" s="132"/>
      <c r="D31" s="284"/>
      <c r="E31" s="284"/>
      <c r="F31" s="284"/>
      <c r="G31" s="284"/>
      <c r="H31" s="284"/>
      <c r="I31" s="284"/>
      <c r="J31" s="284"/>
      <c r="K31" s="284"/>
      <c r="L31" s="284"/>
      <c r="M31" s="274"/>
      <c r="N31" s="284"/>
      <c r="O31" s="274"/>
      <c r="P31" s="284"/>
      <c r="Q31" s="274"/>
      <c r="R31" s="284"/>
      <c r="S31" s="274"/>
      <c r="T31" s="284"/>
      <c r="U31" s="274"/>
      <c r="V31" s="284"/>
      <c r="W31" s="145"/>
    </row>
    <row r="32" spans="2:23" s="131" customFormat="1" ht="7.5" customHeight="1" x14ac:dyDescent="0.25">
      <c r="B32" s="150"/>
      <c r="C32" s="132"/>
      <c r="D32" s="284"/>
      <c r="E32" s="284"/>
      <c r="F32" s="284"/>
      <c r="G32" s="284"/>
      <c r="H32" s="284"/>
      <c r="I32" s="284"/>
      <c r="J32" s="284"/>
      <c r="K32" s="284"/>
      <c r="L32" s="284"/>
      <c r="M32" s="274"/>
      <c r="N32" s="284"/>
      <c r="O32" s="274"/>
      <c r="P32" s="284"/>
      <c r="Q32" s="274"/>
      <c r="R32" s="284"/>
      <c r="S32" s="274"/>
      <c r="T32" s="284"/>
      <c r="U32" s="274"/>
      <c r="V32" s="284"/>
      <c r="W32" s="145"/>
    </row>
    <row r="33" spans="2:25" x14ac:dyDescent="0.25">
      <c r="B33" s="142"/>
      <c r="C33" s="146" t="s">
        <v>298</v>
      </c>
      <c r="D33" s="40" t="s">
        <v>142</v>
      </c>
      <c r="E33" s="276"/>
      <c r="F33" s="40" t="s">
        <v>142</v>
      </c>
      <c r="G33" s="284"/>
      <c r="H33" s="40" t="s">
        <v>142</v>
      </c>
      <c r="I33" s="284"/>
      <c r="J33" s="40" t="s">
        <v>142</v>
      </c>
      <c r="K33" s="276"/>
      <c r="L33" s="40" t="s">
        <v>142</v>
      </c>
      <c r="M33" s="46"/>
      <c r="N33" s="40" t="s">
        <v>142</v>
      </c>
      <c r="O33" s="276"/>
      <c r="P33" s="40" t="s">
        <v>142</v>
      </c>
      <c r="Q33" s="46"/>
      <c r="R33" s="40" t="s">
        <v>142</v>
      </c>
      <c r="S33" s="276"/>
      <c r="T33" s="40" t="s">
        <v>142</v>
      </c>
      <c r="U33" s="46"/>
      <c r="V33" s="40" t="s">
        <v>142</v>
      </c>
      <c r="W33" s="105"/>
    </row>
    <row r="34" spans="2:25" s="131" customFormat="1" ht="7.5" customHeight="1" x14ac:dyDescent="0.25">
      <c r="B34" s="142"/>
      <c r="C34" s="146"/>
      <c r="D34" s="289"/>
      <c r="E34" s="289"/>
      <c r="F34" s="289"/>
      <c r="G34" s="289"/>
      <c r="H34" s="289"/>
      <c r="I34" s="289"/>
      <c r="J34" s="289"/>
      <c r="K34" s="289"/>
      <c r="L34" s="289"/>
      <c r="M34" s="289"/>
      <c r="N34" s="289"/>
      <c r="O34" s="289"/>
      <c r="P34" s="289"/>
      <c r="Q34" s="274"/>
      <c r="R34" s="289"/>
      <c r="S34" s="289"/>
      <c r="T34" s="289"/>
      <c r="U34" s="274"/>
      <c r="V34" s="289"/>
      <c r="W34" s="145"/>
    </row>
    <row r="35" spans="2:25" x14ac:dyDescent="0.25">
      <c r="B35" s="142"/>
      <c r="C35" s="146" t="s">
        <v>299</v>
      </c>
      <c r="D35" s="40" t="s">
        <v>142</v>
      </c>
      <c r="E35" s="283"/>
      <c r="F35" s="40" t="s">
        <v>142</v>
      </c>
      <c r="G35" s="284"/>
      <c r="H35" s="40" t="s">
        <v>142</v>
      </c>
      <c r="I35" s="284"/>
      <c r="J35" s="40" t="s">
        <v>142</v>
      </c>
      <c r="K35" s="283"/>
      <c r="L35" s="40" t="s">
        <v>142</v>
      </c>
      <c r="M35" s="46"/>
      <c r="N35" s="40" t="s">
        <v>142</v>
      </c>
      <c r="O35" s="283"/>
      <c r="P35" s="40" t="s">
        <v>142</v>
      </c>
      <c r="Q35" s="46"/>
      <c r="R35" s="40" t="s">
        <v>142</v>
      </c>
      <c r="S35" s="283"/>
      <c r="T35" s="40" t="s">
        <v>142</v>
      </c>
      <c r="U35" s="46"/>
      <c r="V35" s="40" t="s">
        <v>142</v>
      </c>
      <c r="W35" s="105"/>
    </row>
    <row r="36" spans="2:25" s="131" customFormat="1" ht="7.5" customHeight="1" x14ac:dyDescent="0.25">
      <c r="B36" s="142"/>
      <c r="C36" s="146"/>
      <c r="D36" s="278"/>
      <c r="E36" s="278"/>
      <c r="F36" s="278"/>
      <c r="G36" s="284"/>
      <c r="H36" s="278"/>
      <c r="I36" s="284"/>
      <c r="J36" s="278"/>
      <c r="K36" s="284"/>
      <c r="L36" s="278"/>
      <c r="M36" s="274"/>
      <c r="N36" s="278"/>
      <c r="O36" s="274"/>
      <c r="P36" s="278"/>
      <c r="Q36" s="274"/>
      <c r="R36" s="278"/>
      <c r="S36" s="274"/>
      <c r="T36" s="278"/>
      <c r="U36" s="274"/>
      <c r="V36" s="278"/>
      <c r="W36" s="145"/>
    </row>
    <row r="37" spans="2:25" ht="15" customHeight="1" x14ac:dyDescent="0.25">
      <c r="B37" s="142"/>
      <c r="C37" s="146" t="s">
        <v>300</v>
      </c>
      <c r="D37" s="41"/>
      <c r="E37" s="283"/>
      <c r="F37" s="41"/>
      <c r="G37" s="284"/>
      <c r="H37" s="41"/>
      <c r="I37" s="284"/>
      <c r="J37" s="41"/>
      <c r="K37" s="284"/>
      <c r="L37" s="41"/>
      <c r="M37" s="46"/>
      <c r="N37" s="41"/>
      <c r="O37" s="46"/>
      <c r="P37" s="41"/>
      <c r="Q37" s="46"/>
      <c r="R37" s="41"/>
      <c r="S37" s="46"/>
      <c r="T37" s="41"/>
      <c r="U37" s="46"/>
      <c r="V37" s="41"/>
      <c r="W37" s="105"/>
    </row>
    <row r="38" spans="2:25" s="131" customFormat="1" ht="7.5" customHeight="1" x14ac:dyDescent="0.25">
      <c r="B38" s="142"/>
      <c r="C38" s="146"/>
      <c r="D38" s="278"/>
      <c r="E38" s="278"/>
      <c r="F38" s="278"/>
      <c r="G38" s="284"/>
      <c r="H38" s="278"/>
      <c r="I38" s="284"/>
      <c r="J38" s="278"/>
      <c r="K38" s="284"/>
      <c r="L38" s="278"/>
      <c r="M38" s="274"/>
      <c r="N38" s="278"/>
      <c r="O38" s="274"/>
      <c r="P38" s="278"/>
      <c r="Q38" s="274"/>
      <c r="R38" s="278"/>
      <c r="S38" s="274"/>
      <c r="T38" s="278"/>
      <c r="U38" s="274"/>
      <c r="V38" s="278"/>
      <c r="W38" s="145"/>
    </row>
    <row r="39" spans="2:25" x14ac:dyDescent="0.25">
      <c r="B39" s="142"/>
      <c r="C39" s="146" t="s">
        <v>301</v>
      </c>
      <c r="D39" s="41"/>
      <c r="E39" s="276"/>
      <c r="F39" s="41"/>
      <c r="G39" s="284"/>
      <c r="H39" s="41"/>
      <c r="I39" s="284"/>
      <c r="J39" s="41"/>
      <c r="K39" s="284"/>
      <c r="L39" s="41"/>
      <c r="M39" s="46"/>
      <c r="N39" s="41"/>
      <c r="O39" s="46"/>
      <c r="P39" s="41"/>
      <c r="Q39" s="46"/>
      <c r="R39" s="41"/>
      <c r="S39" s="46"/>
      <c r="T39" s="41"/>
      <c r="U39" s="46"/>
      <c r="V39" s="41"/>
      <c r="W39" s="105"/>
    </row>
    <row r="40" spans="2:25" s="131" customFormat="1" ht="7.5" customHeight="1" x14ac:dyDescent="0.25">
      <c r="B40" s="142"/>
      <c r="C40" s="146"/>
      <c r="D40" s="278"/>
      <c r="E40" s="278"/>
      <c r="F40" s="278"/>
      <c r="G40" s="284"/>
      <c r="H40" s="278"/>
      <c r="I40" s="284"/>
      <c r="J40" s="278"/>
      <c r="K40" s="284"/>
      <c r="L40" s="278"/>
      <c r="M40" s="274"/>
      <c r="N40" s="278"/>
      <c r="O40" s="274"/>
      <c r="P40" s="278"/>
      <c r="Q40" s="274"/>
      <c r="R40" s="278"/>
      <c r="S40" s="274"/>
      <c r="T40" s="278"/>
      <c r="U40" s="274"/>
      <c r="V40" s="278"/>
      <c r="W40" s="145"/>
    </row>
    <row r="41" spans="2:25" x14ac:dyDescent="0.25">
      <c r="B41" s="142"/>
      <c r="C41" s="133" t="s">
        <v>302</v>
      </c>
      <c r="D41" s="41"/>
      <c r="E41" s="276"/>
      <c r="F41" s="41"/>
      <c r="G41" s="284"/>
      <c r="H41" s="41"/>
      <c r="I41" s="284"/>
      <c r="J41" s="41"/>
      <c r="K41" s="284"/>
      <c r="L41" s="41"/>
      <c r="M41" s="46"/>
      <c r="N41" s="41"/>
      <c r="O41" s="46"/>
      <c r="P41" s="41"/>
      <c r="Q41" s="46"/>
      <c r="R41" s="41"/>
      <c r="S41" s="46"/>
      <c r="T41" s="41"/>
      <c r="U41" s="46"/>
      <c r="V41" s="41"/>
      <c r="W41" s="105"/>
      <c r="Y41" s="151">
        <f>SUM(D41:V41)</f>
        <v>0</v>
      </c>
    </row>
    <row r="42" spans="2:25" s="131" customFormat="1" ht="7.5" customHeight="1" x14ac:dyDescent="0.25">
      <c r="B42" s="142"/>
      <c r="C42" s="146"/>
      <c r="D42" s="278"/>
      <c r="E42" s="278"/>
      <c r="F42" s="278"/>
      <c r="G42" s="284"/>
      <c r="H42" s="278"/>
      <c r="I42" s="284"/>
      <c r="J42" s="278"/>
      <c r="K42" s="284"/>
      <c r="L42" s="278"/>
      <c r="M42" s="274"/>
      <c r="N42" s="278"/>
      <c r="O42" s="274"/>
      <c r="P42" s="278"/>
      <c r="Q42" s="274"/>
      <c r="R42" s="278"/>
      <c r="S42" s="274"/>
      <c r="T42" s="278"/>
      <c r="U42" s="274"/>
      <c r="V42" s="278"/>
      <c r="W42" s="145"/>
    </row>
    <row r="43" spans="2:25" x14ac:dyDescent="0.25">
      <c r="B43" s="142"/>
      <c r="C43" s="146" t="s">
        <v>303</v>
      </c>
      <c r="D43" s="42"/>
      <c r="E43" s="283"/>
      <c r="F43" s="42"/>
      <c r="G43" s="284"/>
      <c r="H43" s="42"/>
      <c r="I43" s="284"/>
      <c r="J43" s="42"/>
      <c r="K43" s="284"/>
      <c r="L43" s="42"/>
      <c r="M43" s="46"/>
      <c r="N43" s="42"/>
      <c r="O43" s="46"/>
      <c r="P43" s="42"/>
      <c r="Q43" s="46"/>
      <c r="R43" s="42"/>
      <c r="S43" s="46"/>
      <c r="T43" s="42"/>
      <c r="U43" s="46"/>
      <c r="V43" s="42"/>
      <c r="W43" s="105"/>
    </row>
    <row r="44" spans="2:25" s="131" customFormat="1" ht="7.5" customHeight="1" x14ac:dyDescent="0.25">
      <c r="B44" s="142"/>
      <c r="C44" s="146"/>
      <c r="D44" s="143"/>
      <c r="E44" s="143"/>
      <c r="F44" s="143"/>
      <c r="G44" s="133"/>
      <c r="H44" s="143"/>
      <c r="I44" s="133"/>
      <c r="J44" s="143"/>
      <c r="K44" s="133"/>
      <c r="L44" s="143"/>
      <c r="N44" s="143"/>
      <c r="P44" s="143"/>
      <c r="R44" s="143"/>
      <c r="T44" s="143"/>
      <c r="V44" s="143"/>
      <c r="W44" s="145"/>
    </row>
    <row r="45" spans="2:25" x14ac:dyDescent="0.25">
      <c r="B45" s="142"/>
      <c r="C45" s="146" t="s">
        <v>304</v>
      </c>
      <c r="D45" s="152" t="str">
        <f>IF(D43&gt;0,D43*D41,"")</f>
        <v/>
      </c>
      <c r="E45" s="117"/>
      <c r="F45" s="152" t="str">
        <f>IF(F43&gt;0,F43*F41,"")</f>
        <v/>
      </c>
      <c r="G45" s="133"/>
      <c r="H45" s="152" t="str">
        <f>IF(H43&gt;0,H43*H41,"")</f>
        <v/>
      </c>
      <c r="I45" s="133"/>
      <c r="J45" s="152" t="str">
        <f>IF(J43&gt;0,J43*J41,"")</f>
        <v/>
      </c>
      <c r="K45" s="133"/>
      <c r="L45" s="152" t="str">
        <f>IF(L43&gt;0,L43*L41,"")</f>
        <v/>
      </c>
      <c r="N45" s="152" t="str">
        <f>IF(N43&gt;0,N43*N41,"")</f>
        <v/>
      </c>
      <c r="P45" s="152" t="str">
        <f>IF(P43&gt;0,P43*P41,"")</f>
        <v/>
      </c>
      <c r="R45" s="152" t="str">
        <f>IF(R43&gt;0,R43*R41,"")</f>
        <v/>
      </c>
      <c r="T45" s="152" t="str">
        <f>IF(T43&gt;0,T43*T41,"")</f>
        <v/>
      </c>
      <c r="V45" s="152" t="str">
        <f>IF(V43&gt;0,V43*V41,"")</f>
        <v/>
      </c>
      <c r="W45" s="105"/>
      <c r="Y45" s="151">
        <f>SUM(D45:V45)</f>
        <v>0</v>
      </c>
    </row>
    <row r="46" spans="2:25" s="131" customFormat="1" ht="8.1" customHeight="1" x14ac:dyDescent="0.25">
      <c r="B46" s="142"/>
      <c r="C46" s="146"/>
      <c r="D46" s="118"/>
      <c r="E46" s="143"/>
      <c r="F46" s="118"/>
      <c r="G46" s="133"/>
      <c r="H46" s="118"/>
      <c r="I46" s="133"/>
      <c r="J46" s="118"/>
      <c r="K46" s="133"/>
      <c r="L46" s="118"/>
      <c r="N46" s="118"/>
      <c r="P46" s="118"/>
      <c r="R46" s="118"/>
      <c r="T46" s="118"/>
      <c r="V46" s="118"/>
      <c r="W46" s="145"/>
      <c r="Y46" s="153"/>
    </row>
    <row r="47" spans="2:25" x14ac:dyDescent="0.25">
      <c r="B47" s="142"/>
      <c r="C47" s="146" t="s">
        <v>305</v>
      </c>
      <c r="D47" s="154" t="e">
        <f>D41*_xlfn.XLOOKUP(D35,Calculation_factors!$H$6:$H$13,Calculation_factors!$I$6:$I$13)</f>
        <v>#N/A</v>
      </c>
      <c r="E47" s="117"/>
      <c r="F47" s="154" t="e">
        <f>F41*_xlfn.XLOOKUP(F35,Calculation_factors!$H$6:$H$13,Calculation_factors!$I$6:$I$13)</f>
        <v>#N/A</v>
      </c>
      <c r="G47" s="133"/>
      <c r="H47" s="154" t="e">
        <f>H41*_xlfn.XLOOKUP(H35,Calculation_factors!$H$6:$H$13,Calculation_factors!$I$6:$I$13)</f>
        <v>#N/A</v>
      </c>
      <c r="I47" s="133"/>
      <c r="J47" s="154" t="e">
        <f>J41*_xlfn.XLOOKUP(J35,Calculation_factors!$H$6:$H$13,Calculation_factors!$I$6:$I$13)</f>
        <v>#N/A</v>
      </c>
      <c r="K47" s="133"/>
      <c r="L47" s="154" t="e">
        <f>L41*_xlfn.XLOOKUP(L35,Calculation_factors!$H$6:$H$13,Calculation_factors!$I$6:$I$13)</f>
        <v>#N/A</v>
      </c>
      <c r="N47" s="154" t="e">
        <f>N41*_xlfn.XLOOKUP(N35,Calculation_factors!$H$6:$H$13,Calculation_factors!$I$6:$I$13)</f>
        <v>#N/A</v>
      </c>
      <c r="P47" s="154" t="e">
        <f>P41*_xlfn.XLOOKUP(P35,Calculation_factors!$H$6:$H$13,Calculation_factors!$I$6:$I$13)</f>
        <v>#N/A</v>
      </c>
      <c r="R47" s="154" t="e">
        <f>R41*_xlfn.XLOOKUP(R35,Calculation_factors!$H$6:$H$13,Calculation_factors!$I$6:$I$13)</f>
        <v>#N/A</v>
      </c>
      <c r="T47" s="154" t="e">
        <f>T41*_xlfn.XLOOKUP(T35,Calculation_factors!$H$6:$H$13,Calculation_factors!$I$6:$I$13)</f>
        <v>#N/A</v>
      </c>
      <c r="V47" s="154" t="e">
        <f>V41*_xlfn.XLOOKUP(V35,Calculation_factors!$H$6:$H$13,Calculation_factors!$I$6:$I$13)</f>
        <v>#N/A</v>
      </c>
      <c r="W47" s="105"/>
      <c r="Y47" s="151"/>
    </row>
    <row r="48" spans="2:25" s="131" customFormat="1" ht="6.9" customHeight="1" x14ac:dyDescent="0.25">
      <c r="B48" s="142"/>
      <c r="C48" s="146"/>
      <c r="D48" s="118"/>
      <c r="E48" s="143"/>
      <c r="F48" s="118"/>
      <c r="G48" s="133"/>
      <c r="H48" s="118"/>
      <c r="I48" s="133"/>
      <c r="J48" s="118"/>
      <c r="K48" s="133"/>
      <c r="L48" s="118"/>
      <c r="N48" s="118"/>
      <c r="P48" s="118"/>
      <c r="R48" s="118"/>
      <c r="T48" s="118"/>
      <c r="V48" s="118"/>
      <c r="W48" s="145"/>
      <c r="Y48" s="153"/>
    </row>
    <row r="49" spans="2:25" x14ac:dyDescent="0.25">
      <c r="B49" s="142"/>
      <c r="C49" s="146" t="s">
        <v>306</v>
      </c>
      <c r="D49" s="154" t="e">
        <f>D41*_xlfn.XLOOKUP(D35,Calculation_factors!$E$6:$E$13,Calculation_factors!$F$6:$F$13)</f>
        <v>#N/A</v>
      </c>
      <c r="E49" s="117"/>
      <c r="F49" s="154" t="e">
        <f>F41*_xlfn.XLOOKUP(F35,Calculation_factors!$E$6:$E$13,Calculation_factors!$F$6:$F$13)</f>
        <v>#N/A</v>
      </c>
      <c r="G49" s="133"/>
      <c r="H49" s="154" t="e">
        <f>H41*_xlfn.XLOOKUP(H35,Calculation_factors!$E$6:$E$13,Calculation_factors!$F$6:$F$13)</f>
        <v>#N/A</v>
      </c>
      <c r="I49" s="133"/>
      <c r="J49" s="154" t="e">
        <f>J41*_xlfn.XLOOKUP(J35,Calculation_factors!$E$6:$E$13,Calculation_factors!$F$6:$F$13)</f>
        <v>#N/A</v>
      </c>
      <c r="K49" s="133"/>
      <c r="L49" s="154" t="e">
        <f>L41*_xlfn.XLOOKUP(L35,Calculation_factors!$E$6:$E$13,Calculation_factors!$F$6:$F$13)</f>
        <v>#N/A</v>
      </c>
      <c r="N49" s="154" t="e">
        <f>N41*_xlfn.XLOOKUP(N35,Calculation_factors!$E$6:$E$13,Calculation_factors!$F$6:$F$13)</f>
        <v>#N/A</v>
      </c>
      <c r="P49" s="154" t="e">
        <f>P41*_xlfn.XLOOKUP(P35,Calculation_factors!$E$6:$E$13,Calculation_factors!$F$6:$F$13)</f>
        <v>#N/A</v>
      </c>
      <c r="R49" s="154" t="e">
        <f>R41*_xlfn.XLOOKUP(R35,Calculation_factors!$E$6:$E$13,Calculation_factors!$F$6:$F$13)</f>
        <v>#N/A</v>
      </c>
      <c r="T49" s="154" t="e">
        <f>T41*_xlfn.XLOOKUP(T35,Calculation_factors!$E$6:$E$13,Calculation_factors!$F$6:$F$13)</f>
        <v>#N/A</v>
      </c>
      <c r="V49" s="154" t="e">
        <f>V41*_xlfn.XLOOKUP(V35,Calculation_factors!$E$6:$E$13,Calculation_factors!$F$6:$F$13)</f>
        <v>#N/A</v>
      </c>
      <c r="W49" s="105"/>
      <c r="Y49" s="151"/>
    </row>
    <row r="50" spans="2:25" x14ac:dyDescent="0.25">
      <c r="B50" s="142"/>
      <c r="C50" s="146"/>
      <c r="D50" s="118"/>
      <c r="E50" s="143"/>
      <c r="F50" s="118"/>
      <c r="G50" s="133"/>
      <c r="H50" s="118"/>
      <c r="I50" s="133"/>
      <c r="J50" s="118"/>
      <c r="K50" s="133"/>
      <c r="L50" s="118"/>
      <c r="M50" s="131"/>
      <c r="N50" s="118"/>
      <c r="O50" s="131"/>
      <c r="P50" s="118"/>
      <c r="Q50" s="131"/>
      <c r="R50" s="118"/>
      <c r="S50" s="131"/>
      <c r="T50" s="118"/>
      <c r="U50" s="131"/>
      <c r="V50" s="118"/>
      <c r="W50" s="145"/>
      <c r="Y50" s="155"/>
    </row>
    <row r="51" spans="2:25" x14ac:dyDescent="0.25">
      <c r="B51" s="150" t="s">
        <v>307</v>
      </c>
      <c r="C51" s="156"/>
      <c r="D51" s="157"/>
      <c r="E51" s="143"/>
      <c r="F51" s="157"/>
      <c r="G51" s="133"/>
      <c r="H51" s="157"/>
      <c r="I51" s="133"/>
      <c r="J51" s="157"/>
      <c r="K51" s="133"/>
      <c r="L51" s="157"/>
      <c r="M51" s="131"/>
      <c r="N51" s="157"/>
      <c r="O51" s="131"/>
      <c r="P51" s="157"/>
      <c r="Q51" s="131"/>
      <c r="R51" s="157"/>
      <c r="S51" s="131"/>
      <c r="T51" s="157"/>
      <c r="U51" s="131"/>
      <c r="V51" s="157"/>
      <c r="W51" s="145"/>
    </row>
    <row r="52" spans="2:25" ht="7.5" customHeight="1" x14ac:dyDescent="0.25">
      <c r="B52" s="142"/>
      <c r="C52" s="132"/>
      <c r="D52" s="158"/>
      <c r="E52" s="143"/>
      <c r="F52" s="158"/>
      <c r="G52" s="133"/>
      <c r="H52" s="158"/>
      <c r="I52" s="133"/>
      <c r="J52" s="158"/>
      <c r="K52" s="133"/>
      <c r="L52" s="158"/>
      <c r="N52" s="158"/>
      <c r="P52" s="158"/>
      <c r="R52" s="158"/>
      <c r="T52" s="158"/>
      <c r="V52" s="158"/>
      <c r="W52" s="105"/>
    </row>
    <row r="53" spans="2:25" x14ac:dyDescent="0.25">
      <c r="B53" s="142"/>
      <c r="C53" s="147" t="s">
        <v>308</v>
      </c>
      <c r="D53" s="40" t="s">
        <v>142</v>
      </c>
      <c r="E53" s="278"/>
      <c r="F53" s="40" t="s">
        <v>142</v>
      </c>
      <c r="G53" s="284"/>
      <c r="H53" s="40" t="s">
        <v>142</v>
      </c>
      <c r="I53" s="284"/>
      <c r="J53" s="40" t="s">
        <v>142</v>
      </c>
      <c r="K53" s="284"/>
      <c r="L53" s="40" t="s">
        <v>142</v>
      </c>
      <c r="M53" s="46"/>
      <c r="N53" s="40" t="s">
        <v>142</v>
      </c>
      <c r="O53" s="46"/>
      <c r="P53" s="40" t="s">
        <v>142</v>
      </c>
      <c r="Q53" s="46"/>
      <c r="R53" s="40" t="s">
        <v>142</v>
      </c>
      <c r="S53" s="46"/>
      <c r="T53" s="40" t="s">
        <v>142</v>
      </c>
      <c r="U53" s="46"/>
      <c r="V53" s="40" t="s">
        <v>142</v>
      </c>
      <c r="W53" s="105"/>
    </row>
    <row r="54" spans="2:25" ht="7.5" customHeight="1" x14ac:dyDescent="0.25">
      <c r="B54" s="142"/>
      <c r="C54" s="147"/>
      <c r="D54" s="285"/>
      <c r="E54" s="278"/>
      <c r="F54" s="283"/>
      <c r="G54" s="284"/>
      <c r="H54" s="283"/>
      <c r="I54" s="284"/>
      <c r="J54" s="283"/>
      <c r="K54" s="285"/>
      <c r="L54" s="283"/>
      <c r="M54" s="46"/>
      <c r="N54" s="283"/>
      <c r="O54" s="46"/>
      <c r="P54" s="283"/>
      <c r="Q54" s="46"/>
      <c r="R54" s="283"/>
      <c r="S54" s="46"/>
      <c r="T54" s="283"/>
      <c r="U54" s="46"/>
      <c r="V54" s="283"/>
      <c r="W54" s="105"/>
    </row>
    <row r="55" spans="2:25" x14ac:dyDescent="0.25">
      <c r="B55" s="142"/>
      <c r="C55" s="146" t="s">
        <v>309</v>
      </c>
      <c r="D55" s="40" t="s">
        <v>142</v>
      </c>
      <c r="E55" s="278"/>
      <c r="F55" s="40" t="s">
        <v>142</v>
      </c>
      <c r="G55" s="284"/>
      <c r="H55" s="40" t="s">
        <v>142</v>
      </c>
      <c r="I55" s="284"/>
      <c r="J55" s="40" t="s">
        <v>142</v>
      </c>
      <c r="K55" s="285"/>
      <c r="L55" s="40" t="s">
        <v>142</v>
      </c>
      <c r="M55" s="46"/>
      <c r="N55" s="40" t="s">
        <v>142</v>
      </c>
      <c r="O55" s="46"/>
      <c r="P55" s="40" t="s">
        <v>142</v>
      </c>
      <c r="Q55" s="46"/>
      <c r="R55" s="40" t="s">
        <v>142</v>
      </c>
      <c r="S55" s="46"/>
      <c r="T55" s="40" t="s">
        <v>142</v>
      </c>
      <c r="U55" s="46"/>
      <c r="V55" s="40" t="s">
        <v>142</v>
      </c>
      <c r="W55" s="105"/>
    </row>
    <row r="56" spans="2:25" ht="7.5" customHeight="1" x14ac:dyDescent="0.25">
      <c r="B56" s="142"/>
      <c r="C56" s="146"/>
      <c r="D56" s="290"/>
      <c r="E56" s="278"/>
      <c r="F56" s="290"/>
      <c r="G56" s="284"/>
      <c r="H56" s="290"/>
      <c r="I56" s="284"/>
      <c r="J56" s="290"/>
      <c r="K56" s="285"/>
      <c r="L56" s="290"/>
      <c r="M56" s="46"/>
      <c r="N56" s="290"/>
      <c r="O56" s="46"/>
      <c r="P56" s="290"/>
      <c r="Q56" s="46"/>
      <c r="R56" s="290"/>
      <c r="S56" s="46"/>
      <c r="T56" s="290"/>
      <c r="U56" s="46"/>
      <c r="V56" s="290"/>
      <c r="W56" s="105"/>
    </row>
    <row r="57" spans="2:25" x14ac:dyDescent="0.25">
      <c r="B57" s="142"/>
      <c r="C57" s="146" t="s">
        <v>299</v>
      </c>
      <c r="D57" s="40" t="s">
        <v>142</v>
      </c>
      <c r="E57" s="278"/>
      <c r="F57" s="40" t="s">
        <v>142</v>
      </c>
      <c r="G57" s="284"/>
      <c r="H57" s="40" t="s">
        <v>142</v>
      </c>
      <c r="I57" s="284"/>
      <c r="J57" s="40" t="s">
        <v>142</v>
      </c>
      <c r="K57" s="285"/>
      <c r="L57" s="40" t="s">
        <v>142</v>
      </c>
      <c r="M57" s="46"/>
      <c r="N57" s="40" t="s">
        <v>142</v>
      </c>
      <c r="O57" s="46"/>
      <c r="P57" s="40" t="s">
        <v>142</v>
      </c>
      <c r="Q57" s="46"/>
      <c r="R57" s="40" t="s">
        <v>142</v>
      </c>
      <c r="S57" s="46"/>
      <c r="T57" s="40" t="s">
        <v>142</v>
      </c>
      <c r="U57" s="46"/>
      <c r="V57" s="40" t="s">
        <v>142</v>
      </c>
      <c r="W57" s="105"/>
    </row>
    <row r="58" spans="2:25" ht="7.5" customHeight="1" x14ac:dyDescent="0.25">
      <c r="B58" s="142"/>
      <c r="C58" s="147"/>
      <c r="D58" s="283"/>
      <c r="E58" s="278"/>
      <c r="F58" s="283"/>
      <c r="G58" s="284"/>
      <c r="H58" s="283"/>
      <c r="I58" s="284"/>
      <c r="J58" s="283"/>
      <c r="K58" s="285"/>
      <c r="L58" s="283"/>
      <c r="M58" s="46"/>
      <c r="N58" s="283"/>
      <c r="O58" s="46"/>
      <c r="P58" s="283"/>
      <c r="Q58" s="46"/>
      <c r="R58" s="283"/>
      <c r="S58" s="46"/>
      <c r="T58" s="283"/>
      <c r="U58" s="46"/>
      <c r="V58" s="283"/>
      <c r="W58" s="105"/>
    </row>
    <row r="59" spans="2:25" x14ac:dyDescent="0.25">
      <c r="B59" s="142"/>
      <c r="C59" s="147" t="s">
        <v>310</v>
      </c>
      <c r="D59" s="41"/>
      <c r="E59" s="278"/>
      <c r="F59" s="41"/>
      <c r="G59" s="284"/>
      <c r="H59" s="41"/>
      <c r="I59" s="284"/>
      <c r="J59" s="41"/>
      <c r="K59" s="285"/>
      <c r="L59" s="41"/>
      <c r="M59" s="46"/>
      <c r="N59" s="41"/>
      <c r="O59" s="46"/>
      <c r="P59" s="41"/>
      <c r="Q59" s="46"/>
      <c r="R59" s="41"/>
      <c r="S59" s="46"/>
      <c r="T59" s="41"/>
      <c r="U59" s="46"/>
      <c r="V59" s="41"/>
      <c r="W59" s="105"/>
    </row>
    <row r="60" spans="2:25" ht="7.5" customHeight="1" x14ac:dyDescent="0.25">
      <c r="B60" s="142"/>
      <c r="C60" s="147"/>
      <c r="D60" s="276"/>
      <c r="E60" s="278"/>
      <c r="F60" s="276"/>
      <c r="G60" s="284"/>
      <c r="H60" s="276"/>
      <c r="I60" s="284"/>
      <c r="J60" s="276"/>
      <c r="K60" s="285"/>
      <c r="L60" s="276"/>
      <c r="M60" s="46"/>
      <c r="N60" s="276"/>
      <c r="O60" s="46"/>
      <c r="P60" s="276"/>
      <c r="Q60" s="46"/>
      <c r="R60" s="276"/>
      <c r="S60" s="46"/>
      <c r="T60" s="276"/>
      <c r="U60" s="46"/>
      <c r="V60" s="276"/>
      <c r="W60" s="105"/>
    </row>
    <row r="61" spans="2:25" x14ac:dyDescent="0.25">
      <c r="B61" s="142"/>
      <c r="C61" s="146" t="s">
        <v>302</v>
      </c>
      <c r="D61" s="41"/>
      <c r="E61" s="278"/>
      <c r="F61" s="41"/>
      <c r="G61" s="284"/>
      <c r="H61" s="41"/>
      <c r="I61" s="284"/>
      <c r="J61" s="41"/>
      <c r="K61" s="285"/>
      <c r="L61" s="41"/>
      <c r="M61" s="46"/>
      <c r="N61" s="41"/>
      <c r="O61" s="46"/>
      <c r="P61" s="41"/>
      <c r="Q61" s="46"/>
      <c r="R61" s="41"/>
      <c r="S61" s="46"/>
      <c r="T61" s="41"/>
      <c r="U61" s="46"/>
      <c r="V61" s="41"/>
      <c r="W61" s="105"/>
      <c r="Y61" s="151">
        <f>SUM(D61:V61)</f>
        <v>0</v>
      </c>
    </row>
    <row r="62" spans="2:25" ht="7.5" customHeight="1" x14ac:dyDescent="0.25">
      <c r="B62" s="142"/>
      <c r="C62" s="147"/>
      <c r="D62" s="276"/>
      <c r="E62" s="278"/>
      <c r="F62" s="276"/>
      <c r="G62" s="284"/>
      <c r="H62" s="276"/>
      <c r="I62" s="284"/>
      <c r="J62" s="276"/>
      <c r="K62" s="285"/>
      <c r="L62" s="276"/>
      <c r="M62" s="46"/>
      <c r="N62" s="276"/>
      <c r="O62" s="46"/>
      <c r="P62" s="276"/>
      <c r="Q62" s="46"/>
      <c r="R62" s="276"/>
      <c r="S62" s="46"/>
      <c r="T62" s="276"/>
      <c r="U62" s="46"/>
      <c r="V62" s="276"/>
      <c r="W62" s="105"/>
    </row>
    <row r="63" spans="2:25" x14ac:dyDescent="0.25">
      <c r="B63" s="142"/>
      <c r="C63" s="146" t="s">
        <v>303</v>
      </c>
      <c r="D63" s="43"/>
      <c r="E63" s="278"/>
      <c r="F63" s="43"/>
      <c r="G63" s="284"/>
      <c r="H63" s="43"/>
      <c r="I63" s="284"/>
      <c r="J63" s="43"/>
      <c r="K63" s="285"/>
      <c r="L63" s="43"/>
      <c r="M63" s="46"/>
      <c r="N63" s="43"/>
      <c r="O63" s="46"/>
      <c r="P63" s="43"/>
      <c r="Q63" s="46"/>
      <c r="R63" s="43"/>
      <c r="S63" s="46"/>
      <c r="T63" s="43"/>
      <c r="U63" s="46"/>
      <c r="V63" s="43"/>
      <c r="W63" s="105"/>
    </row>
    <row r="64" spans="2:25" ht="7.5" customHeight="1" x14ac:dyDescent="0.25">
      <c r="B64" s="142"/>
      <c r="C64" s="146"/>
      <c r="D64" s="117"/>
      <c r="E64" s="143"/>
      <c r="F64" s="117"/>
      <c r="G64" s="133"/>
      <c r="H64" s="117"/>
      <c r="I64" s="133"/>
      <c r="J64" s="117"/>
      <c r="L64" s="117"/>
      <c r="N64" s="117"/>
      <c r="P64" s="117"/>
      <c r="R64" s="117"/>
      <c r="T64" s="117"/>
      <c r="V64" s="117"/>
      <c r="W64" s="105"/>
    </row>
    <row r="65" spans="2:25" x14ac:dyDescent="0.25">
      <c r="B65" s="142"/>
      <c r="C65" s="146" t="s">
        <v>304</v>
      </c>
      <c r="D65" s="152">
        <f>IF(D63&gt;0,D63*D61,0)</f>
        <v>0</v>
      </c>
      <c r="E65" s="143"/>
      <c r="F65" s="152">
        <f>IF(F63&gt;0,F63*F61,0)</f>
        <v>0</v>
      </c>
      <c r="G65" s="133"/>
      <c r="H65" s="152">
        <f>IF(H63&gt;0,H63*H61,0)</f>
        <v>0</v>
      </c>
      <c r="I65" s="133"/>
      <c r="J65" s="152">
        <f>IF(J63&gt;0,J63*J61,0)</f>
        <v>0</v>
      </c>
      <c r="L65" s="152">
        <f>IF(L63&gt;0,L63*L61,0)</f>
        <v>0</v>
      </c>
      <c r="N65" s="152">
        <f>IF(N63&gt;0,N63*N61,0)</f>
        <v>0</v>
      </c>
      <c r="P65" s="152">
        <f>IF(P63&gt;0,P63*P61,0)</f>
        <v>0</v>
      </c>
      <c r="R65" s="152">
        <f>IF(R63&gt;0,R63*R61,0)</f>
        <v>0</v>
      </c>
      <c r="T65" s="152">
        <f>IF(T63&gt;0,T63*T61,0)</f>
        <v>0</v>
      </c>
      <c r="V65" s="152">
        <f>IF(V63&gt;0,V63*V61,0)</f>
        <v>0</v>
      </c>
      <c r="W65" s="105"/>
      <c r="Y65" s="151">
        <f>SUM(D65:V65)</f>
        <v>0</v>
      </c>
    </row>
    <row r="66" spans="2:25" s="131" customFormat="1" x14ac:dyDescent="0.25">
      <c r="B66" s="142"/>
      <c r="C66" s="146"/>
      <c r="D66" s="118"/>
      <c r="E66" s="143"/>
      <c r="F66" s="118"/>
      <c r="G66" s="133"/>
      <c r="H66" s="118"/>
      <c r="I66" s="133"/>
      <c r="J66" s="118"/>
      <c r="K66" s="133"/>
      <c r="L66" s="118"/>
      <c r="N66" s="118"/>
      <c r="P66" s="118"/>
      <c r="R66" s="118"/>
      <c r="T66" s="118"/>
      <c r="V66" s="118"/>
      <c r="W66" s="145"/>
      <c r="Y66" s="153"/>
    </row>
    <row r="67" spans="2:25" x14ac:dyDescent="0.25">
      <c r="B67" s="142"/>
      <c r="C67" s="146" t="s">
        <v>305</v>
      </c>
      <c r="D67" s="154" t="e">
        <f>D61*_xlfn.XLOOKUP(D57,Calculation_factors!$H$6:$H$13,Calculation_factors!$I$6:$I$13)</f>
        <v>#N/A</v>
      </c>
      <c r="E67" s="143"/>
      <c r="F67" s="154" t="e">
        <f>F61*_xlfn.XLOOKUP(F57,Calculation_factors!$H$6:$H$13,Calculation_factors!$I$6:$I$13)</f>
        <v>#N/A</v>
      </c>
      <c r="G67" s="133"/>
      <c r="H67" s="154" t="e">
        <f>H61*_xlfn.XLOOKUP(H57,Calculation_factors!$H$6:$H$13,Calculation_factors!$I$6:$I$13)</f>
        <v>#N/A</v>
      </c>
      <c r="I67" s="133"/>
      <c r="J67" s="154" t="e">
        <f>J61*_xlfn.XLOOKUP(J57,Calculation_factors!$H$6:$H$13,Calculation_factors!$I$6:$I$13)</f>
        <v>#N/A</v>
      </c>
      <c r="L67" s="154" t="e">
        <f>L61*_xlfn.XLOOKUP(L57,Calculation_factors!$H$6:$H$13,Calculation_factors!$I$6:$I$13)</f>
        <v>#N/A</v>
      </c>
      <c r="N67" s="154" t="e">
        <f>N61*_xlfn.XLOOKUP(N57,Calculation_factors!$H$6:$H$13,Calculation_factors!$I$6:$I$13)</f>
        <v>#N/A</v>
      </c>
      <c r="P67" s="154" t="e">
        <f>P61*_xlfn.XLOOKUP(P57,Calculation_factors!$H$6:$H$13,Calculation_factors!$I$6:$I$13)</f>
        <v>#N/A</v>
      </c>
      <c r="R67" s="154" t="e">
        <f>R61*_xlfn.XLOOKUP(R57,Calculation_factors!$H$6:$H$13,Calculation_factors!$I$6:$I$13)</f>
        <v>#N/A</v>
      </c>
      <c r="T67" s="154" t="e">
        <f>T61*_xlfn.XLOOKUP(T57,Calculation_factors!$H$6:$H$13,Calculation_factors!$I$6:$I$13)</f>
        <v>#N/A</v>
      </c>
      <c r="V67" s="154" t="e">
        <f>V61*_xlfn.XLOOKUP(V57,Calculation_factors!$H$6:$H$13,Calculation_factors!$I$6:$I$13)</f>
        <v>#N/A</v>
      </c>
      <c r="W67" s="105"/>
      <c r="Y67" s="151"/>
    </row>
    <row r="68" spans="2:25" s="131" customFormat="1" x14ac:dyDescent="0.25">
      <c r="B68" s="142"/>
      <c r="C68" s="146"/>
      <c r="D68" s="118"/>
      <c r="E68" s="143"/>
      <c r="F68" s="118"/>
      <c r="G68" s="133"/>
      <c r="H68" s="118"/>
      <c r="I68" s="133"/>
      <c r="J68" s="118"/>
      <c r="K68" s="133"/>
      <c r="L68" s="118"/>
      <c r="N68" s="118"/>
      <c r="P68" s="118"/>
      <c r="R68" s="118"/>
      <c r="T68" s="118"/>
      <c r="V68" s="118"/>
      <c r="W68" s="145"/>
      <c r="Y68" s="153"/>
    </row>
    <row r="69" spans="2:25" s="131" customFormat="1" x14ac:dyDescent="0.25">
      <c r="B69" s="142"/>
      <c r="C69" s="146" t="s">
        <v>306</v>
      </c>
      <c r="D69" s="154" t="e">
        <f>D61*_xlfn.XLOOKUP(D57,Calculation_factors!$E$6:$E$13,Calculation_factors!$F$6:$F$13)</f>
        <v>#N/A</v>
      </c>
      <c r="E69" s="143"/>
      <c r="F69" s="154" t="e">
        <f>F61*_xlfn.XLOOKUP(F57,Calculation_factors!$E$6:$E$13,Calculation_factors!$F$6:$F$13)</f>
        <v>#N/A</v>
      </c>
      <c r="G69" s="133"/>
      <c r="H69" s="154" t="e">
        <f>H61*_xlfn.XLOOKUP(H57,Calculation_factors!$E$6:$E$13,Calculation_factors!$F$6:$F$13)</f>
        <v>#N/A</v>
      </c>
      <c r="I69" s="133"/>
      <c r="J69" s="154" t="e">
        <f>J61*_xlfn.XLOOKUP(J57,Calculation_factors!$E$6:$E$13,Calculation_factors!$F$6:$F$13)</f>
        <v>#N/A</v>
      </c>
      <c r="K69" s="133"/>
      <c r="L69" s="154" t="e">
        <f>L61*_xlfn.XLOOKUP(L57,Calculation_factors!$E$6:$E$13,Calculation_factors!$F$6:$F$13)</f>
        <v>#N/A</v>
      </c>
      <c r="N69" s="154" t="e">
        <f>N61*_xlfn.XLOOKUP(N57,Calculation_factors!$E$6:$E$13,Calculation_factors!$F$6:$F$13)</f>
        <v>#N/A</v>
      </c>
      <c r="P69" s="154" t="e">
        <f>P61*_xlfn.XLOOKUP(P57,Calculation_factors!$E$6:$E$13,Calculation_factors!$F$6:$F$13)</f>
        <v>#N/A</v>
      </c>
      <c r="R69" s="154" t="e">
        <f>R61*_xlfn.XLOOKUP(R57,Calculation_factors!$E$6:$E$13,Calculation_factors!$F$6:$F$13)</f>
        <v>#N/A</v>
      </c>
      <c r="T69" s="154" t="e">
        <f>T61*_xlfn.XLOOKUP(T57,Calculation_factors!$E$6:$E$13,Calculation_factors!$F$6:$F$13)</f>
        <v>#N/A</v>
      </c>
      <c r="V69" s="154" t="e">
        <f>V61*_xlfn.XLOOKUP(V57,Calculation_factors!$E$6:$E$13,Calculation_factors!$F$6:$F$13)</f>
        <v>#N/A</v>
      </c>
      <c r="W69" s="145"/>
      <c r="Y69" s="153"/>
    </row>
    <row r="70" spans="2:25" x14ac:dyDescent="0.25">
      <c r="B70" s="142"/>
      <c r="C70" s="146"/>
      <c r="D70" s="118"/>
      <c r="E70" s="143"/>
      <c r="F70" s="118"/>
      <c r="G70" s="133"/>
      <c r="H70" s="118"/>
      <c r="I70" s="133"/>
      <c r="J70" s="118"/>
      <c r="K70" s="133"/>
      <c r="L70" s="118"/>
      <c r="M70" s="131"/>
      <c r="N70" s="118"/>
      <c r="O70" s="131"/>
      <c r="P70" s="118"/>
      <c r="Q70" s="131"/>
      <c r="R70" s="118"/>
      <c r="S70" s="131"/>
      <c r="T70" s="118"/>
      <c r="U70" s="131"/>
      <c r="V70" s="118"/>
      <c r="W70" s="145"/>
      <c r="Y70" s="155"/>
    </row>
    <row r="71" spans="2:25" x14ac:dyDescent="0.25">
      <c r="B71" s="150" t="s">
        <v>311</v>
      </c>
      <c r="C71" s="156"/>
      <c r="D71" s="157"/>
      <c r="E71" s="143"/>
      <c r="F71" s="157"/>
      <c r="G71" s="133"/>
      <c r="H71" s="157"/>
      <c r="I71" s="133"/>
      <c r="J71" s="157"/>
      <c r="K71" s="133"/>
      <c r="L71" s="157"/>
      <c r="M71" s="131"/>
      <c r="N71" s="157"/>
      <c r="O71" s="131"/>
      <c r="P71" s="157"/>
      <c r="Q71" s="131"/>
      <c r="R71" s="157"/>
      <c r="S71" s="131"/>
      <c r="T71" s="157"/>
      <c r="U71" s="131"/>
      <c r="V71" s="157"/>
      <c r="W71" s="145"/>
    </row>
    <row r="72" spans="2:25" ht="7.5" customHeight="1" x14ac:dyDescent="0.25">
      <c r="B72" s="142"/>
      <c r="C72" s="132"/>
      <c r="D72" s="157"/>
      <c r="E72" s="143"/>
      <c r="F72" s="157"/>
      <c r="G72" s="133"/>
      <c r="H72" s="157"/>
      <c r="I72" s="133"/>
      <c r="J72" s="157"/>
      <c r="K72" s="133"/>
      <c r="L72" s="157"/>
      <c r="M72" s="131"/>
      <c r="N72" s="157"/>
      <c r="O72" s="131"/>
      <c r="P72" s="157"/>
      <c r="Q72" s="131"/>
      <c r="R72" s="157"/>
      <c r="S72" s="131"/>
      <c r="T72" s="157"/>
      <c r="U72" s="131"/>
      <c r="V72" s="157"/>
      <c r="W72" s="145"/>
    </row>
    <row r="73" spans="2:25" x14ac:dyDescent="0.25">
      <c r="B73" s="142"/>
      <c r="C73" s="147" t="s">
        <v>308</v>
      </c>
      <c r="D73" s="40" t="s">
        <v>142</v>
      </c>
      <c r="E73" s="278"/>
      <c r="F73" s="40" t="s">
        <v>142</v>
      </c>
      <c r="G73" s="284"/>
      <c r="H73" s="40" t="s">
        <v>142</v>
      </c>
      <c r="I73" s="284"/>
      <c r="J73" s="40" t="s">
        <v>142</v>
      </c>
      <c r="K73" s="285"/>
      <c r="L73" s="40" t="s">
        <v>142</v>
      </c>
      <c r="M73" s="46"/>
      <c r="N73" s="40" t="s">
        <v>142</v>
      </c>
      <c r="O73" s="46"/>
      <c r="P73" s="40" t="s">
        <v>142</v>
      </c>
      <c r="Q73" s="46"/>
      <c r="R73" s="40" t="s">
        <v>142</v>
      </c>
      <c r="S73" s="46"/>
      <c r="T73" s="40" t="s">
        <v>142</v>
      </c>
      <c r="U73" s="46"/>
      <c r="V73" s="40" t="s">
        <v>142</v>
      </c>
      <c r="W73" s="105"/>
    </row>
    <row r="74" spans="2:25" ht="7.5" customHeight="1" x14ac:dyDescent="0.25">
      <c r="B74" s="142"/>
      <c r="C74" s="147"/>
      <c r="D74" s="283"/>
      <c r="E74" s="278"/>
      <c r="F74" s="283"/>
      <c r="G74" s="284"/>
      <c r="H74" s="283"/>
      <c r="I74" s="284"/>
      <c r="J74" s="283"/>
      <c r="K74" s="285"/>
      <c r="L74" s="283"/>
      <c r="M74" s="46"/>
      <c r="N74" s="283"/>
      <c r="O74" s="46"/>
      <c r="P74" s="283"/>
      <c r="Q74" s="46"/>
      <c r="R74" s="283"/>
      <c r="S74" s="46"/>
      <c r="T74" s="283"/>
      <c r="U74" s="46"/>
      <c r="V74" s="283"/>
      <c r="W74" s="105"/>
    </row>
    <row r="75" spans="2:25" x14ac:dyDescent="0.25">
      <c r="B75" s="142"/>
      <c r="C75" s="146" t="s">
        <v>309</v>
      </c>
      <c r="D75" s="40" t="s">
        <v>142</v>
      </c>
      <c r="E75" s="278"/>
      <c r="F75" s="40" t="s">
        <v>142</v>
      </c>
      <c r="G75" s="284"/>
      <c r="H75" s="40" t="s">
        <v>142</v>
      </c>
      <c r="I75" s="284"/>
      <c r="J75" s="40" t="s">
        <v>142</v>
      </c>
      <c r="K75" s="285"/>
      <c r="L75" s="40" t="s">
        <v>142</v>
      </c>
      <c r="M75" s="46"/>
      <c r="N75" s="40" t="s">
        <v>142</v>
      </c>
      <c r="O75" s="46"/>
      <c r="P75" s="40" t="s">
        <v>142</v>
      </c>
      <c r="Q75" s="46"/>
      <c r="R75" s="40" t="s">
        <v>142</v>
      </c>
      <c r="S75" s="46"/>
      <c r="T75" s="40" t="s">
        <v>142</v>
      </c>
      <c r="U75" s="46"/>
      <c r="V75" s="40" t="s">
        <v>142</v>
      </c>
      <c r="W75" s="105"/>
    </row>
    <row r="76" spans="2:25" ht="7.5" customHeight="1" x14ac:dyDescent="0.25">
      <c r="B76" s="142"/>
      <c r="C76" s="146"/>
      <c r="D76" s="290"/>
      <c r="E76" s="278"/>
      <c r="F76" s="290"/>
      <c r="G76" s="284"/>
      <c r="H76" s="290"/>
      <c r="I76" s="284"/>
      <c r="J76" s="290"/>
      <c r="K76" s="285"/>
      <c r="L76" s="290"/>
      <c r="M76" s="46"/>
      <c r="N76" s="290"/>
      <c r="O76" s="46"/>
      <c r="P76" s="290"/>
      <c r="Q76" s="46"/>
      <c r="R76" s="290"/>
      <c r="S76" s="46"/>
      <c r="T76" s="290"/>
      <c r="U76" s="46"/>
      <c r="V76" s="290"/>
      <c r="W76" s="105"/>
    </row>
    <row r="77" spans="2:25" x14ac:dyDescent="0.25">
      <c r="B77" s="142"/>
      <c r="C77" s="146" t="s">
        <v>299</v>
      </c>
      <c r="D77" s="40" t="s">
        <v>142</v>
      </c>
      <c r="E77" s="278"/>
      <c r="F77" s="40" t="s">
        <v>142</v>
      </c>
      <c r="G77" s="284"/>
      <c r="H77" s="40" t="s">
        <v>142</v>
      </c>
      <c r="I77" s="284"/>
      <c r="J77" s="40" t="s">
        <v>142</v>
      </c>
      <c r="K77" s="285"/>
      <c r="L77" s="40" t="s">
        <v>142</v>
      </c>
      <c r="M77" s="46"/>
      <c r="N77" s="40" t="s">
        <v>142</v>
      </c>
      <c r="O77" s="46"/>
      <c r="P77" s="40" t="s">
        <v>142</v>
      </c>
      <c r="Q77" s="46"/>
      <c r="R77" s="40" t="s">
        <v>142</v>
      </c>
      <c r="S77" s="46"/>
      <c r="T77" s="40" t="s">
        <v>142</v>
      </c>
      <c r="U77" s="46"/>
      <c r="V77" s="40" t="s">
        <v>142</v>
      </c>
      <c r="W77" s="105"/>
    </row>
    <row r="78" spans="2:25" ht="7.5" customHeight="1" x14ac:dyDescent="0.25">
      <c r="B78" s="142"/>
      <c r="C78" s="147"/>
      <c r="D78" s="283"/>
      <c r="E78" s="278"/>
      <c r="F78" s="283"/>
      <c r="G78" s="284"/>
      <c r="H78" s="283"/>
      <c r="I78" s="284"/>
      <c r="J78" s="283"/>
      <c r="K78" s="285"/>
      <c r="L78" s="283"/>
      <c r="M78" s="46"/>
      <c r="N78" s="283"/>
      <c r="O78" s="46"/>
      <c r="P78" s="283"/>
      <c r="Q78" s="46"/>
      <c r="R78" s="283"/>
      <c r="S78" s="46"/>
      <c r="T78" s="283"/>
      <c r="U78" s="46"/>
      <c r="V78" s="283"/>
      <c r="W78" s="105"/>
    </row>
    <row r="79" spans="2:25" x14ac:dyDescent="0.25">
      <c r="B79" s="142"/>
      <c r="C79" s="147" t="s">
        <v>310</v>
      </c>
      <c r="D79" s="41"/>
      <c r="E79" s="278"/>
      <c r="F79" s="41"/>
      <c r="G79" s="284"/>
      <c r="H79" s="41"/>
      <c r="I79" s="284"/>
      <c r="J79" s="41"/>
      <c r="K79" s="285"/>
      <c r="L79" s="41"/>
      <c r="M79" s="46"/>
      <c r="N79" s="41"/>
      <c r="O79" s="46"/>
      <c r="P79" s="41"/>
      <c r="Q79" s="46"/>
      <c r="R79" s="41"/>
      <c r="S79" s="46"/>
      <c r="T79" s="41"/>
      <c r="U79" s="46"/>
      <c r="V79" s="41"/>
      <c r="W79" s="105"/>
    </row>
    <row r="80" spans="2:25" ht="7.5" customHeight="1" x14ac:dyDescent="0.25">
      <c r="B80" s="142"/>
      <c r="C80" s="147"/>
      <c r="D80" s="276"/>
      <c r="E80" s="278"/>
      <c r="F80" s="276"/>
      <c r="G80" s="284"/>
      <c r="H80" s="276"/>
      <c r="I80" s="284"/>
      <c r="J80" s="276"/>
      <c r="K80" s="285"/>
      <c r="L80" s="276"/>
      <c r="M80" s="46"/>
      <c r="N80" s="276"/>
      <c r="O80" s="46"/>
      <c r="P80" s="276"/>
      <c r="Q80" s="46"/>
      <c r="R80" s="276"/>
      <c r="S80" s="46"/>
      <c r="T80" s="276"/>
      <c r="U80" s="46"/>
      <c r="V80" s="276"/>
      <c r="W80" s="105"/>
    </row>
    <row r="81" spans="2:25" x14ac:dyDescent="0.25">
      <c r="B81" s="142"/>
      <c r="C81" s="146" t="s">
        <v>302</v>
      </c>
      <c r="D81" s="41"/>
      <c r="E81" s="278"/>
      <c r="F81" s="41"/>
      <c r="G81" s="284"/>
      <c r="H81" s="41"/>
      <c r="I81" s="284"/>
      <c r="J81" s="41"/>
      <c r="K81" s="285"/>
      <c r="L81" s="41"/>
      <c r="M81" s="46"/>
      <c r="N81" s="41"/>
      <c r="O81" s="46"/>
      <c r="P81" s="41"/>
      <c r="Q81" s="46"/>
      <c r="R81" s="41"/>
      <c r="S81" s="46"/>
      <c r="T81" s="41"/>
      <c r="U81" s="46"/>
      <c r="V81" s="41"/>
      <c r="W81" s="105"/>
      <c r="Y81" s="151">
        <f>SUM(D81:V81)</f>
        <v>0</v>
      </c>
    </row>
    <row r="82" spans="2:25" ht="7.5" customHeight="1" x14ac:dyDescent="0.25">
      <c r="B82" s="142"/>
      <c r="C82" s="147"/>
      <c r="D82" s="276"/>
      <c r="E82" s="278"/>
      <c r="F82" s="276"/>
      <c r="G82" s="284"/>
      <c r="H82" s="276"/>
      <c r="I82" s="284"/>
      <c r="J82" s="276"/>
      <c r="K82" s="285"/>
      <c r="L82" s="276"/>
      <c r="M82" s="46"/>
      <c r="N82" s="276"/>
      <c r="O82" s="46"/>
      <c r="P82" s="276"/>
      <c r="Q82" s="46"/>
      <c r="R82" s="276"/>
      <c r="S82" s="46"/>
      <c r="T82" s="276"/>
      <c r="U82" s="46"/>
      <c r="V82" s="276"/>
      <c r="W82" s="105"/>
    </row>
    <row r="83" spans="2:25" x14ac:dyDescent="0.25">
      <c r="B83" s="142"/>
      <c r="C83" s="146" t="s">
        <v>312</v>
      </c>
      <c r="D83" s="43"/>
      <c r="E83" s="278"/>
      <c r="F83" s="43"/>
      <c r="G83" s="284"/>
      <c r="H83" s="43"/>
      <c r="I83" s="284"/>
      <c r="J83" s="43"/>
      <c r="K83" s="285"/>
      <c r="L83" s="43"/>
      <c r="M83" s="46"/>
      <c r="N83" s="43"/>
      <c r="O83" s="46"/>
      <c r="P83" s="43"/>
      <c r="Q83" s="46"/>
      <c r="R83" s="43"/>
      <c r="S83" s="46"/>
      <c r="T83" s="43"/>
      <c r="U83" s="46"/>
      <c r="V83" s="43"/>
      <c r="W83" s="105"/>
    </row>
    <row r="84" spans="2:25" ht="7.5" customHeight="1" x14ac:dyDescent="0.25">
      <c r="B84" s="142"/>
      <c r="C84" s="146"/>
      <c r="D84" s="117"/>
      <c r="E84" s="143"/>
      <c r="F84" s="117"/>
      <c r="G84" s="133"/>
      <c r="H84" s="117"/>
      <c r="I84" s="133"/>
      <c r="J84" s="117"/>
      <c r="L84" s="117"/>
      <c r="N84" s="117"/>
      <c r="P84" s="117"/>
      <c r="R84" s="117"/>
      <c r="T84" s="117"/>
      <c r="V84" s="117"/>
      <c r="W84" s="105"/>
    </row>
    <row r="85" spans="2:25" x14ac:dyDescent="0.25">
      <c r="B85" s="142"/>
      <c r="C85" s="146" t="s">
        <v>304</v>
      </c>
      <c r="D85" s="152">
        <f>IF(D83&gt;0,D83*D81,0)</f>
        <v>0</v>
      </c>
      <c r="E85" s="143"/>
      <c r="F85" s="152">
        <f>IF(F83&gt;0,F83*F81,0)</f>
        <v>0</v>
      </c>
      <c r="G85" s="133"/>
      <c r="H85" s="152">
        <f>IF(H83&gt;0,H83*H81,0)</f>
        <v>0</v>
      </c>
      <c r="I85" s="133"/>
      <c r="J85" s="152">
        <f>IF(J83&gt;0,J83*J81,0)</f>
        <v>0</v>
      </c>
      <c r="L85" s="152">
        <f>IF(L83&gt;0,L83*L81,0)</f>
        <v>0</v>
      </c>
      <c r="N85" s="152">
        <f>IF(N83&gt;0,N83*N81,0)</f>
        <v>0</v>
      </c>
      <c r="P85" s="152">
        <f>IF(P83&gt;0,P83*P81,0)</f>
        <v>0</v>
      </c>
      <c r="R85" s="152">
        <f>IF(R83&gt;0,R83*R81,0)</f>
        <v>0</v>
      </c>
      <c r="T85" s="152">
        <f>IF(T83&gt;0,T83*T81,0)</f>
        <v>0</v>
      </c>
      <c r="V85" s="152">
        <f>IF(V83&gt;0,V83*V81,0)</f>
        <v>0</v>
      </c>
      <c r="W85" s="105"/>
      <c r="Y85" s="151">
        <f>SUM(D85:V85)</f>
        <v>0</v>
      </c>
    </row>
    <row r="86" spans="2:25" s="131" customFormat="1" x14ac:dyDescent="0.25">
      <c r="B86" s="142"/>
      <c r="C86" s="146"/>
      <c r="D86" s="118"/>
      <c r="E86" s="143"/>
      <c r="F86" s="118"/>
      <c r="G86" s="133"/>
      <c r="H86" s="118"/>
      <c r="I86" s="133"/>
      <c r="J86" s="118"/>
      <c r="K86" s="133"/>
      <c r="L86" s="118"/>
      <c r="N86" s="118"/>
      <c r="P86" s="118"/>
      <c r="R86" s="118"/>
      <c r="T86" s="118"/>
      <c r="V86" s="118"/>
      <c r="W86" s="145"/>
      <c r="Y86" s="153"/>
    </row>
    <row r="87" spans="2:25" x14ac:dyDescent="0.25">
      <c r="B87" s="142"/>
      <c r="C87" s="146" t="s">
        <v>305</v>
      </c>
      <c r="D87" s="154" t="e">
        <f>D81*_xlfn.XLOOKUP(D77,Calculation_factors!$H$6:$H$13,Calculation_factors!$I$6:$I$13)</f>
        <v>#N/A</v>
      </c>
      <c r="E87" s="143"/>
      <c r="F87" s="154" t="e">
        <f>F81*_xlfn.XLOOKUP(F77,Calculation_factors!$H$6:$H$13,Calculation_factors!$I$6:$I$13)</f>
        <v>#N/A</v>
      </c>
      <c r="G87" s="133"/>
      <c r="H87" s="154" t="e">
        <f>H81*_xlfn.XLOOKUP(H77,Calculation_factors!$H$6:$H$13,Calculation_factors!$I$6:$I$13)</f>
        <v>#N/A</v>
      </c>
      <c r="I87" s="133"/>
      <c r="J87" s="154" t="e">
        <f>J81*_xlfn.XLOOKUP(J77,Calculation_factors!$H$6:$H$13,Calculation_factors!$I$6:$I$13)</f>
        <v>#N/A</v>
      </c>
      <c r="L87" s="154" t="e">
        <f>L81*_xlfn.XLOOKUP(L77,Calculation_factors!$H$6:$H$13,Calculation_factors!$I$6:$I$13)</f>
        <v>#N/A</v>
      </c>
      <c r="N87" s="154" t="e">
        <f>N81*_xlfn.XLOOKUP(N77,Calculation_factors!$H$6:$H$13,Calculation_factors!$I$6:$I$13)</f>
        <v>#N/A</v>
      </c>
      <c r="P87" s="154" t="e">
        <f>P81*_xlfn.XLOOKUP(P77,Calculation_factors!$H$6:$H$13,Calculation_factors!$I$6:$I$13)</f>
        <v>#N/A</v>
      </c>
      <c r="R87" s="154" t="e">
        <f>R81*_xlfn.XLOOKUP(R77,Calculation_factors!$H$6:$H$13,Calculation_factors!$I$6:$I$13)</f>
        <v>#N/A</v>
      </c>
      <c r="T87" s="154" t="e">
        <f>T81*_xlfn.XLOOKUP(T77,Calculation_factors!$H$6:$H$13,Calculation_factors!$I$6:$I$13)</f>
        <v>#N/A</v>
      </c>
      <c r="V87" s="154" t="e">
        <f>V81*_xlfn.XLOOKUP(V77,Calculation_factors!$H$6:$H$13,Calculation_factors!$I$6:$I$13)</f>
        <v>#N/A</v>
      </c>
      <c r="W87" s="105"/>
      <c r="Y87" s="151"/>
    </row>
    <row r="88" spans="2:25" x14ac:dyDescent="0.25">
      <c r="B88" s="142"/>
      <c r="C88" s="146"/>
      <c r="D88" s="118"/>
      <c r="E88" s="143"/>
      <c r="F88" s="118"/>
      <c r="G88" s="133"/>
      <c r="H88" s="118"/>
      <c r="I88" s="133"/>
      <c r="J88" s="118"/>
      <c r="K88" s="133"/>
      <c r="L88" s="118"/>
      <c r="M88" s="131"/>
      <c r="N88" s="118"/>
      <c r="O88" s="131"/>
      <c r="P88" s="118"/>
      <c r="Q88" s="131"/>
      <c r="R88" s="118"/>
      <c r="S88" s="131"/>
      <c r="T88" s="118"/>
      <c r="U88" s="131"/>
      <c r="V88" s="118"/>
      <c r="W88" s="105"/>
      <c r="Y88" s="151"/>
    </row>
    <row r="89" spans="2:25" x14ac:dyDescent="0.25">
      <c r="B89" s="142"/>
      <c r="C89" s="146" t="s">
        <v>306</v>
      </c>
      <c r="D89" s="154" t="e">
        <f>D81*_xlfn.XLOOKUP(D77,Calculation_factors!$E$6:$E$13,Calculation_factors!$F$6:$F$13)</f>
        <v>#N/A</v>
      </c>
      <c r="E89" s="143"/>
      <c r="F89" s="154" t="e">
        <f>F81*_xlfn.XLOOKUP(F77,Calculation_factors!$E$6:$E$13,Calculation_factors!$F$6:$F$13)</f>
        <v>#N/A</v>
      </c>
      <c r="G89" s="133"/>
      <c r="H89" s="154" t="e">
        <f>H81*_xlfn.XLOOKUP(H77,Calculation_factors!$E$6:$E$13,Calculation_factors!$F$6:$F$13)</f>
        <v>#N/A</v>
      </c>
      <c r="I89" s="133"/>
      <c r="J89" s="154" t="e">
        <f>J81*_xlfn.XLOOKUP(J77,Calculation_factors!$E$6:$E$13,Calculation_factors!$F$6:$F$13)</f>
        <v>#N/A</v>
      </c>
      <c r="K89" s="133"/>
      <c r="L89" s="154" t="e">
        <f>L81*_xlfn.XLOOKUP(L77,Calculation_factors!$E$6:$E$13,Calculation_factors!$F$6:$F$13)</f>
        <v>#N/A</v>
      </c>
      <c r="M89" s="131"/>
      <c r="N89" s="154" t="e">
        <f>N81*_xlfn.XLOOKUP(N77,Calculation_factors!$E$6:$E$13,Calculation_factors!$F$6:$F$13)</f>
        <v>#N/A</v>
      </c>
      <c r="O89" s="131"/>
      <c r="P89" s="154" t="e">
        <f>P81*_xlfn.XLOOKUP(P77,Calculation_factors!$E$6:$E$13,Calculation_factors!$F$6:$F$13)</f>
        <v>#N/A</v>
      </c>
      <c r="Q89" s="131"/>
      <c r="R89" s="154" t="e">
        <f>R81*_xlfn.XLOOKUP(R77,Calculation_factors!$E$6:$E$13,Calculation_factors!$F$6:$F$13)</f>
        <v>#N/A</v>
      </c>
      <c r="S89" s="131"/>
      <c r="T89" s="154" t="e">
        <f>T81*_xlfn.XLOOKUP(T77,Calculation_factors!$E$6:$E$13,Calculation_factors!$F$6:$F$13)</f>
        <v>#N/A</v>
      </c>
      <c r="U89" s="131"/>
      <c r="V89" s="154" t="e">
        <f>V81*_xlfn.XLOOKUP(V77,Calculation_factors!$E$6:$E$13,Calculation_factors!$F$6:$F$13)</f>
        <v>#N/A</v>
      </c>
      <c r="W89" s="105"/>
      <c r="Y89" s="151"/>
    </row>
    <row r="90" spans="2:25" s="131" customFormat="1" x14ac:dyDescent="0.25">
      <c r="B90" s="142"/>
      <c r="C90" s="146"/>
      <c r="D90" s="118"/>
      <c r="E90" s="143"/>
      <c r="F90" s="118"/>
      <c r="G90" s="133"/>
      <c r="H90" s="118"/>
      <c r="I90" s="133"/>
      <c r="J90" s="118"/>
      <c r="K90" s="133"/>
      <c r="L90" s="118"/>
      <c r="N90" s="118"/>
      <c r="P90" s="118"/>
      <c r="R90" s="118"/>
      <c r="T90" s="118"/>
      <c r="V90" s="118"/>
      <c r="W90" s="145"/>
      <c r="Y90" s="153"/>
    </row>
    <row r="91" spans="2:25" s="131" customFormat="1" x14ac:dyDescent="0.25">
      <c r="B91" s="142"/>
      <c r="C91" s="146"/>
      <c r="D91" s="146"/>
      <c r="E91" s="143"/>
      <c r="F91" s="146"/>
      <c r="G91" s="133"/>
      <c r="H91" s="146"/>
      <c r="I91" s="133"/>
      <c r="J91" s="146"/>
      <c r="K91" s="133"/>
      <c r="L91" s="146"/>
      <c r="N91" s="146"/>
      <c r="P91" s="146"/>
      <c r="R91" s="146"/>
      <c r="T91" s="146"/>
      <c r="V91" s="146"/>
      <c r="W91" s="145"/>
    </row>
    <row r="92" spans="2:25" s="131" customFormat="1" x14ac:dyDescent="0.25">
      <c r="B92" s="150" t="s">
        <v>313</v>
      </c>
      <c r="C92" s="146"/>
      <c r="D92" s="146"/>
      <c r="E92" s="143"/>
      <c r="F92" s="146"/>
      <c r="G92" s="133"/>
      <c r="H92" s="146"/>
      <c r="I92" s="133"/>
      <c r="J92" s="146"/>
      <c r="K92" s="133"/>
      <c r="L92" s="146"/>
      <c r="N92" s="146"/>
      <c r="P92" s="146"/>
      <c r="R92" s="146"/>
      <c r="T92" s="146"/>
      <c r="V92" s="146"/>
      <c r="W92" s="145"/>
    </row>
    <row r="93" spans="2:25" s="131" customFormat="1" ht="7.5" customHeight="1" x14ac:dyDescent="0.25">
      <c r="B93" s="150"/>
      <c r="C93" s="146"/>
      <c r="D93" s="146"/>
      <c r="E93" s="146"/>
      <c r="F93" s="146"/>
      <c r="G93" s="133"/>
      <c r="H93" s="146"/>
      <c r="I93" s="133"/>
      <c r="J93" s="146"/>
      <c r="K93" s="133"/>
      <c r="L93" s="146"/>
      <c r="N93" s="146"/>
      <c r="P93" s="146"/>
      <c r="R93" s="146"/>
      <c r="T93" s="146"/>
      <c r="V93" s="146"/>
      <c r="W93" s="145"/>
    </row>
    <row r="94" spans="2:25" x14ac:dyDescent="0.25">
      <c r="B94" s="150"/>
      <c r="C94" s="146" t="s">
        <v>314</v>
      </c>
      <c r="D94" s="152" t="str">
        <f>IFERROR(IF(D85+D65+D45&gt;0,D85+D65+D45,""),"")</f>
        <v/>
      </c>
      <c r="E94" s="146"/>
      <c r="F94" s="152" t="str">
        <f>IFERROR(IF(F85+F65+F45&gt;0,F85+F65+F45,""),"")</f>
        <v/>
      </c>
      <c r="G94" s="133"/>
      <c r="H94" s="152" t="str">
        <f>IFERROR(IF(H85+H65+H45&gt;0,H85+H65+H45,""),"")</f>
        <v/>
      </c>
      <c r="I94" s="133"/>
      <c r="J94" s="152" t="str">
        <f>IFERROR(IF(J85+J65+J45&gt;0,J85+J65+J45,""),"")</f>
        <v/>
      </c>
      <c r="L94" s="152" t="str">
        <f>IFERROR(IF(L85+L65+L45&gt;0,L85+L65+L45,""),"")</f>
        <v/>
      </c>
      <c r="N94" s="152" t="str">
        <f>IFERROR(IF(N85+N65+N45&gt;0,N85+N65+N45,""),"")</f>
        <v/>
      </c>
      <c r="P94" s="152" t="str">
        <f>IFERROR(IF(P85+P65+P45&gt;0,P85+P65+P45,""),"")</f>
        <v/>
      </c>
      <c r="R94" s="152" t="str">
        <f>IFERROR(IF(R85+R65+R45&gt;0,R85+R65+R45,""),"")</f>
        <v/>
      </c>
      <c r="T94" s="152" t="str">
        <f>IFERROR(IF(T85+T65+T45&gt;0,T85+T65+T45,""),"")</f>
        <v/>
      </c>
      <c r="V94" s="152" t="str">
        <f>IFERROR(IF(V85+V65+V45&gt;0,V85+V65+V45,""),"")</f>
        <v/>
      </c>
      <c r="W94" s="105"/>
      <c r="Y94" s="151">
        <f>SUM(D94:V94)</f>
        <v>0</v>
      </c>
    </row>
    <row r="95" spans="2:25" ht="7.5" customHeight="1" x14ac:dyDescent="0.25">
      <c r="B95" s="150"/>
      <c r="C95" s="146"/>
      <c r="D95" s="159"/>
      <c r="E95" s="146"/>
      <c r="F95" s="159"/>
      <c r="G95" s="133"/>
      <c r="H95" s="159"/>
      <c r="I95" s="133"/>
      <c r="J95" s="159"/>
      <c r="L95" s="159"/>
      <c r="N95" s="159"/>
      <c r="P95" s="159"/>
      <c r="R95" s="159"/>
      <c r="T95" s="159"/>
      <c r="V95" s="159"/>
      <c r="W95" s="105"/>
    </row>
    <row r="96" spans="2:25" x14ac:dyDescent="0.25">
      <c r="B96" s="150"/>
      <c r="C96" s="146" t="s">
        <v>305</v>
      </c>
      <c r="D96" s="154" t="e">
        <f>SUM(D87,D67,D47)</f>
        <v>#N/A</v>
      </c>
      <c r="E96" s="146"/>
      <c r="F96" s="154" t="e">
        <f>SUM(F87,F67,F47)</f>
        <v>#N/A</v>
      </c>
      <c r="G96" s="133"/>
      <c r="H96" s="154" t="e">
        <f>SUM(H87,H67,H47)</f>
        <v>#N/A</v>
      </c>
      <c r="I96" s="133"/>
      <c r="J96" s="154" t="e">
        <f>SUM(J87,J67,J47)</f>
        <v>#N/A</v>
      </c>
      <c r="L96" s="154" t="e">
        <f>SUM(L87,L67,L47)</f>
        <v>#N/A</v>
      </c>
      <c r="N96" s="154" t="e">
        <f>SUM(N87,N67,N47)</f>
        <v>#N/A</v>
      </c>
      <c r="P96" s="154" t="e">
        <f>SUM(P87,P67,P47)</f>
        <v>#N/A</v>
      </c>
      <c r="R96" s="154" t="e">
        <f>SUM(R87,R67,R47)</f>
        <v>#N/A</v>
      </c>
      <c r="T96" s="154" t="e">
        <f>SUM(T87,T67,T47)</f>
        <v>#N/A</v>
      </c>
      <c r="V96" s="154" t="e">
        <f>SUM(V87,V67,V47)</f>
        <v>#N/A</v>
      </c>
      <c r="W96" s="105"/>
    </row>
    <row r="97" spans="2:25" ht="7.5" customHeight="1" x14ac:dyDescent="0.25">
      <c r="B97" s="150"/>
      <c r="C97" s="146"/>
      <c r="D97" s="159"/>
      <c r="E97" s="146"/>
      <c r="F97" s="159"/>
      <c r="G97" s="133"/>
      <c r="H97" s="159"/>
      <c r="I97" s="133"/>
      <c r="J97" s="159"/>
      <c r="L97" s="159"/>
      <c r="N97" s="159"/>
      <c r="P97" s="159"/>
      <c r="R97" s="159"/>
      <c r="T97" s="159"/>
      <c r="V97" s="159"/>
      <c r="W97" s="105"/>
    </row>
    <row r="98" spans="2:25" x14ac:dyDescent="0.25">
      <c r="B98" s="150"/>
      <c r="C98" s="146" t="s">
        <v>315</v>
      </c>
      <c r="D98" s="154" t="e">
        <f>SUM(D89,D69,D49)</f>
        <v>#N/A</v>
      </c>
      <c r="E98" s="146"/>
      <c r="F98" s="154" t="e">
        <f>SUM(F89,F69,F49)</f>
        <v>#N/A</v>
      </c>
      <c r="G98" s="133"/>
      <c r="H98" s="154" t="e">
        <f>SUM(H89,H69,H49)</f>
        <v>#N/A</v>
      </c>
      <c r="I98" s="133"/>
      <c r="J98" s="154" t="e">
        <f>SUM(J89,J69,J49)</f>
        <v>#N/A</v>
      </c>
      <c r="L98" s="154" t="e">
        <f>SUM(L89,L69,L49)</f>
        <v>#N/A</v>
      </c>
      <c r="N98" s="154" t="e">
        <f>SUM(N89,N69,N49)</f>
        <v>#N/A</v>
      </c>
      <c r="P98" s="154" t="e">
        <f>SUM(P89,P69,P49)</f>
        <v>#N/A</v>
      </c>
      <c r="R98" s="154" t="e">
        <f>SUM(R89,R69,R49)</f>
        <v>#N/A</v>
      </c>
      <c r="T98" s="154" t="e">
        <f>SUM(T89,T69,T49)</f>
        <v>#N/A</v>
      </c>
      <c r="V98" s="154" t="e">
        <f>SUM(V89,V69,V49)</f>
        <v>#N/A</v>
      </c>
      <c r="W98" s="105"/>
    </row>
    <row r="99" spans="2:25" ht="7.5" customHeight="1" x14ac:dyDescent="0.25">
      <c r="B99" s="150"/>
      <c r="C99" s="146"/>
      <c r="D99" s="159"/>
      <c r="E99" s="146"/>
      <c r="F99" s="159"/>
      <c r="G99" s="133"/>
      <c r="H99" s="159"/>
      <c r="I99" s="133"/>
      <c r="J99" s="159"/>
      <c r="L99" s="159"/>
      <c r="N99" s="159"/>
      <c r="P99" s="159"/>
      <c r="R99" s="159"/>
      <c r="T99" s="159"/>
      <c r="V99" s="159"/>
      <c r="W99" s="105"/>
    </row>
    <row r="100" spans="2:25" x14ac:dyDescent="0.25">
      <c r="B100" s="150"/>
      <c r="C100" s="146" t="s">
        <v>316</v>
      </c>
      <c r="D100" s="160" t="str">
        <f>IFERROR(D45/D94,"")</f>
        <v/>
      </c>
      <c r="E100" s="146"/>
      <c r="F100" s="160" t="str">
        <f>IFERROR(F45/F94,"")</f>
        <v/>
      </c>
      <c r="G100" s="133"/>
      <c r="H100" s="160" t="str">
        <f>IFERROR(H45/H94,"")</f>
        <v/>
      </c>
      <c r="I100" s="133"/>
      <c r="J100" s="160" t="str">
        <f>IFERROR(J45/J94,"")</f>
        <v/>
      </c>
      <c r="L100" s="160" t="str">
        <f>IFERROR(L45/L94,"")</f>
        <v/>
      </c>
      <c r="N100" s="160" t="str">
        <f>IFERROR(N45/N94,"")</f>
        <v/>
      </c>
      <c r="P100" s="160" t="str">
        <f>IFERROR(P45/P94,"")</f>
        <v/>
      </c>
      <c r="R100" s="160" t="str">
        <f>IFERROR(R45/R94,"")</f>
        <v/>
      </c>
      <c r="T100" s="160" t="str">
        <f>IFERROR(T45/T94,"")</f>
        <v/>
      </c>
      <c r="V100" s="160" t="str">
        <f>IFERROR(V45/V94,"")</f>
        <v/>
      </c>
      <c r="W100" s="105"/>
    </row>
    <row r="101" spans="2:25" x14ac:dyDescent="0.25">
      <c r="B101" s="150"/>
      <c r="C101" s="146" t="s">
        <v>317</v>
      </c>
      <c r="D101" s="160" t="str">
        <f>IFERROR(D65/D94,"")</f>
        <v/>
      </c>
      <c r="E101" s="146"/>
      <c r="F101" s="160" t="str">
        <f>IFERROR(F65/F94,"")</f>
        <v/>
      </c>
      <c r="G101" s="133"/>
      <c r="H101" s="160" t="str">
        <f>IFERROR(H65/H94,"")</f>
        <v/>
      </c>
      <c r="I101" s="133"/>
      <c r="J101" s="160" t="str">
        <f>IFERROR(J65/J94,"")</f>
        <v/>
      </c>
      <c r="L101" s="160" t="str">
        <f>IFERROR(L65/L94,"")</f>
        <v/>
      </c>
      <c r="N101" s="160" t="str">
        <f>IFERROR(N65/N94,"")</f>
        <v/>
      </c>
      <c r="P101" s="160" t="str">
        <f>IFERROR(P65/P94,"")</f>
        <v/>
      </c>
      <c r="R101" s="160" t="str">
        <f>IFERROR(R65/R94,"")</f>
        <v/>
      </c>
      <c r="T101" s="160" t="str">
        <f>IFERROR(T65/T94,"")</f>
        <v/>
      </c>
      <c r="V101" s="160" t="str">
        <f>IFERROR(V65/V94,"")</f>
        <v/>
      </c>
      <c r="W101" s="105"/>
    </row>
    <row r="102" spans="2:25" x14ac:dyDescent="0.25">
      <c r="B102" s="150"/>
      <c r="C102" s="146" t="s">
        <v>318</v>
      </c>
      <c r="D102" s="160" t="str">
        <f>IFERROR(D85/D94,"")</f>
        <v/>
      </c>
      <c r="E102" s="146"/>
      <c r="F102" s="160" t="str">
        <f>IFERROR(F85/F94,"")</f>
        <v/>
      </c>
      <c r="G102" s="133"/>
      <c r="H102" s="160" t="str">
        <f>IFERROR(H85/H94,"")</f>
        <v/>
      </c>
      <c r="I102" s="133"/>
      <c r="J102" s="160" t="str">
        <f>IFERROR(J85/J94,"")</f>
        <v/>
      </c>
      <c r="L102" s="160" t="str">
        <f>IFERROR(L85/L94,"")</f>
        <v/>
      </c>
      <c r="N102" s="160" t="str">
        <f>IFERROR(N85/N94,"")</f>
        <v/>
      </c>
      <c r="P102" s="160" t="str">
        <f>IFERROR(P85/P94,"")</f>
        <v/>
      </c>
      <c r="R102" s="160" t="str">
        <f>IFERROR(R85/R94,"")</f>
        <v/>
      </c>
      <c r="T102" s="160" t="str">
        <f>IFERROR(T85/T94,"")</f>
        <v/>
      </c>
      <c r="V102" s="160" t="str">
        <f>IFERROR(V85/V94,"")</f>
        <v/>
      </c>
      <c r="W102" s="105"/>
    </row>
    <row r="103" spans="2:25" ht="7.5" customHeight="1" x14ac:dyDescent="0.25">
      <c r="B103" s="142"/>
      <c r="C103" s="146"/>
      <c r="D103" s="159"/>
      <c r="E103" s="146"/>
      <c r="F103" s="159"/>
      <c r="G103" s="133"/>
      <c r="H103" s="159"/>
      <c r="I103" s="133"/>
      <c r="J103" s="159"/>
      <c r="L103" s="159"/>
      <c r="N103" s="159"/>
      <c r="P103" s="159"/>
      <c r="R103" s="159"/>
      <c r="T103" s="159"/>
      <c r="V103" s="159"/>
      <c r="W103" s="105"/>
    </row>
    <row r="104" spans="2:25" x14ac:dyDescent="0.25">
      <c r="B104" s="142"/>
      <c r="C104" s="147" t="s">
        <v>319</v>
      </c>
      <c r="D104" s="152" t="str">
        <f>IF(D79+D59+D39&gt;0,D79+D59+D39,"")</f>
        <v/>
      </c>
      <c r="E104" s="146"/>
      <c r="F104" s="152" t="str">
        <f>IF(F79+F59+F39&gt;0,F79+F59+F39,"")</f>
        <v/>
      </c>
      <c r="G104" s="133"/>
      <c r="H104" s="152" t="str">
        <f>IF(H79+H59+H39&gt;0,H79+H59+H39,"")</f>
        <v/>
      </c>
      <c r="I104" s="133"/>
      <c r="J104" s="152" t="str">
        <f>IF(J79+J59+J39&gt;0,J79+J59+J39,"")</f>
        <v/>
      </c>
      <c r="L104" s="152" t="str">
        <f>IF(L79+L59+L39&gt;0,L79+L59+L39,"")</f>
        <v/>
      </c>
      <c r="N104" s="152" t="str">
        <f>IF(N79+N59+N39&gt;0,N79+N59+N39,"")</f>
        <v/>
      </c>
      <c r="P104" s="152" t="str">
        <f>IF(P79+P59+P39&gt;0,P79+P59+P39,"")</f>
        <v/>
      </c>
      <c r="R104" s="152" t="str">
        <f>IF(R79+R59+R39&gt;0,R79+R59+R39,"")</f>
        <v/>
      </c>
      <c r="T104" s="152" t="str">
        <f>IF(T79+T59+T39&gt;0,T79+T59+T39,"")</f>
        <v/>
      </c>
      <c r="V104" s="152" t="str">
        <f>IF(V79+V59+V39&gt;0,V79+V59+V39,"")</f>
        <v/>
      </c>
      <c r="W104" s="105"/>
      <c r="Y104" s="151">
        <f>SUM(D104:V104)</f>
        <v>0</v>
      </c>
    </row>
    <row r="105" spans="2:25" ht="7.5" customHeight="1" x14ac:dyDescent="0.25">
      <c r="B105" s="142"/>
      <c r="C105" s="146"/>
      <c r="D105" s="159"/>
      <c r="E105" s="146"/>
      <c r="F105" s="159"/>
      <c r="G105" s="133"/>
      <c r="H105" s="159"/>
      <c r="I105" s="133"/>
      <c r="J105" s="159"/>
      <c r="L105" s="159"/>
      <c r="N105" s="159"/>
      <c r="P105" s="159"/>
      <c r="R105" s="159"/>
      <c r="T105" s="159"/>
      <c r="V105" s="159"/>
      <c r="W105" s="105"/>
    </row>
    <row r="106" spans="2:25" ht="159.9" customHeight="1" x14ac:dyDescent="0.25">
      <c r="B106" s="142"/>
      <c r="C106" s="147" t="s">
        <v>320</v>
      </c>
      <c r="D106" s="39"/>
      <c r="E106" s="291"/>
      <c r="F106" s="39"/>
      <c r="G106" s="284"/>
      <c r="H106" s="39"/>
      <c r="I106" s="284"/>
      <c r="J106" s="39"/>
      <c r="K106" s="285"/>
      <c r="L106" s="39"/>
      <c r="M106" s="46"/>
      <c r="N106" s="39"/>
      <c r="O106" s="46"/>
      <c r="P106" s="39"/>
      <c r="Q106" s="46"/>
      <c r="R106" s="39"/>
      <c r="S106" s="46"/>
      <c r="T106" s="39"/>
      <c r="U106" s="46"/>
      <c r="V106" s="39"/>
      <c r="W106" s="105"/>
    </row>
    <row r="107" spans="2:25" s="131" customFormat="1" x14ac:dyDescent="0.25">
      <c r="B107" s="142"/>
      <c r="C107" s="132"/>
      <c r="D107" s="157"/>
      <c r="E107" s="157"/>
      <c r="F107" s="157"/>
      <c r="G107" s="157"/>
      <c r="H107" s="157"/>
      <c r="I107" s="133"/>
      <c r="J107" s="157"/>
      <c r="K107" s="133"/>
      <c r="L107" s="157"/>
      <c r="M107" s="162"/>
      <c r="N107" s="157"/>
      <c r="P107" s="157"/>
      <c r="R107" s="157"/>
      <c r="T107" s="157"/>
      <c r="V107" s="157"/>
      <c r="W107" s="145"/>
    </row>
    <row r="108" spans="2:25" ht="16.2" thickBot="1" x14ac:dyDescent="0.35">
      <c r="B108" s="106" t="s">
        <v>540</v>
      </c>
      <c r="C108" s="107"/>
      <c r="D108" s="107"/>
      <c r="E108" s="107"/>
      <c r="F108" s="107"/>
      <c r="G108" s="107"/>
      <c r="H108" s="107"/>
      <c r="I108" s="107"/>
      <c r="J108" s="107"/>
      <c r="K108" s="107"/>
      <c r="L108" s="107"/>
      <c r="M108" s="107"/>
      <c r="N108" s="107"/>
      <c r="O108" s="107"/>
      <c r="P108" s="107"/>
      <c r="Q108" s="107"/>
      <c r="R108" s="107"/>
      <c r="S108" s="107"/>
      <c r="T108" s="107"/>
      <c r="U108" s="107"/>
      <c r="V108" s="107"/>
      <c r="W108" s="107"/>
    </row>
    <row r="109" spans="2:25" s="131" customFormat="1" x14ac:dyDescent="0.25">
      <c r="B109" s="163"/>
      <c r="C109" s="164"/>
      <c r="D109" s="165"/>
      <c r="E109" s="166"/>
      <c r="F109" s="165"/>
      <c r="G109" s="166"/>
      <c r="H109" s="165"/>
      <c r="I109" s="165"/>
      <c r="J109" s="165"/>
      <c r="K109" s="165"/>
      <c r="L109" s="165"/>
      <c r="M109" s="167"/>
      <c r="N109" s="165"/>
      <c r="O109" s="168"/>
      <c r="P109" s="165"/>
      <c r="Q109" s="168"/>
      <c r="R109" s="165"/>
      <c r="S109" s="168"/>
      <c r="T109" s="165"/>
      <c r="U109" s="168"/>
      <c r="V109" s="165"/>
      <c r="W109" s="169"/>
    </row>
    <row r="110" spans="2:25" s="131" customFormat="1" x14ac:dyDescent="0.25">
      <c r="B110" s="150" t="s">
        <v>321</v>
      </c>
      <c r="C110" s="170"/>
      <c r="D110" s="170"/>
      <c r="E110" s="157"/>
      <c r="F110" s="170"/>
      <c r="G110" s="157"/>
      <c r="H110" s="170"/>
      <c r="I110" s="133"/>
      <c r="J110" s="170"/>
      <c r="K110" s="133"/>
      <c r="L110" s="170"/>
      <c r="M110" s="162"/>
      <c r="N110" s="170"/>
      <c r="P110" s="170"/>
      <c r="R110" s="170"/>
      <c r="T110" s="170"/>
      <c r="V110" s="170"/>
      <c r="W110" s="145"/>
    </row>
    <row r="111" spans="2:25" s="131" customFormat="1" ht="26.25" customHeight="1" x14ac:dyDescent="0.25">
      <c r="B111" s="142"/>
      <c r="C111" s="147" t="s">
        <v>322</v>
      </c>
      <c r="D111" s="170"/>
      <c r="E111" s="157"/>
      <c r="F111" s="170"/>
      <c r="G111" s="157"/>
      <c r="H111" s="170"/>
      <c r="I111" s="133"/>
      <c r="J111" s="170"/>
      <c r="K111" s="133"/>
      <c r="L111" s="170"/>
      <c r="M111" s="162"/>
      <c r="N111" s="170"/>
      <c r="P111" s="170"/>
      <c r="R111" s="170"/>
      <c r="T111" s="170"/>
      <c r="V111" s="170"/>
      <c r="W111" s="145"/>
    </row>
    <row r="112" spans="2:25" x14ac:dyDescent="0.25">
      <c r="B112" s="142"/>
      <c r="C112" s="148" t="s">
        <v>323</v>
      </c>
      <c r="D112" s="40"/>
      <c r="E112" s="278"/>
      <c r="F112" s="40"/>
      <c r="G112" s="283"/>
      <c r="H112" s="40"/>
      <c r="I112" s="292"/>
      <c r="J112" s="40"/>
      <c r="K112" s="292"/>
      <c r="L112" s="40"/>
      <c r="M112" s="277"/>
      <c r="N112" s="40"/>
      <c r="O112" s="293"/>
      <c r="P112" s="40"/>
      <c r="Q112" s="293"/>
      <c r="R112" s="40"/>
      <c r="S112" s="293"/>
      <c r="T112" s="40"/>
      <c r="U112" s="293"/>
      <c r="V112" s="40"/>
      <c r="W112" s="105"/>
    </row>
    <row r="113" spans="2:23" ht="7.5" customHeight="1" x14ac:dyDescent="0.25">
      <c r="B113" s="142"/>
      <c r="C113" s="132"/>
      <c r="D113" s="292"/>
      <c r="E113" s="278"/>
      <c r="F113" s="292"/>
      <c r="G113" s="283"/>
      <c r="H113" s="292"/>
      <c r="I113" s="292"/>
      <c r="J113" s="292"/>
      <c r="K113" s="292"/>
      <c r="L113" s="292"/>
      <c r="M113" s="277"/>
      <c r="N113" s="292"/>
      <c r="O113" s="293"/>
      <c r="P113" s="292"/>
      <c r="Q113" s="293"/>
      <c r="R113" s="292"/>
      <c r="S113" s="293"/>
      <c r="T113" s="292"/>
      <c r="U113" s="293"/>
      <c r="V113" s="292"/>
      <c r="W113" s="105"/>
    </row>
    <row r="114" spans="2:23" x14ac:dyDescent="0.25">
      <c r="B114" s="142"/>
      <c r="C114" s="148" t="s">
        <v>324</v>
      </c>
      <c r="D114" s="40"/>
      <c r="E114" s="278"/>
      <c r="F114" s="40"/>
      <c r="G114" s="283"/>
      <c r="H114" s="40"/>
      <c r="I114" s="292"/>
      <c r="J114" s="40"/>
      <c r="K114" s="292"/>
      <c r="L114" s="40"/>
      <c r="M114" s="277"/>
      <c r="N114" s="40"/>
      <c r="O114" s="293"/>
      <c r="P114" s="40"/>
      <c r="Q114" s="293"/>
      <c r="R114" s="40"/>
      <c r="S114" s="293"/>
      <c r="T114" s="40"/>
      <c r="U114" s="293"/>
      <c r="V114" s="40"/>
      <c r="W114" s="105"/>
    </row>
    <row r="115" spans="2:23" x14ac:dyDescent="0.25">
      <c r="B115" s="142"/>
      <c r="C115" s="148"/>
      <c r="D115" s="294"/>
      <c r="E115" s="295"/>
      <c r="F115" s="294"/>
      <c r="G115" s="296"/>
      <c r="H115" s="294"/>
      <c r="I115" s="285"/>
      <c r="J115" s="294"/>
      <c r="K115" s="285"/>
      <c r="L115" s="294"/>
      <c r="M115" s="297"/>
      <c r="N115" s="294"/>
      <c r="O115" s="46"/>
      <c r="P115" s="294"/>
      <c r="Q115" s="46"/>
      <c r="R115" s="294"/>
      <c r="S115" s="46"/>
      <c r="T115" s="294"/>
      <c r="U115" s="46"/>
      <c r="V115" s="294"/>
      <c r="W115" s="105"/>
    </row>
    <row r="116" spans="2:23" x14ac:dyDescent="0.25">
      <c r="B116" s="150" t="s">
        <v>325</v>
      </c>
      <c r="C116" s="170"/>
      <c r="D116" s="292"/>
      <c r="E116" s="295"/>
      <c r="F116" s="292"/>
      <c r="G116" s="296"/>
      <c r="H116" s="292"/>
      <c r="I116" s="285"/>
      <c r="J116" s="292"/>
      <c r="K116" s="285"/>
      <c r="L116" s="292"/>
      <c r="M116" s="297"/>
      <c r="N116" s="292"/>
      <c r="O116" s="46"/>
      <c r="P116" s="292"/>
      <c r="Q116" s="46"/>
      <c r="R116" s="292"/>
      <c r="S116" s="46"/>
      <c r="T116" s="292"/>
      <c r="U116" s="46"/>
      <c r="V116" s="292"/>
      <c r="W116" s="105"/>
    </row>
    <row r="117" spans="2:23" x14ac:dyDescent="0.25">
      <c r="B117" s="142"/>
      <c r="C117" s="147" t="s">
        <v>326</v>
      </c>
      <c r="D117" s="292"/>
      <c r="E117" s="295"/>
      <c r="F117" s="292"/>
      <c r="G117" s="296"/>
      <c r="H117" s="292"/>
      <c r="I117" s="285"/>
      <c r="J117" s="292"/>
      <c r="K117" s="285"/>
      <c r="L117" s="292"/>
      <c r="M117" s="297"/>
      <c r="N117" s="292"/>
      <c r="O117" s="46"/>
      <c r="P117" s="292"/>
      <c r="Q117" s="46"/>
      <c r="R117" s="292"/>
      <c r="S117" s="46"/>
      <c r="T117" s="292"/>
      <c r="U117" s="46"/>
      <c r="V117" s="292"/>
      <c r="W117" s="105"/>
    </row>
    <row r="118" spans="2:23" x14ac:dyDescent="0.25">
      <c r="B118" s="142"/>
      <c r="C118" s="148" t="s">
        <v>327</v>
      </c>
      <c r="D118" s="40" t="s">
        <v>142</v>
      </c>
      <c r="E118" s="295"/>
      <c r="F118" s="40" t="s">
        <v>142</v>
      </c>
      <c r="G118" s="296"/>
      <c r="H118" s="40" t="s">
        <v>142</v>
      </c>
      <c r="I118" s="285"/>
      <c r="J118" s="40" t="s">
        <v>142</v>
      </c>
      <c r="K118" s="285"/>
      <c r="L118" s="40" t="s">
        <v>142</v>
      </c>
      <c r="M118" s="297"/>
      <c r="N118" s="40" t="s">
        <v>142</v>
      </c>
      <c r="O118" s="295"/>
      <c r="P118" s="40" t="s">
        <v>142</v>
      </c>
      <c r="Q118" s="296"/>
      <c r="R118" s="40" t="s">
        <v>142</v>
      </c>
      <c r="S118" s="285"/>
      <c r="T118" s="40" t="s">
        <v>142</v>
      </c>
      <c r="U118" s="285"/>
      <c r="V118" s="40" t="s">
        <v>142</v>
      </c>
      <c r="W118" s="105"/>
    </row>
    <row r="119" spans="2:23" ht="6.9" customHeight="1" x14ac:dyDescent="0.25">
      <c r="B119" s="142"/>
      <c r="C119" s="132"/>
      <c r="D119" s="292"/>
      <c r="E119" s="295"/>
      <c r="F119" s="292"/>
      <c r="G119" s="296"/>
      <c r="H119" s="292"/>
      <c r="I119" s="285"/>
      <c r="J119" s="292"/>
      <c r="K119" s="285"/>
      <c r="L119" s="292"/>
      <c r="M119" s="297"/>
      <c r="N119" s="292"/>
      <c r="O119" s="295"/>
      <c r="P119" s="292"/>
      <c r="Q119" s="296"/>
      <c r="R119" s="292"/>
      <c r="S119" s="285"/>
      <c r="T119" s="292"/>
      <c r="U119" s="285"/>
      <c r="V119" s="292"/>
      <c r="W119" s="105"/>
    </row>
    <row r="120" spans="2:23" x14ac:dyDescent="0.25">
      <c r="B120" s="142"/>
      <c r="C120" s="172" t="s">
        <v>328</v>
      </c>
      <c r="D120" s="40" t="s">
        <v>142</v>
      </c>
      <c r="E120" s="295"/>
      <c r="F120" s="40" t="s">
        <v>142</v>
      </c>
      <c r="G120" s="296"/>
      <c r="H120" s="40" t="s">
        <v>142</v>
      </c>
      <c r="I120" s="285"/>
      <c r="J120" s="40" t="s">
        <v>142</v>
      </c>
      <c r="K120" s="285"/>
      <c r="L120" s="40" t="s">
        <v>142</v>
      </c>
      <c r="M120" s="297"/>
      <c r="N120" s="40" t="s">
        <v>142</v>
      </c>
      <c r="O120" s="295"/>
      <c r="P120" s="40" t="s">
        <v>142</v>
      </c>
      <c r="Q120" s="296"/>
      <c r="R120" s="40" t="s">
        <v>142</v>
      </c>
      <c r="S120" s="285"/>
      <c r="T120" s="40" t="s">
        <v>142</v>
      </c>
      <c r="U120" s="285"/>
      <c r="V120" s="40" t="s">
        <v>142</v>
      </c>
      <c r="W120" s="105"/>
    </row>
    <row r="121" spans="2:23" ht="6.9" customHeight="1" x14ac:dyDescent="0.25">
      <c r="B121" s="142"/>
      <c r="C121" s="172"/>
      <c r="D121" s="285"/>
      <c r="E121" s="295"/>
      <c r="F121" s="285"/>
      <c r="G121" s="296"/>
      <c r="H121" s="285"/>
      <c r="I121" s="285"/>
      <c r="J121" s="285"/>
      <c r="K121" s="285"/>
      <c r="L121" s="285"/>
      <c r="M121" s="297"/>
      <c r="N121" s="285"/>
      <c r="O121" s="295"/>
      <c r="P121" s="285"/>
      <c r="Q121" s="296"/>
      <c r="R121" s="285"/>
      <c r="S121" s="285"/>
      <c r="T121" s="285"/>
      <c r="U121" s="285"/>
      <c r="V121" s="285"/>
      <c r="W121" s="105"/>
    </row>
    <row r="122" spans="2:23" x14ac:dyDescent="0.25">
      <c r="B122" s="142"/>
      <c r="C122" s="172" t="s">
        <v>329</v>
      </c>
      <c r="D122" s="40" t="s">
        <v>142</v>
      </c>
      <c r="E122" s="295"/>
      <c r="F122" s="40" t="s">
        <v>142</v>
      </c>
      <c r="G122" s="296"/>
      <c r="H122" s="40" t="s">
        <v>142</v>
      </c>
      <c r="I122" s="285"/>
      <c r="J122" s="40" t="s">
        <v>142</v>
      </c>
      <c r="K122" s="285"/>
      <c r="L122" s="40" t="s">
        <v>142</v>
      </c>
      <c r="M122" s="297"/>
      <c r="N122" s="40" t="s">
        <v>142</v>
      </c>
      <c r="O122" s="295"/>
      <c r="P122" s="40" t="s">
        <v>142</v>
      </c>
      <c r="Q122" s="296"/>
      <c r="R122" s="40" t="s">
        <v>142</v>
      </c>
      <c r="S122" s="285"/>
      <c r="T122" s="40" t="s">
        <v>142</v>
      </c>
      <c r="U122" s="285"/>
      <c r="V122" s="40" t="s">
        <v>142</v>
      </c>
      <c r="W122" s="105"/>
    </row>
    <row r="123" spans="2:23" ht="6.9" customHeight="1" x14ac:dyDescent="0.25">
      <c r="B123" s="142"/>
      <c r="C123" s="173"/>
      <c r="D123" s="296"/>
      <c r="E123" s="295"/>
      <c r="F123" s="296"/>
      <c r="G123" s="296"/>
      <c r="H123" s="296"/>
      <c r="I123" s="285"/>
      <c r="J123" s="296"/>
      <c r="K123" s="285"/>
      <c r="L123" s="296"/>
      <c r="M123" s="297"/>
      <c r="N123" s="296"/>
      <c r="O123" s="295"/>
      <c r="P123" s="296"/>
      <c r="Q123" s="296"/>
      <c r="R123" s="296"/>
      <c r="S123" s="285"/>
      <c r="T123" s="296"/>
      <c r="U123" s="285"/>
      <c r="V123" s="296"/>
      <c r="W123" s="105"/>
    </row>
    <row r="124" spans="2:23" x14ac:dyDescent="0.25">
      <c r="B124" s="142"/>
      <c r="C124" s="172" t="s">
        <v>330</v>
      </c>
      <c r="D124" s="40" t="s">
        <v>142</v>
      </c>
      <c r="E124" s="295"/>
      <c r="F124" s="40" t="s">
        <v>142</v>
      </c>
      <c r="G124" s="296"/>
      <c r="H124" s="40" t="s">
        <v>142</v>
      </c>
      <c r="I124" s="285"/>
      <c r="J124" s="40" t="s">
        <v>142</v>
      </c>
      <c r="K124" s="285"/>
      <c r="L124" s="40" t="s">
        <v>142</v>
      </c>
      <c r="M124" s="297"/>
      <c r="N124" s="40" t="s">
        <v>142</v>
      </c>
      <c r="O124" s="295"/>
      <c r="P124" s="40" t="s">
        <v>142</v>
      </c>
      <c r="Q124" s="296"/>
      <c r="R124" s="40" t="s">
        <v>142</v>
      </c>
      <c r="S124" s="285"/>
      <c r="T124" s="40" t="s">
        <v>142</v>
      </c>
      <c r="U124" s="285"/>
      <c r="V124" s="40" t="s">
        <v>142</v>
      </c>
      <c r="W124" s="105"/>
    </row>
    <row r="125" spans="2:23" ht="6.9" customHeight="1" x14ac:dyDescent="0.25">
      <c r="B125" s="142"/>
      <c r="C125" s="173"/>
      <c r="D125" s="296"/>
      <c r="E125" s="295"/>
      <c r="F125" s="296"/>
      <c r="G125" s="296"/>
      <c r="H125" s="296"/>
      <c r="I125" s="285"/>
      <c r="J125" s="296"/>
      <c r="K125" s="285"/>
      <c r="L125" s="296"/>
      <c r="M125" s="297"/>
      <c r="N125" s="296"/>
      <c r="O125" s="46"/>
      <c r="P125" s="296"/>
      <c r="Q125" s="46"/>
      <c r="R125" s="296"/>
      <c r="S125" s="46"/>
      <c r="T125" s="296"/>
      <c r="U125" s="46"/>
      <c r="V125" s="296"/>
      <c r="W125" s="105"/>
    </row>
    <row r="126" spans="2:23" x14ac:dyDescent="0.25">
      <c r="B126" s="142"/>
      <c r="C126" s="172" t="s">
        <v>331</v>
      </c>
      <c r="D126" s="40"/>
      <c r="E126" s="295"/>
      <c r="F126" s="40"/>
      <c r="G126" s="296"/>
      <c r="H126" s="40"/>
      <c r="I126" s="285"/>
      <c r="J126" s="40"/>
      <c r="K126" s="285"/>
      <c r="L126" s="40"/>
      <c r="M126" s="297"/>
      <c r="N126" s="40"/>
      <c r="O126" s="46"/>
      <c r="P126" s="40"/>
      <c r="Q126" s="46"/>
      <c r="R126" s="40"/>
      <c r="S126" s="46"/>
      <c r="T126" s="40"/>
      <c r="U126" s="46"/>
      <c r="V126" s="40"/>
      <c r="W126" s="105"/>
    </row>
    <row r="127" spans="2:23" ht="6.9" customHeight="1" x14ac:dyDescent="0.25">
      <c r="B127" s="142"/>
      <c r="C127" s="173"/>
      <c r="D127" s="296"/>
      <c r="E127" s="295"/>
      <c r="F127" s="296"/>
      <c r="G127" s="296"/>
      <c r="H127" s="296"/>
      <c r="I127" s="285"/>
      <c r="J127" s="296"/>
      <c r="K127" s="285"/>
      <c r="L127" s="296"/>
      <c r="M127" s="297"/>
      <c r="N127" s="296"/>
      <c r="O127" s="46"/>
      <c r="P127" s="296"/>
      <c r="Q127" s="46"/>
      <c r="R127" s="296"/>
      <c r="S127" s="46"/>
      <c r="T127" s="296"/>
      <c r="U127" s="46"/>
      <c r="V127" s="296"/>
      <c r="W127" s="105"/>
    </row>
    <row r="128" spans="2:23" ht="41.4" x14ac:dyDescent="0.25">
      <c r="B128" s="142"/>
      <c r="C128" s="149" t="s">
        <v>533</v>
      </c>
      <c r="D128" s="40"/>
      <c r="E128" s="295"/>
      <c r="F128" s="40"/>
      <c r="G128" s="296"/>
      <c r="H128" s="40"/>
      <c r="I128" s="285"/>
      <c r="J128" s="40"/>
      <c r="K128" s="285"/>
      <c r="L128" s="40"/>
      <c r="M128" s="297"/>
      <c r="N128" s="40"/>
      <c r="O128" s="46"/>
      <c r="P128" s="40"/>
      <c r="Q128" s="46"/>
      <c r="R128" s="40"/>
      <c r="S128" s="46"/>
      <c r="T128" s="40"/>
      <c r="U128" s="46"/>
      <c r="V128" s="40"/>
      <c r="W128" s="105"/>
    </row>
    <row r="129" spans="2:23" ht="6.9" customHeight="1" x14ac:dyDescent="0.25">
      <c r="B129" s="142"/>
      <c r="C129" s="173"/>
      <c r="D129" s="158"/>
      <c r="E129" s="157"/>
      <c r="F129" s="158"/>
      <c r="G129" s="158"/>
      <c r="H129" s="158"/>
      <c r="J129" s="158"/>
      <c r="L129" s="158"/>
      <c r="M129" s="171"/>
      <c r="N129" s="158"/>
      <c r="P129" s="158"/>
      <c r="R129" s="158"/>
      <c r="T129" s="158"/>
      <c r="V129" s="158"/>
      <c r="W129" s="105"/>
    </row>
    <row r="130" spans="2:23" x14ac:dyDescent="0.25">
      <c r="B130" s="142"/>
      <c r="C130" s="174" t="s">
        <v>534</v>
      </c>
      <c r="D130" s="152" t="str">
        <f>IFERROR(D104-D128,"")</f>
        <v/>
      </c>
      <c r="E130" s="157"/>
      <c r="F130" s="152" t="str">
        <f>IFERROR(F104-F128,"")</f>
        <v/>
      </c>
      <c r="G130" s="158"/>
      <c r="H130" s="152" t="str">
        <f>IFERROR(H104-H128,"")</f>
        <v/>
      </c>
      <c r="J130" s="152" t="str">
        <f>IFERROR(J104-J128,"")</f>
        <v/>
      </c>
      <c r="L130" s="152" t="str">
        <f>IFERROR(L104-L128,"")</f>
        <v/>
      </c>
      <c r="M130" s="171"/>
      <c r="N130" s="152" t="str">
        <f>IFERROR(N104-N128,"")</f>
        <v/>
      </c>
      <c r="P130" s="152" t="str">
        <f>IFERROR(P104-P128,"")</f>
        <v/>
      </c>
      <c r="R130" s="152" t="str">
        <f>IFERROR(R104-R128,"")</f>
        <v/>
      </c>
      <c r="T130" s="152" t="str">
        <f>IFERROR(T104-T128,"")</f>
        <v/>
      </c>
      <c r="V130" s="152" t="str">
        <f>IFERROR(V104-V128,"")</f>
        <v/>
      </c>
      <c r="W130" s="105"/>
    </row>
    <row r="131" spans="2:23" ht="20.100000000000001" customHeight="1" x14ac:dyDescent="0.25">
      <c r="B131" s="142"/>
      <c r="C131" s="173"/>
      <c r="D131" s="158"/>
      <c r="E131" s="157"/>
      <c r="F131" s="158"/>
      <c r="G131" s="158"/>
      <c r="H131" s="158"/>
      <c r="J131" s="158"/>
      <c r="L131" s="158"/>
      <c r="M131" s="171"/>
      <c r="N131" s="158"/>
      <c r="P131" s="158"/>
      <c r="R131" s="158"/>
      <c r="T131" s="158"/>
      <c r="V131" s="158"/>
      <c r="W131" s="105"/>
    </row>
    <row r="132" spans="2:23" x14ac:dyDescent="0.25">
      <c r="B132" s="150" t="s">
        <v>332</v>
      </c>
      <c r="C132" s="173"/>
      <c r="D132" s="158"/>
      <c r="E132" s="157"/>
      <c r="F132" s="158"/>
      <c r="G132" s="158"/>
      <c r="H132" s="158"/>
      <c r="J132" s="158"/>
      <c r="L132" s="158"/>
      <c r="M132" s="171"/>
      <c r="N132" s="158"/>
      <c r="P132" s="158"/>
      <c r="R132" s="158"/>
      <c r="T132" s="158"/>
      <c r="V132" s="158"/>
      <c r="W132" s="105"/>
    </row>
    <row r="133" spans="2:23" x14ac:dyDescent="0.25">
      <c r="B133" s="150"/>
      <c r="C133" s="147" t="s">
        <v>326</v>
      </c>
      <c r="D133" s="158"/>
      <c r="E133" s="157"/>
      <c r="F133" s="158"/>
      <c r="G133" s="158"/>
      <c r="H133" s="158"/>
      <c r="J133" s="158"/>
      <c r="L133" s="158"/>
      <c r="M133" s="171"/>
      <c r="N133" s="158"/>
      <c r="P133" s="158"/>
      <c r="R133" s="158"/>
      <c r="T133" s="158"/>
      <c r="V133" s="158"/>
      <c r="W133" s="105"/>
    </row>
    <row r="134" spans="2:23" x14ac:dyDescent="0.25">
      <c r="B134" s="142"/>
      <c r="C134" s="148" t="s">
        <v>333</v>
      </c>
      <c r="D134" s="40" t="s">
        <v>142</v>
      </c>
      <c r="E134" s="295"/>
      <c r="F134" s="40" t="s">
        <v>142</v>
      </c>
      <c r="G134" s="296"/>
      <c r="H134" s="40" t="s">
        <v>142</v>
      </c>
      <c r="I134" s="285"/>
      <c r="J134" s="40" t="s">
        <v>142</v>
      </c>
      <c r="K134" s="285"/>
      <c r="L134" s="40" t="s">
        <v>142</v>
      </c>
      <c r="M134" s="297"/>
      <c r="N134" s="40" t="s">
        <v>142</v>
      </c>
      <c r="O134" s="46"/>
      <c r="P134" s="40" t="s">
        <v>142</v>
      </c>
      <c r="Q134" s="46"/>
      <c r="R134" s="40" t="s">
        <v>142</v>
      </c>
      <c r="S134" s="46"/>
      <c r="T134" s="40" t="s">
        <v>142</v>
      </c>
      <c r="U134" s="46"/>
      <c r="V134" s="40" t="s">
        <v>142</v>
      </c>
      <c r="W134" s="105"/>
    </row>
    <row r="135" spans="2:23" ht="6.9" customHeight="1" x14ac:dyDescent="0.25">
      <c r="B135" s="142"/>
      <c r="C135" s="132"/>
      <c r="D135" s="292"/>
      <c r="E135" s="295"/>
      <c r="F135" s="292"/>
      <c r="G135" s="296"/>
      <c r="H135" s="292"/>
      <c r="I135" s="285"/>
      <c r="J135" s="292"/>
      <c r="K135" s="285"/>
      <c r="L135" s="292"/>
      <c r="M135" s="297"/>
      <c r="N135" s="292"/>
      <c r="O135" s="46"/>
      <c r="P135" s="292"/>
      <c r="Q135" s="46"/>
      <c r="R135" s="292"/>
      <c r="S135" s="46"/>
      <c r="T135" s="292"/>
      <c r="U135" s="46"/>
      <c r="V135" s="292"/>
      <c r="W135" s="105"/>
    </row>
    <row r="136" spans="2:23" x14ac:dyDescent="0.25">
      <c r="B136" s="142"/>
      <c r="C136" s="148" t="s">
        <v>334</v>
      </c>
      <c r="D136" s="40" t="s">
        <v>142</v>
      </c>
      <c r="E136" s="295"/>
      <c r="F136" s="40" t="s">
        <v>142</v>
      </c>
      <c r="G136" s="296"/>
      <c r="H136" s="40" t="s">
        <v>142</v>
      </c>
      <c r="I136" s="285"/>
      <c r="J136" s="40" t="s">
        <v>142</v>
      </c>
      <c r="K136" s="285"/>
      <c r="L136" s="40" t="s">
        <v>142</v>
      </c>
      <c r="M136" s="297"/>
      <c r="N136" s="40" t="s">
        <v>142</v>
      </c>
      <c r="O136" s="46"/>
      <c r="P136" s="40" t="s">
        <v>142</v>
      </c>
      <c r="Q136" s="46"/>
      <c r="R136" s="40" t="s">
        <v>142</v>
      </c>
      <c r="S136" s="46"/>
      <c r="T136" s="40" t="s">
        <v>142</v>
      </c>
      <c r="U136" s="46"/>
      <c r="V136" s="40" t="s">
        <v>142</v>
      </c>
      <c r="W136" s="105"/>
    </row>
    <row r="137" spans="2:23" ht="6.9" customHeight="1" x14ac:dyDescent="0.25">
      <c r="B137" s="142"/>
      <c r="C137" s="148"/>
      <c r="D137" s="285"/>
      <c r="E137" s="295"/>
      <c r="F137" s="285"/>
      <c r="G137" s="296"/>
      <c r="H137" s="285"/>
      <c r="I137" s="285"/>
      <c r="J137" s="285"/>
      <c r="K137" s="285"/>
      <c r="L137" s="285"/>
      <c r="M137" s="297"/>
      <c r="N137" s="285"/>
      <c r="O137" s="46"/>
      <c r="P137" s="285"/>
      <c r="Q137" s="46"/>
      <c r="R137" s="285"/>
      <c r="S137" s="46"/>
      <c r="T137" s="285"/>
      <c r="U137" s="46"/>
      <c r="V137" s="285"/>
      <c r="W137" s="105"/>
    </row>
    <row r="138" spans="2:23" x14ac:dyDescent="0.25">
      <c r="B138" s="142"/>
      <c r="C138" s="148" t="s">
        <v>335</v>
      </c>
      <c r="D138" s="40" t="s">
        <v>142</v>
      </c>
      <c r="E138" s="295"/>
      <c r="F138" s="40" t="s">
        <v>142</v>
      </c>
      <c r="G138" s="296"/>
      <c r="H138" s="40" t="s">
        <v>142</v>
      </c>
      <c r="I138" s="285"/>
      <c r="J138" s="40" t="s">
        <v>142</v>
      </c>
      <c r="K138" s="285"/>
      <c r="L138" s="40" t="s">
        <v>142</v>
      </c>
      <c r="M138" s="297"/>
      <c r="N138" s="40" t="s">
        <v>142</v>
      </c>
      <c r="O138" s="46"/>
      <c r="P138" s="40" t="s">
        <v>142</v>
      </c>
      <c r="Q138" s="46"/>
      <c r="R138" s="40" t="s">
        <v>142</v>
      </c>
      <c r="S138" s="46"/>
      <c r="T138" s="40" t="s">
        <v>142</v>
      </c>
      <c r="U138" s="46"/>
      <c r="V138" s="40" t="s">
        <v>142</v>
      </c>
      <c r="W138" s="105"/>
    </row>
    <row r="139" spans="2:23" ht="6.9" customHeight="1" x14ac:dyDescent="0.25">
      <c r="B139" s="142"/>
      <c r="C139" s="132"/>
      <c r="D139" s="296"/>
      <c r="E139" s="295"/>
      <c r="F139" s="296"/>
      <c r="G139" s="296"/>
      <c r="H139" s="296"/>
      <c r="I139" s="285"/>
      <c r="J139" s="296"/>
      <c r="K139" s="285"/>
      <c r="L139" s="296"/>
      <c r="M139" s="297"/>
      <c r="N139" s="296"/>
      <c r="O139" s="46"/>
      <c r="P139" s="296"/>
      <c r="Q139" s="46"/>
      <c r="R139" s="296"/>
      <c r="S139" s="46"/>
      <c r="T139" s="296"/>
      <c r="U139" s="46"/>
      <c r="V139" s="296"/>
      <c r="W139" s="105"/>
    </row>
    <row r="140" spans="2:23" x14ac:dyDescent="0.25">
      <c r="B140" s="142"/>
      <c r="C140" s="148" t="s">
        <v>331</v>
      </c>
      <c r="D140" s="40"/>
      <c r="E140" s="295"/>
      <c r="F140" s="40"/>
      <c r="G140" s="296"/>
      <c r="H140" s="40"/>
      <c r="I140" s="285"/>
      <c r="J140" s="40"/>
      <c r="K140" s="285"/>
      <c r="L140" s="40"/>
      <c r="M140" s="297"/>
      <c r="N140" s="40"/>
      <c r="O140" s="46"/>
      <c r="P140" s="40"/>
      <c r="Q140" s="46"/>
      <c r="R140" s="40"/>
      <c r="S140" s="46"/>
      <c r="T140" s="40"/>
      <c r="U140" s="46"/>
      <c r="V140" s="40"/>
      <c r="W140" s="105"/>
    </row>
    <row r="141" spans="2:23" ht="6.9" customHeight="1" x14ac:dyDescent="0.25">
      <c r="B141" s="142"/>
      <c r="C141" s="132"/>
      <c r="D141" s="296"/>
      <c r="E141" s="295"/>
      <c r="F141" s="296"/>
      <c r="G141" s="296"/>
      <c r="H141" s="296"/>
      <c r="I141" s="285"/>
      <c r="J141" s="296"/>
      <c r="K141" s="285"/>
      <c r="L141" s="296"/>
      <c r="M141" s="297"/>
      <c r="N141" s="296"/>
      <c r="O141" s="46"/>
      <c r="P141" s="296"/>
      <c r="Q141" s="46"/>
      <c r="R141" s="296"/>
      <c r="S141" s="46"/>
      <c r="T141" s="296"/>
      <c r="U141" s="46"/>
      <c r="V141" s="296"/>
      <c r="W141" s="105"/>
    </row>
    <row r="142" spans="2:23" ht="159.9" customHeight="1" x14ac:dyDescent="0.25">
      <c r="B142" s="142"/>
      <c r="C142" s="147" t="s">
        <v>336</v>
      </c>
      <c r="D142" s="44"/>
      <c r="E142" s="295"/>
      <c r="F142" s="44"/>
      <c r="G142" s="296"/>
      <c r="H142" s="44"/>
      <c r="I142" s="285"/>
      <c r="J142" s="44"/>
      <c r="K142" s="285"/>
      <c r="L142" s="44"/>
      <c r="M142" s="297"/>
      <c r="N142" s="44"/>
      <c r="O142" s="46"/>
      <c r="P142" s="44"/>
      <c r="Q142" s="46"/>
      <c r="R142" s="44"/>
      <c r="S142" s="46"/>
      <c r="T142" s="44"/>
      <c r="U142" s="46"/>
      <c r="V142" s="44"/>
      <c r="W142" s="105"/>
    </row>
    <row r="143" spans="2:23" ht="6.9" customHeight="1" x14ac:dyDescent="0.25">
      <c r="B143" s="142"/>
      <c r="C143" s="147"/>
      <c r="D143" s="298"/>
      <c r="E143" s="295"/>
      <c r="F143" s="298"/>
      <c r="G143" s="296"/>
      <c r="H143" s="298"/>
      <c r="I143" s="285"/>
      <c r="J143" s="298"/>
      <c r="K143" s="285"/>
      <c r="L143" s="298"/>
      <c r="M143" s="297"/>
      <c r="N143" s="298"/>
      <c r="O143" s="46"/>
      <c r="P143" s="298"/>
      <c r="Q143" s="46"/>
      <c r="R143" s="298"/>
      <c r="S143" s="46"/>
      <c r="T143" s="298"/>
      <c r="U143" s="46"/>
      <c r="V143" s="298"/>
      <c r="W143" s="105"/>
    </row>
    <row r="144" spans="2:23" ht="27.6" x14ac:dyDescent="0.25">
      <c r="B144" s="142"/>
      <c r="C144" s="174" t="s">
        <v>337</v>
      </c>
      <c r="D144" s="40"/>
      <c r="E144" s="295"/>
      <c r="F144" s="40"/>
      <c r="G144" s="296"/>
      <c r="H144" s="40"/>
      <c r="I144" s="285"/>
      <c r="J144" s="40"/>
      <c r="K144" s="285"/>
      <c r="L144" s="40"/>
      <c r="M144" s="297"/>
      <c r="N144" s="40"/>
      <c r="O144" s="46"/>
      <c r="P144" s="40"/>
      <c r="Q144" s="46"/>
      <c r="R144" s="40"/>
      <c r="S144" s="46"/>
      <c r="T144" s="40"/>
      <c r="U144" s="46"/>
      <c r="V144" s="40"/>
      <c r="W144" s="105"/>
    </row>
    <row r="145" spans="2:25" ht="6.9" customHeight="1" x14ac:dyDescent="0.25">
      <c r="B145" s="142"/>
      <c r="C145" s="174"/>
      <c r="E145" s="133"/>
      <c r="M145" s="98"/>
      <c r="N145" s="98"/>
      <c r="O145" s="98"/>
      <c r="P145" s="98"/>
      <c r="Q145" s="98"/>
      <c r="R145" s="98"/>
      <c r="S145" s="98"/>
      <c r="T145" s="98"/>
      <c r="U145" s="98"/>
      <c r="V145" s="98"/>
      <c r="W145" s="105"/>
    </row>
    <row r="146" spans="2:25" x14ac:dyDescent="0.25">
      <c r="B146" s="142"/>
      <c r="C146" s="174" t="s">
        <v>338</v>
      </c>
      <c r="D146" s="152" t="str">
        <f>IFERROR(D94-D144,"")</f>
        <v/>
      </c>
      <c r="E146" s="133"/>
      <c r="F146" s="152" t="str">
        <f>IFERROR(F94-F144,"")</f>
        <v/>
      </c>
      <c r="H146" s="152" t="str">
        <f>IFERROR(H94-H144,"")</f>
        <v/>
      </c>
      <c r="J146" s="152" t="str">
        <f>IFERROR(J94-J144,"")</f>
        <v/>
      </c>
      <c r="L146" s="152" t="str">
        <f>IFERROR(L94-L144,"")</f>
        <v/>
      </c>
      <c r="M146" s="98"/>
      <c r="N146" s="152" t="str">
        <f>IFERROR(N94-N144,"")</f>
        <v/>
      </c>
      <c r="O146" s="98"/>
      <c r="P146" s="152" t="str">
        <f>IFERROR(P94-P144,"")</f>
        <v/>
      </c>
      <c r="Q146" s="98"/>
      <c r="R146" s="152" t="str">
        <f>IFERROR(R94-R144,"")</f>
        <v/>
      </c>
      <c r="S146" s="98"/>
      <c r="T146" s="152" t="str">
        <f>IFERROR(T94-T144,"")</f>
        <v/>
      </c>
      <c r="U146" s="98"/>
      <c r="V146" s="152" t="str">
        <f>IFERROR(V94-V144,"")</f>
        <v/>
      </c>
      <c r="W146" s="105"/>
    </row>
    <row r="147" spans="2:25" x14ac:dyDescent="0.25">
      <c r="B147" s="142"/>
      <c r="C147" s="133"/>
      <c r="E147" s="133"/>
      <c r="M147" s="98"/>
      <c r="N147" s="98"/>
      <c r="O147" s="98"/>
      <c r="P147" s="98"/>
      <c r="Q147" s="98"/>
      <c r="R147" s="98"/>
      <c r="S147" s="98"/>
      <c r="T147" s="98"/>
      <c r="U147" s="98"/>
      <c r="V147" s="98"/>
      <c r="W147" s="105"/>
    </row>
    <row r="148" spans="2:25" x14ac:dyDescent="0.25">
      <c r="B148" s="142"/>
      <c r="C148" s="132"/>
      <c r="D148" s="158"/>
      <c r="E148" s="157"/>
      <c r="F148" s="158"/>
      <c r="G148" s="158"/>
      <c r="H148" s="158"/>
      <c r="J148" s="158"/>
      <c r="L148" s="158"/>
      <c r="M148" s="171"/>
      <c r="N148" s="158"/>
      <c r="P148" s="158"/>
      <c r="R148" s="158"/>
      <c r="T148" s="158"/>
      <c r="V148" s="158"/>
      <c r="W148" s="105"/>
    </row>
    <row r="149" spans="2:25" ht="15.6" x14ac:dyDescent="0.3">
      <c r="B149" s="106" t="s">
        <v>339</v>
      </c>
      <c r="C149" s="107"/>
      <c r="D149" s="176"/>
      <c r="E149" s="176"/>
      <c r="F149" s="176"/>
      <c r="G149" s="176"/>
      <c r="H149" s="176"/>
      <c r="I149" s="176"/>
      <c r="J149" s="176"/>
      <c r="K149" s="176"/>
      <c r="L149" s="176"/>
      <c r="M149" s="176"/>
      <c r="N149" s="176"/>
      <c r="O149" s="176"/>
      <c r="P149" s="176"/>
      <c r="Q149" s="176"/>
      <c r="R149" s="176"/>
      <c r="S149" s="176"/>
      <c r="T149" s="176"/>
      <c r="U149" s="176"/>
      <c r="V149" s="176"/>
      <c r="W149" s="177"/>
    </row>
    <row r="150" spans="2:25" x14ac:dyDescent="0.25">
      <c r="B150" s="142"/>
      <c r="C150" s="132"/>
      <c r="D150" s="158"/>
      <c r="E150" s="157"/>
      <c r="F150" s="158"/>
      <c r="G150" s="158"/>
      <c r="H150" s="158"/>
      <c r="I150" s="158"/>
      <c r="J150" s="158"/>
      <c r="K150" s="158"/>
      <c r="L150" s="158"/>
      <c r="M150" s="171"/>
      <c r="N150" s="158"/>
      <c r="P150" s="158"/>
      <c r="R150" s="158"/>
      <c r="T150" s="158"/>
      <c r="V150" s="158"/>
      <c r="W150" s="105"/>
    </row>
    <row r="151" spans="2:25" ht="27.6" x14ac:dyDescent="0.25">
      <c r="B151" s="142"/>
      <c r="C151" s="149" t="s">
        <v>340</v>
      </c>
      <c r="D151" s="40" t="s">
        <v>154</v>
      </c>
      <c r="E151" s="295"/>
      <c r="F151" s="40" t="s">
        <v>154</v>
      </c>
      <c r="G151" s="296"/>
      <c r="H151" s="40" t="s">
        <v>154</v>
      </c>
      <c r="I151" s="296"/>
      <c r="J151" s="40" t="s">
        <v>154</v>
      </c>
      <c r="K151" s="296"/>
      <c r="L151" s="40" t="s">
        <v>154</v>
      </c>
      <c r="M151" s="297"/>
      <c r="N151" s="40" t="s">
        <v>154</v>
      </c>
      <c r="O151" s="46"/>
      <c r="P151" s="40" t="s">
        <v>154</v>
      </c>
      <c r="Q151" s="46"/>
      <c r="R151" s="40" t="s">
        <v>154</v>
      </c>
      <c r="S151" s="46"/>
      <c r="T151" s="40" t="s">
        <v>154</v>
      </c>
      <c r="U151" s="46"/>
      <c r="V151" s="40" t="s">
        <v>154</v>
      </c>
      <c r="W151" s="105"/>
    </row>
    <row r="152" spans="2:25" ht="7.5" customHeight="1" x14ac:dyDescent="0.25">
      <c r="B152" s="142"/>
      <c r="C152" s="149"/>
      <c r="D152" s="299"/>
      <c r="E152" s="295"/>
      <c r="F152" s="299"/>
      <c r="G152" s="296"/>
      <c r="H152" s="299"/>
      <c r="I152" s="296"/>
      <c r="J152" s="299"/>
      <c r="K152" s="296"/>
      <c r="L152" s="299"/>
      <c r="M152" s="297"/>
      <c r="N152" s="299"/>
      <c r="O152" s="46"/>
      <c r="P152" s="299"/>
      <c r="Q152" s="46"/>
      <c r="R152" s="299"/>
      <c r="S152" s="46"/>
      <c r="T152" s="299"/>
      <c r="U152" s="46"/>
      <c r="V152" s="299"/>
      <c r="W152" s="105"/>
    </row>
    <row r="153" spans="2:25" ht="27.6" x14ac:dyDescent="0.25">
      <c r="B153" s="142"/>
      <c r="C153" s="149" t="s">
        <v>341</v>
      </c>
      <c r="D153" s="40" t="s">
        <v>154</v>
      </c>
      <c r="E153" s="295"/>
      <c r="F153" s="40" t="s">
        <v>154</v>
      </c>
      <c r="G153" s="296"/>
      <c r="H153" s="40" t="s">
        <v>154</v>
      </c>
      <c r="I153" s="296"/>
      <c r="J153" s="40" t="s">
        <v>154</v>
      </c>
      <c r="K153" s="296"/>
      <c r="L153" s="40" t="s">
        <v>154</v>
      </c>
      <c r="M153" s="297"/>
      <c r="N153" s="40" t="s">
        <v>154</v>
      </c>
      <c r="O153" s="46"/>
      <c r="P153" s="40" t="s">
        <v>154</v>
      </c>
      <c r="Q153" s="46"/>
      <c r="R153" s="40" t="s">
        <v>154</v>
      </c>
      <c r="S153" s="46"/>
      <c r="T153" s="40" t="s">
        <v>154</v>
      </c>
      <c r="U153" s="46"/>
      <c r="V153" s="40" t="s">
        <v>154</v>
      </c>
      <c r="W153" s="105"/>
    </row>
    <row r="154" spans="2:25" x14ac:dyDescent="0.25">
      <c r="B154" s="142"/>
      <c r="C154" s="173"/>
      <c r="D154" s="296"/>
      <c r="E154" s="295"/>
      <c r="F154" s="296"/>
      <c r="G154" s="296"/>
      <c r="H154" s="296"/>
      <c r="I154" s="296"/>
      <c r="J154" s="296"/>
      <c r="K154" s="296"/>
      <c r="L154" s="296"/>
      <c r="M154" s="297"/>
      <c r="N154" s="296"/>
      <c r="O154" s="46"/>
      <c r="P154" s="296"/>
      <c r="Q154" s="46"/>
      <c r="R154" s="296"/>
      <c r="S154" s="46"/>
      <c r="T154" s="296"/>
      <c r="U154" s="46"/>
      <c r="V154" s="296"/>
      <c r="W154" s="105"/>
    </row>
    <row r="155" spans="2:25" x14ac:dyDescent="0.25">
      <c r="B155" s="150" t="s">
        <v>342</v>
      </c>
      <c r="C155" s="156"/>
      <c r="D155" s="296"/>
      <c r="E155" s="295"/>
      <c r="F155" s="296"/>
      <c r="G155" s="296"/>
      <c r="H155" s="296"/>
      <c r="I155" s="296"/>
      <c r="J155" s="296"/>
      <c r="K155" s="296"/>
      <c r="L155" s="296"/>
      <c r="M155" s="297"/>
      <c r="N155" s="296"/>
      <c r="O155" s="46"/>
      <c r="P155" s="296"/>
      <c r="Q155" s="46"/>
      <c r="R155" s="296"/>
      <c r="S155" s="46"/>
      <c r="T155" s="296"/>
      <c r="U155" s="46"/>
      <c r="V155" s="296"/>
      <c r="W155" s="105"/>
    </row>
    <row r="156" spans="2:25" ht="7.5" customHeight="1" x14ac:dyDescent="0.25">
      <c r="B156" s="142"/>
      <c r="C156" s="132"/>
      <c r="D156" s="296"/>
      <c r="E156" s="295"/>
      <c r="F156" s="296"/>
      <c r="G156" s="296"/>
      <c r="H156" s="296"/>
      <c r="I156" s="296"/>
      <c r="J156" s="296"/>
      <c r="K156" s="296"/>
      <c r="L156" s="296"/>
      <c r="M156" s="297"/>
      <c r="N156" s="296"/>
      <c r="O156" s="46"/>
      <c r="P156" s="296"/>
      <c r="Q156" s="46"/>
      <c r="R156" s="296"/>
      <c r="S156" s="46"/>
      <c r="T156" s="296"/>
      <c r="U156" s="46"/>
      <c r="V156" s="296"/>
      <c r="W156" s="105"/>
    </row>
    <row r="157" spans="2:25" x14ac:dyDescent="0.25">
      <c r="B157" s="142"/>
      <c r="C157" s="147" t="s">
        <v>343</v>
      </c>
      <c r="D157" s="40" t="s">
        <v>142</v>
      </c>
      <c r="E157" s="291"/>
      <c r="F157" s="40" t="s">
        <v>142</v>
      </c>
      <c r="G157" s="298"/>
      <c r="H157" s="40" t="s">
        <v>142</v>
      </c>
      <c r="I157" s="298"/>
      <c r="J157" s="40" t="s">
        <v>142</v>
      </c>
      <c r="K157" s="298"/>
      <c r="L157" s="40" t="s">
        <v>142</v>
      </c>
      <c r="M157" s="297"/>
      <c r="N157" s="40" t="s">
        <v>142</v>
      </c>
      <c r="O157" s="46"/>
      <c r="P157" s="40" t="s">
        <v>142</v>
      </c>
      <c r="Q157" s="46"/>
      <c r="R157" s="40" t="s">
        <v>142</v>
      </c>
      <c r="S157" s="46"/>
      <c r="T157" s="40" t="s">
        <v>142</v>
      </c>
      <c r="U157" s="46"/>
      <c r="V157" s="40" t="s">
        <v>142</v>
      </c>
      <c r="W157" s="105"/>
    </row>
    <row r="158" spans="2:25" ht="7.5" customHeight="1" x14ac:dyDescent="0.25">
      <c r="B158" s="142"/>
      <c r="C158" s="147"/>
      <c r="D158" s="121"/>
      <c r="E158" s="161"/>
      <c r="F158" s="121"/>
      <c r="G158" s="175"/>
      <c r="H158" s="121"/>
      <c r="I158" s="175"/>
      <c r="J158" s="121"/>
      <c r="K158" s="175"/>
      <c r="L158" s="121"/>
      <c r="M158" s="171"/>
      <c r="N158" s="121"/>
      <c r="P158" s="121"/>
      <c r="R158" s="121"/>
      <c r="T158" s="121"/>
      <c r="V158" s="121"/>
      <c r="W158" s="105"/>
      <c r="Y158" s="8"/>
    </row>
    <row r="159" spans="2:25" x14ac:dyDescent="0.25">
      <c r="B159" s="142"/>
      <c r="C159" s="147" t="s">
        <v>344</v>
      </c>
      <c r="D159" s="179" t="str">
        <f>IFERROR(INDEX(Calculation_factors!$C$5:$C$15,MATCH('2. Manylion Prosiect'!D157,Calculation_factors!$B$5:$B$15,0),1),"")</f>
        <v/>
      </c>
      <c r="E159" s="157"/>
      <c r="F159" s="179" t="str">
        <f>IFERROR(INDEX(Calculation_factors!$C$5:$C$15,MATCH('2. Manylion Prosiect'!F157,Calculation_factors!$B$5:$B$15,0),1),"")</f>
        <v/>
      </c>
      <c r="G159" s="158"/>
      <c r="H159" s="179" t="str">
        <f>IFERROR(INDEX(Calculation_factors!$C$5:$C$15,MATCH('2. Manylion Prosiect'!H157,Calculation_factors!$B$5:$B$15,0),1),"")</f>
        <v/>
      </c>
      <c r="I159" s="158"/>
      <c r="J159" s="179" t="str">
        <f>IFERROR(INDEX(Calculation_factors!$C$5:$C$15,MATCH('2. Manylion Prosiect'!J157,Calculation_factors!$B$5:$B$15,0),1),"")</f>
        <v/>
      </c>
      <c r="K159" s="158"/>
      <c r="L159" s="179" t="str">
        <f>IFERROR(INDEX(Calculation_factors!$C$5:$C$15,MATCH('2. Manylion Prosiect'!L157,Calculation_factors!$B$5:$B$15,0),1),"")</f>
        <v/>
      </c>
      <c r="M159" s="171"/>
      <c r="N159" s="179" t="str">
        <f>IFERROR(INDEX(Calculation_factors!$C$5:$C$15,MATCH('2. Manylion Prosiect'!N157,Calculation_factors!$B$5:$B$15,0),1),"")</f>
        <v/>
      </c>
      <c r="P159" s="179" t="str">
        <f>IFERROR(INDEX(Calculation_factors!$C$5:$C$15,MATCH('2. Manylion Prosiect'!P157,Calculation_factors!$B$5:$B$15,0),1),"")</f>
        <v/>
      </c>
      <c r="R159" s="179" t="str">
        <f>IFERROR(INDEX(Calculation_factors!$C$5:$C$15,MATCH('2. Manylion Prosiect'!R157,Calculation_factors!$B$5:$B$15,0),1),"")</f>
        <v/>
      </c>
      <c r="T159" s="179" t="str">
        <f>IFERROR(INDEX(Calculation_factors!$C$5:$C$15,MATCH('2. Manylion Prosiect'!T157,Calculation_factors!$B$5:$B$15,0),1),"")</f>
        <v/>
      </c>
      <c r="V159" s="179" t="str">
        <f>IFERROR(INDEX(Calculation_factors!$C$5:$C$15,MATCH('2. Manylion Prosiect'!V157,Calculation_factors!$B$5:$B$15,0),1),"")</f>
        <v/>
      </c>
      <c r="W159" s="105"/>
    </row>
    <row r="160" spans="2:25" ht="7.5" customHeight="1" x14ac:dyDescent="0.25">
      <c r="B160" s="142"/>
      <c r="C160" s="147"/>
      <c r="D160" s="117"/>
      <c r="E160" s="157"/>
      <c r="F160" s="117"/>
      <c r="G160" s="158"/>
      <c r="H160" s="117"/>
      <c r="I160" s="158"/>
      <c r="J160" s="117"/>
      <c r="K160" s="158"/>
      <c r="L160" s="117"/>
      <c r="M160" s="171"/>
      <c r="N160" s="117"/>
      <c r="P160" s="117"/>
      <c r="R160" s="117"/>
      <c r="T160" s="117"/>
      <c r="V160" s="117"/>
      <c r="W160" s="105"/>
    </row>
    <row r="161" spans="2:25" x14ac:dyDescent="0.25">
      <c r="B161" s="142"/>
      <c r="C161" s="147" t="s">
        <v>345</v>
      </c>
      <c r="D161" s="41"/>
      <c r="E161" s="291"/>
      <c r="F161" s="41"/>
      <c r="G161" s="298"/>
      <c r="H161" s="41"/>
      <c r="I161" s="298"/>
      <c r="J161" s="41"/>
      <c r="K161" s="298"/>
      <c r="L161" s="41"/>
      <c r="M161" s="297"/>
      <c r="N161" s="41"/>
      <c r="O161" s="46"/>
      <c r="P161" s="41"/>
      <c r="Q161" s="46"/>
      <c r="R161" s="41"/>
      <c r="S161" s="46"/>
      <c r="T161" s="41"/>
      <c r="U161" s="46"/>
      <c r="V161" s="41"/>
      <c r="W161" s="105"/>
      <c r="Y161" s="151">
        <f>SUM(D161:V161)</f>
        <v>0</v>
      </c>
    </row>
    <row r="162" spans="2:25" ht="7.5" customHeight="1" x14ac:dyDescent="0.25">
      <c r="B162" s="142"/>
      <c r="C162" s="147"/>
      <c r="D162" s="276"/>
      <c r="E162" s="291"/>
      <c r="F162" s="276"/>
      <c r="G162" s="298"/>
      <c r="H162" s="276"/>
      <c r="I162" s="298"/>
      <c r="J162" s="276"/>
      <c r="K162" s="298"/>
      <c r="L162" s="276"/>
      <c r="M162" s="297"/>
      <c r="N162" s="276"/>
      <c r="O162" s="46"/>
      <c r="P162" s="276"/>
      <c r="Q162" s="46"/>
      <c r="R162" s="276"/>
      <c r="S162" s="46"/>
      <c r="T162" s="276"/>
      <c r="U162" s="46"/>
      <c r="V162" s="276"/>
      <c r="W162" s="105"/>
    </row>
    <row r="163" spans="2:25" x14ac:dyDescent="0.25">
      <c r="B163" s="142"/>
      <c r="C163" s="146" t="s">
        <v>346</v>
      </c>
      <c r="D163" s="41"/>
      <c r="E163" s="291"/>
      <c r="F163" s="41"/>
      <c r="G163" s="298"/>
      <c r="H163" s="41"/>
      <c r="I163" s="298"/>
      <c r="J163" s="41"/>
      <c r="K163" s="298"/>
      <c r="L163" s="41"/>
      <c r="M163" s="297"/>
      <c r="N163" s="41"/>
      <c r="O163" s="46"/>
      <c r="P163" s="41"/>
      <c r="Q163" s="46"/>
      <c r="R163" s="41"/>
      <c r="S163" s="46"/>
      <c r="T163" s="41"/>
      <c r="U163" s="46"/>
      <c r="V163" s="41"/>
      <c r="W163" s="105"/>
      <c r="Y163" s="151">
        <f>SUM(D163:V163)</f>
        <v>0</v>
      </c>
    </row>
    <row r="164" spans="2:25" ht="7.5" customHeight="1" x14ac:dyDescent="0.25">
      <c r="B164" s="142"/>
      <c r="C164" s="147"/>
      <c r="D164" s="276"/>
      <c r="E164" s="291"/>
      <c r="F164" s="276"/>
      <c r="G164" s="298"/>
      <c r="H164" s="276"/>
      <c r="I164" s="298"/>
      <c r="J164" s="276"/>
      <c r="K164" s="298"/>
      <c r="L164" s="276"/>
      <c r="M164" s="297"/>
      <c r="N164" s="276"/>
      <c r="O164" s="46"/>
      <c r="P164" s="276"/>
      <c r="Q164" s="46"/>
      <c r="R164" s="276"/>
      <c r="S164" s="46"/>
      <c r="T164" s="276"/>
      <c r="U164" s="46"/>
      <c r="V164" s="276"/>
      <c r="W164" s="105"/>
    </row>
    <row r="165" spans="2:25" x14ac:dyDescent="0.25">
      <c r="B165" s="142"/>
      <c r="C165" s="147" t="s">
        <v>347</v>
      </c>
      <c r="D165" s="41"/>
      <c r="E165" s="291"/>
      <c r="F165" s="41"/>
      <c r="G165" s="298"/>
      <c r="H165" s="41"/>
      <c r="I165" s="298"/>
      <c r="J165" s="41"/>
      <c r="K165" s="298"/>
      <c r="L165" s="41"/>
      <c r="M165" s="297"/>
      <c r="N165" s="41"/>
      <c r="O165" s="46"/>
      <c r="P165" s="41"/>
      <c r="Q165" s="46"/>
      <c r="R165" s="41"/>
      <c r="S165" s="46"/>
      <c r="T165" s="41"/>
      <c r="U165" s="46"/>
      <c r="V165" s="41"/>
      <c r="W165" s="105"/>
      <c r="Y165" s="151">
        <f>SUM(D165:V165)</f>
        <v>0</v>
      </c>
    </row>
    <row r="166" spans="2:25" ht="7.5" customHeight="1" x14ac:dyDescent="0.25">
      <c r="B166" s="142"/>
      <c r="C166" s="132"/>
      <c r="E166" s="133"/>
      <c r="N166" s="98"/>
      <c r="P166" s="98"/>
      <c r="R166" s="98"/>
      <c r="T166" s="98"/>
      <c r="V166" s="98"/>
      <c r="W166" s="105"/>
    </row>
    <row r="167" spans="2:25" ht="14.4" customHeight="1" x14ac:dyDescent="0.25">
      <c r="B167" s="142"/>
      <c r="C167" s="147" t="s">
        <v>348</v>
      </c>
      <c r="D167" s="180" t="str">
        <f>IFERROR(D165/D163,"")</f>
        <v/>
      </c>
      <c r="E167" s="181"/>
      <c r="F167" s="180" t="str">
        <f>IFERROR(F165/F163,"")</f>
        <v/>
      </c>
      <c r="G167" s="182"/>
      <c r="H167" s="180" t="str">
        <f>IFERROR(H165/H163,"")</f>
        <v/>
      </c>
      <c r="I167" s="182"/>
      <c r="J167" s="180" t="str">
        <f>IFERROR(J165/J163,"")</f>
        <v/>
      </c>
      <c r="K167" s="182"/>
      <c r="L167" s="180" t="str">
        <f>IFERROR(L165/L163,"")</f>
        <v/>
      </c>
      <c r="M167" s="183"/>
      <c r="N167" s="180" t="str">
        <f>IFERROR(N165/N163,"")</f>
        <v/>
      </c>
      <c r="O167" s="184"/>
      <c r="P167" s="180" t="str">
        <f>IFERROR(P165/P163,"")</f>
        <v/>
      </c>
      <c r="Q167" s="184"/>
      <c r="R167" s="180" t="str">
        <f>IFERROR(R165/R163,"")</f>
        <v/>
      </c>
      <c r="S167" s="184"/>
      <c r="T167" s="180" t="str">
        <f>IFERROR(T165/T163,"")</f>
        <v/>
      </c>
      <c r="U167" s="184"/>
      <c r="V167" s="180" t="str">
        <f>IFERROR(V165/V163,"")</f>
        <v/>
      </c>
      <c r="W167" s="105"/>
      <c r="Y167" s="151"/>
    </row>
    <row r="168" spans="2:25" ht="7.5" customHeight="1" x14ac:dyDescent="0.25">
      <c r="B168" s="142"/>
      <c r="C168" s="147"/>
      <c r="D168" s="121"/>
      <c r="E168" s="161"/>
      <c r="F168" s="121"/>
      <c r="G168" s="175"/>
      <c r="H168" s="121"/>
      <c r="I168" s="175"/>
      <c r="J168" s="121"/>
      <c r="K168" s="175"/>
      <c r="L168" s="121"/>
      <c r="M168" s="171"/>
      <c r="N168" s="121"/>
      <c r="P168" s="121"/>
      <c r="R168" s="121"/>
      <c r="T168" s="121"/>
      <c r="V168" s="121"/>
      <c r="W168" s="105"/>
      <c r="Y168" s="155"/>
    </row>
    <row r="169" spans="2:25" x14ac:dyDescent="0.25">
      <c r="B169" s="142"/>
      <c r="C169" s="147" t="s">
        <v>349</v>
      </c>
      <c r="D169" s="154" t="e">
        <f>D163*_xlfn.XLOOKUP(D159,Calculation_factors!$H$6:$H$13,Calculation_factors!$I$6:$I$13)</f>
        <v>#N/A</v>
      </c>
      <c r="E169" s="133"/>
      <c r="F169" s="154" t="e">
        <f>F163*_xlfn.XLOOKUP(F159,Calculation_factors!$H$6:$H$13,Calculation_factors!$I$6:$I$13)</f>
        <v>#N/A</v>
      </c>
      <c r="H169" s="154" t="e">
        <f>H163*_xlfn.XLOOKUP(H159,Calculation_factors!$H$6:$H$13,Calculation_factors!$I$6:$I$13)</f>
        <v>#N/A</v>
      </c>
      <c r="J169" s="154" t="e">
        <f>J163*_xlfn.XLOOKUP(J159,Calculation_factors!$H$6:$H$13,Calculation_factors!$I$6:$I$13)</f>
        <v>#N/A</v>
      </c>
      <c r="L169" s="154" t="e">
        <f>L163*_xlfn.XLOOKUP(L159,Calculation_factors!$H$6:$H$13,Calculation_factors!$I$6:$I$13)</f>
        <v>#N/A</v>
      </c>
      <c r="N169" s="154" t="e">
        <f>N163*_xlfn.XLOOKUP(N159,Calculation_factors!$H$6:$H$13,Calculation_factors!$I$6:$I$13)</f>
        <v>#N/A</v>
      </c>
      <c r="P169" s="154" t="e">
        <f>P163*_xlfn.XLOOKUP(P159,Calculation_factors!$H$6:$H$13,Calculation_factors!$I$6:$I$13)</f>
        <v>#N/A</v>
      </c>
      <c r="R169" s="154" t="e">
        <f>R163*_xlfn.XLOOKUP(R159,Calculation_factors!$H$6:$H$13,Calculation_factors!$I$6:$I$13)</f>
        <v>#N/A</v>
      </c>
      <c r="T169" s="154" t="e">
        <f>T163*_xlfn.XLOOKUP(T159,Calculation_factors!$H$6:$H$13,Calculation_factors!$I$6:$I$13)</f>
        <v>#N/A</v>
      </c>
      <c r="V169" s="154" t="e">
        <f>V163*_xlfn.XLOOKUP(V159,Calculation_factors!$H$6:$H$13,Calculation_factors!$I$6:$I$13)</f>
        <v>#N/A</v>
      </c>
      <c r="W169" s="105"/>
    </row>
    <row r="170" spans="2:25" ht="7.5" customHeight="1" x14ac:dyDescent="0.25">
      <c r="B170" s="142"/>
      <c r="C170" s="132"/>
      <c r="D170" s="185"/>
      <c r="E170" s="133"/>
      <c r="F170" s="185"/>
      <c r="H170" s="185"/>
      <c r="J170" s="185"/>
      <c r="L170" s="185"/>
      <c r="N170" s="185"/>
      <c r="P170" s="185"/>
      <c r="R170" s="185"/>
      <c r="T170" s="185"/>
      <c r="V170" s="185"/>
      <c r="W170" s="105"/>
    </row>
    <row r="171" spans="2:25" x14ac:dyDescent="0.25">
      <c r="B171" s="142"/>
      <c r="C171" s="146" t="s">
        <v>350</v>
      </c>
      <c r="D171" s="154" t="e">
        <f>D163*_xlfn.XLOOKUP(D159,Calculation_factors!$E$6:$E$13,Calculation_factors!$F$6:$F$13)</f>
        <v>#N/A</v>
      </c>
      <c r="E171" s="133"/>
      <c r="F171" s="154" t="e">
        <f>F163*_xlfn.XLOOKUP(F159,Calculation_factors!$E$6:$E$13,Calculation_factors!$F$6:$F$13)</f>
        <v>#N/A</v>
      </c>
      <c r="H171" s="154" t="e">
        <f>H163*_xlfn.XLOOKUP(H159,Calculation_factors!$E$6:$E$13,Calculation_factors!$F$6:$F$13)</f>
        <v>#N/A</v>
      </c>
      <c r="J171" s="154" t="e">
        <f>J163*_xlfn.XLOOKUP(J159,Calculation_factors!$E$6:$E$13,Calculation_factors!$F$6:$F$13)</f>
        <v>#N/A</v>
      </c>
      <c r="L171" s="154" t="e">
        <f>L163*_xlfn.XLOOKUP(L159,Calculation_factors!$E$6:$E$13,Calculation_factors!$F$6:$F$13)</f>
        <v>#N/A</v>
      </c>
      <c r="N171" s="154" t="e">
        <f>N163*_xlfn.XLOOKUP(N159,Calculation_factors!$E$6:$E$13,Calculation_factors!$F$6:$F$13)</f>
        <v>#N/A</v>
      </c>
      <c r="P171" s="154" t="e">
        <f>P163*_xlfn.XLOOKUP(P159,Calculation_factors!$E$6:$E$13,Calculation_factors!$F$6:$F$13)</f>
        <v>#N/A</v>
      </c>
      <c r="R171" s="154" t="e">
        <f>R163*_xlfn.XLOOKUP(R159,Calculation_factors!$E$6:$E$13,Calculation_factors!$F$6:$F$13)</f>
        <v>#N/A</v>
      </c>
      <c r="T171" s="154" t="e">
        <f>T163*_xlfn.XLOOKUP(T159,Calculation_factors!$E$6:$E$13,Calculation_factors!$F$6:$F$13)</f>
        <v>#N/A</v>
      </c>
      <c r="V171" s="154" t="e">
        <f>V163*_xlfn.XLOOKUP(V159,Calculation_factors!$E$6:$E$13,Calculation_factors!$F$6:$F$13)</f>
        <v>#N/A</v>
      </c>
      <c r="W171" s="105"/>
    </row>
    <row r="172" spans="2:25" x14ac:dyDescent="0.25">
      <c r="B172" s="142"/>
      <c r="C172" s="132"/>
      <c r="E172" s="133"/>
      <c r="N172" s="98"/>
      <c r="P172" s="98"/>
      <c r="R172" s="98"/>
      <c r="T172" s="98"/>
      <c r="V172" s="98"/>
      <c r="W172" s="105"/>
    </row>
    <row r="173" spans="2:25" x14ac:dyDescent="0.25">
      <c r="B173" s="150" t="s">
        <v>351</v>
      </c>
      <c r="C173" s="156"/>
      <c r="D173" s="158"/>
      <c r="E173" s="157"/>
      <c r="F173" s="158"/>
      <c r="G173" s="158"/>
      <c r="H173" s="158"/>
      <c r="I173" s="158"/>
      <c r="J173" s="158"/>
      <c r="K173" s="158"/>
      <c r="L173" s="158"/>
      <c r="M173" s="171"/>
      <c r="N173" s="158"/>
      <c r="P173" s="158"/>
      <c r="R173" s="158"/>
      <c r="T173" s="158"/>
      <c r="V173" s="158"/>
      <c r="W173" s="105"/>
    </row>
    <row r="174" spans="2:25" ht="6.9" customHeight="1" x14ac:dyDescent="0.25">
      <c r="B174" s="142"/>
      <c r="C174" s="132"/>
      <c r="D174" s="158"/>
      <c r="E174" s="157"/>
      <c r="F174" s="158"/>
      <c r="G174" s="158"/>
      <c r="H174" s="158"/>
      <c r="I174" s="158"/>
      <c r="J174" s="158"/>
      <c r="K174" s="158"/>
      <c r="L174" s="158"/>
      <c r="M174" s="171"/>
      <c r="N174" s="158"/>
      <c r="P174" s="158"/>
      <c r="R174" s="158"/>
      <c r="T174" s="158"/>
      <c r="V174" s="158"/>
      <c r="W174" s="105"/>
    </row>
    <row r="175" spans="2:25" x14ac:dyDescent="0.25">
      <c r="B175" s="142"/>
      <c r="C175" s="147" t="s">
        <v>308</v>
      </c>
      <c r="D175" s="40" t="s">
        <v>142</v>
      </c>
      <c r="E175" s="291"/>
      <c r="F175" s="40" t="s">
        <v>142</v>
      </c>
      <c r="G175" s="298"/>
      <c r="H175" s="40" t="s">
        <v>142</v>
      </c>
      <c r="I175" s="298"/>
      <c r="J175" s="40" t="s">
        <v>142</v>
      </c>
      <c r="K175" s="298"/>
      <c r="L175" s="40" t="s">
        <v>142</v>
      </c>
      <c r="M175" s="297"/>
      <c r="N175" s="40" t="s">
        <v>142</v>
      </c>
      <c r="O175" s="46"/>
      <c r="P175" s="40" t="s">
        <v>142</v>
      </c>
      <c r="Q175" s="46"/>
      <c r="R175" s="40" t="s">
        <v>142</v>
      </c>
      <c r="S175" s="46"/>
      <c r="T175" s="40" t="s">
        <v>142</v>
      </c>
      <c r="U175" s="46"/>
      <c r="V175" s="40" t="s">
        <v>142</v>
      </c>
      <c r="W175" s="105"/>
    </row>
    <row r="176" spans="2:25" ht="7.5" customHeight="1" x14ac:dyDescent="0.25">
      <c r="B176" s="142"/>
      <c r="C176" s="147"/>
      <c r="D176" s="276"/>
      <c r="E176" s="61"/>
      <c r="F176" s="276"/>
      <c r="G176" s="276"/>
      <c r="H176" s="276"/>
      <c r="I176" s="276"/>
      <c r="J176" s="276"/>
      <c r="K176" s="276"/>
      <c r="L176" s="276"/>
      <c r="M176" s="276"/>
      <c r="N176" s="276"/>
      <c r="O176" s="276"/>
      <c r="P176" s="276"/>
      <c r="Q176" s="276"/>
      <c r="R176" s="276"/>
      <c r="S176" s="276"/>
      <c r="T176" s="276"/>
      <c r="U176" s="276"/>
      <c r="V176" s="276"/>
      <c r="W176" s="105"/>
      <c r="Y176" s="8"/>
    </row>
    <row r="177" spans="2:25" x14ac:dyDescent="0.25">
      <c r="B177" s="142"/>
      <c r="C177" s="147" t="s">
        <v>352</v>
      </c>
      <c r="D177" s="40" t="s">
        <v>142</v>
      </c>
      <c r="E177" s="291"/>
      <c r="F177" s="40" t="s">
        <v>142</v>
      </c>
      <c r="G177" s="298"/>
      <c r="H177" s="40" t="s">
        <v>142</v>
      </c>
      <c r="I177" s="298"/>
      <c r="J177" s="40" t="s">
        <v>142</v>
      </c>
      <c r="K177" s="298"/>
      <c r="L177" s="40" t="s">
        <v>142</v>
      </c>
      <c r="M177" s="297"/>
      <c r="N177" s="40" t="s">
        <v>142</v>
      </c>
      <c r="O177" s="46"/>
      <c r="P177" s="40" t="s">
        <v>142</v>
      </c>
      <c r="Q177" s="46"/>
      <c r="R177" s="40" t="s">
        <v>142</v>
      </c>
      <c r="S177" s="46"/>
      <c r="T177" s="40" t="s">
        <v>142</v>
      </c>
      <c r="U177" s="46"/>
      <c r="V177" s="40" t="s">
        <v>142</v>
      </c>
      <c r="W177" s="105"/>
    </row>
    <row r="178" spans="2:25" ht="7.5" customHeight="1" x14ac:dyDescent="0.25">
      <c r="B178" s="142"/>
      <c r="C178" s="147"/>
      <c r="D178" s="121"/>
      <c r="E178" s="118"/>
      <c r="F178" s="121"/>
      <c r="G178" s="121"/>
      <c r="H178" s="121"/>
      <c r="I178" s="121"/>
      <c r="J178" s="121"/>
      <c r="K178" s="121"/>
      <c r="L178" s="121"/>
      <c r="M178" s="121"/>
      <c r="N178" s="121"/>
      <c r="O178" s="121"/>
      <c r="P178" s="121"/>
      <c r="Q178" s="121"/>
      <c r="R178" s="121"/>
      <c r="S178" s="121"/>
      <c r="T178" s="121"/>
      <c r="U178" s="121"/>
      <c r="V178" s="121"/>
      <c r="W178" s="105"/>
      <c r="Y178" s="8"/>
    </row>
    <row r="179" spans="2:25" x14ac:dyDescent="0.25">
      <c r="B179" s="142"/>
      <c r="C179" s="147" t="s">
        <v>344</v>
      </c>
      <c r="D179" s="179" t="str">
        <f>IFERROR(INDEX(Calculation_factors!$C$5:$C$15,MATCH('2. Manylion Prosiect'!D177,Calculation_factors!$B$5:$B$15,0),1),"")</f>
        <v/>
      </c>
      <c r="E179" s="161"/>
      <c r="F179" s="179" t="str">
        <f>IFERROR(INDEX(Calculation_factors!$C$5:$C$15,MATCH('2. Manylion Prosiect'!F177,Calculation_factors!$B$5:$B$15,0),1),"")</f>
        <v/>
      </c>
      <c r="G179" s="175"/>
      <c r="H179" s="179" t="str">
        <f>IFERROR(INDEX(Calculation_factors!$C$5:$C$15,MATCH('2. Manylion Prosiect'!H177,Calculation_factors!$B$5:$B$15,0),1),"")</f>
        <v/>
      </c>
      <c r="I179" s="175"/>
      <c r="J179" s="179" t="str">
        <f>IFERROR(INDEX(Calculation_factors!$C$5:$C$15,MATCH('2. Manylion Prosiect'!J177,Calculation_factors!$B$5:$B$15,0),1),"")</f>
        <v/>
      </c>
      <c r="K179" s="175"/>
      <c r="L179" s="179" t="str">
        <f>IFERROR(INDEX(Calculation_factors!$C$5:$C$15,MATCH('2. Manylion Prosiect'!L177,Calculation_factors!$B$5:$B$15,0),1),"")</f>
        <v/>
      </c>
      <c r="M179" s="171"/>
      <c r="N179" s="179" t="str">
        <f>IFERROR(INDEX(Calculation_factors!$C$5:$C$15,MATCH('2. Manylion Prosiect'!N177,Calculation_factors!$B$5:$B$15,0),1),"")</f>
        <v/>
      </c>
      <c r="P179" s="179" t="str">
        <f>IFERROR(INDEX(Calculation_factors!$C$5:$C$15,MATCH('2. Manylion Prosiect'!P177,Calculation_factors!$B$5:$B$15,0),1),"")</f>
        <v/>
      </c>
      <c r="R179" s="179" t="str">
        <f>IFERROR(INDEX(Calculation_factors!$C$5:$C$15,MATCH('2. Manylion Prosiect'!R177,Calculation_factors!$B$5:$B$15,0),1),"")</f>
        <v/>
      </c>
      <c r="T179" s="179" t="str">
        <f>IFERROR(INDEX(Calculation_factors!$C$5:$C$15,MATCH('2. Manylion Prosiect'!T177,Calculation_factors!$B$5:$B$15,0),1),"")</f>
        <v/>
      </c>
      <c r="V179" s="179" t="str">
        <f>IFERROR(INDEX(Calculation_factors!$C$5:$C$15,MATCH('2. Manylion Prosiect'!V177,Calculation_factors!$B$5:$B$15,0),1),"")</f>
        <v/>
      </c>
      <c r="W179" s="105"/>
    </row>
    <row r="180" spans="2:25" ht="7.5" customHeight="1" x14ac:dyDescent="0.25">
      <c r="B180" s="142"/>
      <c r="C180" s="147"/>
      <c r="D180" s="117"/>
      <c r="E180" s="157"/>
      <c r="F180" s="117"/>
      <c r="G180" s="158"/>
      <c r="H180" s="117"/>
      <c r="I180" s="158"/>
      <c r="J180" s="117"/>
      <c r="K180" s="158"/>
      <c r="L180" s="117"/>
      <c r="M180" s="171"/>
      <c r="N180" s="117"/>
      <c r="P180" s="117"/>
      <c r="R180" s="117"/>
      <c r="T180" s="117"/>
      <c r="V180" s="117"/>
      <c r="W180" s="105"/>
    </row>
    <row r="181" spans="2:25" x14ac:dyDescent="0.25">
      <c r="B181" s="142"/>
      <c r="C181" s="147" t="s">
        <v>345</v>
      </c>
      <c r="D181" s="41"/>
      <c r="E181" s="291"/>
      <c r="F181" s="41"/>
      <c r="G181" s="298"/>
      <c r="H181" s="41"/>
      <c r="I181" s="298"/>
      <c r="J181" s="41"/>
      <c r="K181" s="298"/>
      <c r="L181" s="41"/>
      <c r="M181" s="297"/>
      <c r="N181" s="41"/>
      <c r="O181" s="46"/>
      <c r="P181" s="41"/>
      <c r="Q181" s="46"/>
      <c r="R181" s="41"/>
      <c r="S181" s="46"/>
      <c r="T181" s="41"/>
      <c r="U181" s="46"/>
      <c r="V181" s="41"/>
      <c r="W181" s="105"/>
      <c r="Y181" s="151">
        <f>SUM(D181:V181)</f>
        <v>0</v>
      </c>
    </row>
    <row r="182" spans="2:25" ht="7.5" customHeight="1" x14ac:dyDescent="0.25">
      <c r="B182" s="142"/>
      <c r="C182" s="147"/>
      <c r="D182" s="276"/>
      <c r="E182" s="291"/>
      <c r="F182" s="276"/>
      <c r="G182" s="298"/>
      <c r="H182" s="276"/>
      <c r="I182" s="298"/>
      <c r="J182" s="276"/>
      <c r="K182" s="298"/>
      <c r="L182" s="276"/>
      <c r="M182" s="297"/>
      <c r="N182" s="276"/>
      <c r="O182" s="46"/>
      <c r="P182" s="276"/>
      <c r="Q182" s="46"/>
      <c r="R182" s="276"/>
      <c r="S182" s="46"/>
      <c r="T182" s="276"/>
      <c r="U182" s="46"/>
      <c r="V182" s="276"/>
      <c r="W182" s="105"/>
    </row>
    <row r="183" spans="2:25" x14ac:dyDescent="0.25">
      <c r="B183" s="142"/>
      <c r="C183" s="146" t="s">
        <v>346</v>
      </c>
      <c r="D183" s="41"/>
      <c r="E183" s="291"/>
      <c r="F183" s="41"/>
      <c r="G183" s="298"/>
      <c r="H183" s="41"/>
      <c r="I183" s="298"/>
      <c r="J183" s="41"/>
      <c r="K183" s="298"/>
      <c r="L183" s="41"/>
      <c r="M183" s="297"/>
      <c r="N183" s="41"/>
      <c r="O183" s="46"/>
      <c r="P183" s="41"/>
      <c r="Q183" s="46"/>
      <c r="R183" s="41"/>
      <c r="S183" s="46"/>
      <c r="T183" s="41"/>
      <c r="U183" s="46"/>
      <c r="V183" s="41"/>
      <c r="W183" s="105"/>
      <c r="Y183" s="151">
        <f>SUM(D183:V183)</f>
        <v>0</v>
      </c>
    </row>
    <row r="184" spans="2:25" ht="7.5" customHeight="1" x14ac:dyDescent="0.25">
      <c r="B184" s="142"/>
      <c r="C184" s="147"/>
      <c r="D184" s="276"/>
      <c r="E184" s="291"/>
      <c r="F184" s="276"/>
      <c r="G184" s="298"/>
      <c r="H184" s="276"/>
      <c r="I184" s="298"/>
      <c r="J184" s="276"/>
      <c r="K184" s="298"/>
      <c r="L184" s="276"/>
      <c r="M184" s="297"/>
      <c r="N184" s="276"/>
      <c r="O184" s="46"/>
      <c r="P184" s="276"/>
      <c r="Q184" s="46"/>
      <c r="R184" s="276"/>
      <c r="S184" s="46"/>
      <c r="T184" s="276"/>
      <c r="U184" s="46"/>
      <c r="V184" s="276"/>
      <c r="W184" s="105"/>
    </row>
    <row r="185" spans="2:25" x14ac:dyDescent="0.25">
      <c r="B185" s="142"/>
      <c r="C185" s="147" t="s">
        <v>347</v>
      </c>
      <c r="D185" s="41"/>
      <c r="E185" s="291"/>
      <c r="F185" s="41"/>
      <c r="G185" s="298"/>
      <c r="H185" s="41"/>
      <c r="I185" s="298"/>
      <c r="J185" s="41"/>
      <c r="K185" s="298"/>
      <c r="L185" s="41"/>
      <c r="M185" s="297"/>
      <c r="N185" s="41"/>
      <c r="O185" s="46"/>
      <c r="P185" s="41"/>
      <c r="Q185" s="46"/>
      <c r="R185" s="41"/>
      <c r="S185" s="46"/>
      <c r="T185" s="41"/>
      <c r="U185" s="46"/>
      <c r="V185" s="41"/>
      <c r="W185" s="105"/>
      <c r="Y185" s="151">
        <f>SUM(D185:V185)</f>
        <v>0</v>
      </c>
    </row>
    <row r="186" spans="2:25" ht="7.5" customHeight="1" x14ac:dyDescent="0.25">
      <c r="B186" s="142"/>
      <c r="C186" s="132"/>
      <c r="E186" s="133"/>
      <c r="N186" s="98"/>
      <c r="P186" s="98"/>
      <c r="R186" s="98"/>
      <c r="T186" s="98"/>
      <c r="V186" s="98"/>
      <c r="W186" s="105"/>
    </row>
    <row r="187" spans="2:25" ht="15.9" customHeight="1" x14ac:dyDescent="0.25">
      <c r="B187" s="142"/>
      <c r="C187" s="147" t="s">
        <v>348</v>
      </c>
      <c r="D187" s="152" t="str">
        <f>IFERROR(D185/D183,"")</f>
        <v/>
      </c>
      <c r="E187" s="161"/>
      <c r="F187" s="152" t="str">
        <f>IFERROR(F185/F183,"")</f>
        <v/>
      </c>
      <c r="G187" s="175"/>
      <c r="H187" s="152" t="str">
        <f>IFERROR(H185/H183,"")</f>
        <v/>
      </c>
      <c r="I187" s="175"/>
      <c r="J187" s="152" t="str">
        <f>IFERROR(J185/J183,"")</f>
        <v/>
      </c>
      <c r="K187" s="175"/>
      <c r="L187" s="152" t="str">
        <f>IFERROR(L185/L183,"")</f>
        <v/>
      </c>
      <c r="M187" s="171"/>
      <c r="N187" s="152" t="str">
        <f>IFERROR(N185/N183,"")</f>
        <v/>
      </c>
      <c r="P187" s="152" t="str">
        <f>IFERROR(P185/P183,"")</f>
        <v/>
      </c>
      <c r="R187" s="152" t="str">
        <f>IFERROR(R185/R183,"")</f>
        <v/>
      </c>
      <c r="T187" s="152" t="str">
        <f>IFERROR(T185/T183,"")</f>
        <v/>
      </c>
      <c r="V187" s="152" t="str">
        <f>IFERROR(V185/V183,"")</f>
        <v/>
      </c>
      <c r="W187" s="105"/>
    </row>
    <row r="188" spans="2:25" ht="7.5" customHeight="1" x14ac:dyDescent="0.25">
      <c r="B188" s="142"/>
      <c r="C188" s="147"/>
      <c r="D188" s="121"/>
      <c r="E188" s="161"/>
      <c r="F188" s="121"/>
      <c r="G188" s="175"/>
      <c r="H188" s="121"/>
      <c r="I188" s="175"/>
      <c r="J188" s="121"/>
      <c r="K188" s="175"/>
      <c r="L188" s="121"/>
      <c r="M188" s="171"/>
      <c r="N188" s="121"/>
      <c r="P188" s="121"/>
      <c r="R188" s="121"/>
      <c r="T188" s="121"/>
      <c r="V188" s="121"/>
      <c r="W188" s="105"/>
      <c r="Y188" s="8"/>
    </row>
    <row r="189" spans="2:25" x14ac:dyDescent="0.25">
      <c r="B189" s="142"/>
      <c r="C189" s="147" t="s">
        <v>349</v>
      </c>
      <c r="D189" s="154" t="e">
        <f>D183*_xlfn.XLOOKUP(D179,Calculation_factors!$H$6:$H$13,Calculation_factors!$I$6:$I$13)</f>
        <v>#N/A</v>
      </c>
      <c r="E189" s="186"/>
      <c r="F189" s="154" t="e">
        <f>F183*_xlfn.XLOOKUP(F179,Calculation_factors!$H$6:$H$13,Calculation_factors!$I$6:$I$13)</f>
        <v>#N/A</v>
      </c>
      <c r="G189" s="187"/>
      <c r="H189" s="154" t="e">
        <f>H183*_xlfn.XLOOKUP(H179,Calculation_factors!$H$6:$H$13,Calculation_factors!$I$6:$I$13)</f>
        <v>#N/A</v>
      </c>
      <c r="I189" s="187"/>
      <c r="J189" s="154" t="e">
        <f>J183*_xlfn.XLOOKUP(J179,Calculation_factors!$H$6:$H$13,Calculation_factors!$I$6:$I$13)</f>
        <v>#N/A</v>
      </c>
      <c r="K189" s="187"/>
      <c r="L189" s="154" t="e">
        <f>L183*_xlfn.XLOOKUP(L179,Calculation_factors!$H$6:$H$13,Calculation_factors!$I$6:$I$13)</f>
        <v>#N/A</v>
      </c>
      <c r="M189" s="188"/>
      <c r="N189" s="154" t="e">
        <f>N183*_xlfn.XLOOKUP(N179,Calculation_factors!$H$6:$H$13,Calculation_factors!$I$6:$I$13)</f>
        <v>#N/A</v>
      </c>
      <c r="O189" s="189"/>
      <c r="P189" s="154" t="e">
        <f>P183*_xlfn.XLOOKUP(P179,Calculation_factors!$H$6:$H$13,Calculation_factors!$I$6:$I$13)</f>
        <v>#N/A</v>
      </c>
      <c r="Q189" s="189"/>
      <c r="R189" s="154" t="e">
        <f>R183*_xlfn.XLOOKUP(R179,Calculation_factors!$H$6:$H$13,Calculation_factors!$I$6:$I$13)</f>
        <v>#N/A</v>
      </c>
      <c r="S189" s="189"/>
      <c r="T189" s="154" t="e">
        <f>T183*_xlfn.XLOOKUP(T179,Calculation_factors!$H$6:$H$13,Calculation_factors!$I$6:$I$13)</f>
        <v>#N/A</v>
      </c>
      <c r="U189" s="189"/>
      <c r="V189" s="154" t="e">
        <f>V183*_xlfn.XLOOKUP(V179,Calculation_factors!$H$6:$H$13,Calculation_factors!$I$6:$I$13)</f>
        <v>#N/A</v>
      </c>
      <c r="W189" s="105"/>
      <c r="Y189" s="8"/>
    </row>
    <row r="190" spans="2:25" ht="7.5" customHeight="1" x14ac:dyDescent="0.25">
      <c r="B190" s="142"/>
      <c r="C190" s="147"/>
      <c r="D190" s="118"/>
      <c r="E190" s="186"/>
      <c r="F190" s="118"/>
      <c r="G190" s="187"/>
      <c r="H190" s="118"/>
      <c r="I190" s="187"/>
      <c r="J190" s="118"/>
      <c r="K190" s="187"/>
      <c r="L190" s="118"/>
      <c r="M190" s="188"/>
      <c r="N190" s="118"/>
      <c r="O190" s="189"/>
      <c r="P190" s="118"/>
      <c r="Q190" s="189"/>
      <c r="R190" s="118"/>
      <c r="S190" s="189"/>
      <c r="T190" s="118"/>
      <c r="U190" s="189"/>
      <c r="V190" s="118"/>
      <c r="W190" s="105"/>
      <c r="Y190" s="8"/>
    </row>
    <row r="191" spans="2:25" x14ac:dyDescent="0.25">
      <c r="B191" s="142"/>
      <c r="C191" s="146" t="s">
        <v>350</v>
      </c>
      <c r="D191" s="154" t="e">
        <f>D183*_xlfn.XLOOKUP(D179,Calculation_factors!$E$6:$E$13,Calculation_factors!$F$6:$F$13)</f>
        <v>#N/A</v>
      </c>
      <c r="E191" s="186"/>
      <c r="F191" s="154" t="e">
        <f>F183*_xlfn.XLOOKUP(F179,Calculation_factors!$E$6:$E$13,Calculation_factors!$F$6:$F$13)</f>
        <v>#N/A</v>
      </c>
      <c r="G191" s="187"/>
      <c r="H191" s="154" t="e">
        <f>H183*_xlfn.XLOOKUP(H179,Calculation_factors!$E$6:$E$13,Calculation_factors!$F$6:$F$13)</f>
        <v>#N/A</v>
      </c>
      <c r="I191" s="187"/>
      <c r="J191" s="154" t="e">
        <f>J183*_xlfn.XLOOKUP(J179,Calculation_factors!$E$6:$E$13,Calculation_factors!$F$6:$F$13)</f>
        <v>#N/A</v>
      </c>
      <c r="K191" s="187"/>
      <c r="L191" s="154" t="e">
        <f>L183*_xlfn.XLOOKUP(L179,Calculation_factors!$E$6:$E$13,Calculation_factors!$F$6:$F$13)</f>
        <v>#N/A</v>
      </c>
      <c r="M191" s="188"/>
      <c r="N191" s="154" t="e">
        <f>N183*_xlfn.XLOOKUP(N179,Calculation_factors!$E$6:$E$13,Calculation_factors!$F$6:$F$13)</f>
        <v>#N/A</v>
      </c>
      <c r="O191" s="189"/>
      <c r="P191" s="154" t="e">
        <f>P183*_xlfn.XLOOKUP(P179,Calculation_factors!$E$6:$E$13,Calculation_factors!$F$6:$F$13)</f>
        <v>#N/A</v>
      </c>
      <c r="Q191" s="189"/>
      <c r="R191" s="154" t="e">
        <f>R183*_xlfn.XLOOKUP(R179,Calculation_factors!$E$6:$E$13,Calculation_factors!$F$6:$F$13)</f>
        <v>#N/A</v>
      </c>
      <c r="S191" s="189"/>
      <c r="T191" s="154" t="e">
        <f>T183*_xlfn.XLOOKUP(T179,Calculation_factors!$E$6:$E$13,Calculation_factors!$F$6:$F$13)</f>
        <v>#N/A</v>
      </c>
      <c r="U191" s="189"/>
      <c r="V191" s="154" t="e">
        <f>V183*_xlfn.XLOOKUP(V179,Calculation_factors!$E$6:$E$13,Calculation_factors!$F$6:$F$13)</f>
        <v>#N/A</v>
      </c>
      <c r="W191" s="105"/>
      <c r="Y191" s="8"/>
    </row>
    <row r="192" spans="2:25" x14ac:dyDescent="0.25">
      <c r="B192" s="142"/>
      <c r="C192" s="132"/>
      <c r="D192" s="190"/>
      <c r="E192" s="190"/>
      <c r="F192" s="190"/>
      <c r="G192" s="190"/>
      <c r="H192" s="190"/>
      <c r="I192" s="190"/>
      <c r="J192" s="190"/>
      <c r="K192" s="190"/>
      <c r="L192" s="190"/>
      <c r="M192" s="191"/>
      <c r="N192" s="190"/>
      <c r="O192" s="191"/>
      <c r="P192" s="190"/>
      <c r="Q192" s="191"/>
      <c r="R192" s="190"/>
      <c r="S192" s="191"/>
      <c r="T192" s="190"/>
      <c r="U192" s="191"/>
      <c r="V192" s="190"/>
      <c r="W192" s="145"/>
    </row>
    <row r="193" spans="2:25" x14ac:dyDescent="0.25">
      <c r="B193" s="142"/>
      <c r="C193" s="132"/>
      <c r="D193" s="133"/>
      <c r="E193" s="133"/>
      <c r="F193" s="133"/>
      <c r="G193" s="133"/>
      <c r="H193" s="133"/>
      <c r="I193" s="133"/>
      <c r="J193" s="133"/>
      <c r="K193" s="133"/>
      <c r="L193" s="133"/>
      <c r="M193" s="131"/>
      <c r="N193" s="133"/>
      <c r="O193" s="131"/>
      <c r="P193" s="133"/>
      <c r="Q193" s="131"/>
      <c r="R193" s="133"/>
      <c r="S193" s="131"/>
      <c r="T193" s="133"/>
      <c r="U193" s="131"/>
      <c r="V193" s="133"/>
      <c r="W193" s="145"/>
    </row>
    <row r="194" spans="2:25" x14ac:dyDescent="0.25">
      <c r="B194" s="150" t="s">
        <v>353</v>
      </c>
      <c r="C194" s="156"/>
      <c r="D194" s="157"/>
      <c r="E194" s="157"/>
      <c r="F194" s="157"/>
      <c r="G194" s="157"/>
      <c r="H194" s="157"/>
      <c r="I194" s="157"/>
      <c r="J194" s="157"/>
      <c r="K194" s="157"/>
      <c r="L194" s="157"/>
      <c r="M194" s="162"/>
      <c r="N194" s="157"/>
      <c r="O194" s="131"/>
      <c r="P194" s="157"/>
      <c r="Q194" s="131"/>
      <c r="R194" s="157"/>
      <c r="S194" s="131"/>
      <c r="T194" s="157"/>
      <c r="U194" s="131"/>
      <c r="V194" s="157"/>
      <c r="W194" s="145"/>
    </row>
    <row r="195" spans="2:25" ht="6.9" customHeight="1" x14ac:dyDescent="0.25">
      <c r="B195" s="142"/>
      <c r="C195" s="132"/>
      <c r="D195" s="158"/>
      <c r="E195" s="157"/>
      <c r="F195" s="158"/>
      <c r="G195" s="158"/>
      <c r="H195" s="158"/>
      <c r="I195" s="158"/>
      <c r="J195" s="158"/>
      <c r="K195" s="158"/>
      <c r="L195" s="158"/>
      <c r="M195" s="171"/>
      <c r="N195" s="158"/>
      <c r="P195" s="158"/>
      <c r="R195" s="158"/>
      <c r="T195" s="158"/>
      <c r="V195" s="158"/>
      <c r="W195" s="105"/>
    </row>
    <row r="196" spans="2:25" x14ac:dyDescent="0.25">
      <c r="B196" s="142"/>
      <c r="C196" s="147" t="s">
        <v>308</v>
      </c>
      <c r="D196" s="40" t="s">
        <v>142</v>
      </c>
      <c r="E196" s="291"/>
      <c r="F196" s="40" t="s">
        <v>142</v>
      </c>
      <c r="G196" s="298"/>
      <c r="H196" s="40" t="s">
        <v>142</v>
      </c>
      <c r="I196" s="298"/>
      <c r="J196" s="40" t="s">
        <v>142</v>
      </c>
      <c r="K196" s="298"/>
      <c r="L196" s="40" t="s">
        <v>142</v>
      </c>
      <c r="M196" s="297"/>
      <c r="N196" s="40" t="s">
        <v>142</v>
      </c>
      <c r="O196" s="46"/>
      <c r="P196" s="40" t="s">
        <v>142</v>
      </c>
      <c r="Q196" s="46"/>
      <c r="R196" s="40" t="s">
        <v>142</v>
      </c>
      <c r="S196" s="46"/>
      <c r="T196" s="40" t="s">
        <v>142</v>
      </c>
      <c r="U196" s="46"/>
      <c r="V196" s="40" t="s">
        <v>142</v>
      </c>
      <c r="W196" s="105"/>
    </row>
    <row r="197" spans="2:25" ht="7.5" customHeight="1" x14ac:dyDescent="0.25">
      <c r="B197" s="142"/>
      <c r="C197" s="147"/>
      <c r="D197" s="296"/>
      <c r="E197" s="291"/>
      <c r="F197" s="296"/>
      <c r="G197" s="298"/>
      <c r="H197" s="296"/>
      <c r="I197" s="298"/>
      <c r="J197" s="296"/>
      <c r="K197" s="298"/>
      <c r="L197" s="296"/>
      <c r="M197" s="297"/>
      <c r="N197" s="296"/>
      <c r="O197" s="46"/>
      <c r="P197" s="296"/>
      <c r="Q197" s="46"/>
      <c r="R197" s="296"/>
      <c r="S197" s="46"/>
      <c r="T197" s="296"/>
      <c r="U197" s="46"/>
      <c r="V197" s="296"/>
      <c r="W197" s="105"/>
    </row>
    <row r="198" spans="2:25" x14ac:dyDescent="0.25">
      <c r="B198" s="142"/>
      <c r="C198" s="147" t="s">
        <v>352</v>
      </c>
      <c r="D198" s="40" t="s">
        <v>142</v>
      </c>
      <c r="E198" s="291"/>
      <c r="F198" s="40" t="s">
        <v>142</v>
      </c>
      <c r="G198" s="298"/>
      <c r="H198" s="40" t="s">
        <v>142</v>
      </c>
      <c r="I198" s="298"/>
      <c r="J198" s="40" t="s">
        <v>142</v>
      </c>
      <c r="K198" s="298"/>
      <c r="L198" s="40" t="s">
        <v>142</v>
      </c>
      <c r="M198" s="297"/>
      <c r="N198" s="40" t="s">
        <v>142</v>
      </c>
      <c r="O198" s="46"/>
      <c r="P198" s="40" t="s">
        <v>142</v>
      </c>
      <c r="Q198" s="46"/>
      <c r="R198" s="40" t="s">
        <v>142</v>
      </c>
      <c r="S198" s="46"/>
      <c r="T198" s="40" t="s">
        <v>142</v>
      </c>
      <c r="U198" s="46"/>
      <c r="V198" s="40" t="s">
        <v>142</v>
      </c>
      <c r="W198" s="105"/>
    </row>
    <row r="199" spans="2:25" ht="7.5" customHeight="1" x14ac:dyDescent="0.25">
      <c r="B199" s="142"/>
      <c r="C199" s="147"/>
      <c r="D199" s="158"/>
      <c r="E199" s="161"/>
      <c r="F199" s="158"/>
      <c r="G199" s="175"/>
      <c r="H199" s="158"/>
      <c r="I199" s="175"/>
      <c r="J199" s="158"/>
      <c r="K199" s="175"/>
      <c r="L199" s="158"/>
      <c r="M199" s="171"/>
      <c r="N199" s="158"/>
      <c r="P199" s="158"/>
      <c r="R199" s="158"/>
      <c r="T199" s="158"/>
      <c r="V199" s="158"/>
      <c r="W199" s="105"/>
    </row>
    <row r="200" spans="2:25" x14ac:dyDescent="0.25">
      <c r="B200" s="142"/>
      <c r="C200" s="147" t="s">
        <v>344</v>
      </c>
      <c r="D200" s="179" t="str">
        <f>IFERROR(INDEX(Calculation_factors!$C$5:$C$15,MATCH('2. Manylion Prosiect'!D198,Calculation_factors!$B$5:$B$15,0),1),"")</f>
        <v/>
      </c>
      <c r="E200" s="161"/>
      <c r="F200" s="179" t="str">
        <f>IFERROR(INDEX(Calculation_factors!$C$5:$C$15,MATCH('2. Manylion Prosiect'!F198,Calculation_factors!$B$5:$B$15,0),1),"")</f>
        <v/>
      </c>
      <c r="G200" s="175"/>
      <c r="H200" s="179" t="str">
        <f>IFERROR(INDEX(Calculation_factors!$C$5:$C$15,MATCH('2. Manylion Prosiect'!H198,Calculation_factors!$B$5:$B$15,0),1),"")</f>
        <v/>
      </c>
      <c r="I200" s="175"/>
      <c r="J200" s="179" t="str">
        <f>IFERROR(INDEX(Calculation_factors!$C$5:$C$15,MATCH('2. Manylion Prosiect'!J198,Calculation_factors!$B$5:$B$15,0),1),"")</f>
        <v/>
      </c>
      <c r="K200" s="175"/>
      <c r="L200" s="179" t="str">
        <f>IFERROR(INDEX(Calculation_factors!$C$5:$C$15,MATCH('2. Manylion Prosiect'!L198,Calculation_factors!$B$5:$B$15,0),1),"")</f>
        <v/>
      </c>
      <c r="M200" s="171"/>
      <c r="N200" s="179" t="str">
        <f>IFERROR(INDEX(Calculation_factors!$C$5:$C$15,MATCH('2. Manylion Prosiect'!N198,Calculation_factors!$B$5:$B$15,0),1),"")</f>
        <v/>
      </c>
      <c r="P200" s="179" t="str">
        <f>IFERROR(INDEX(Calculation_factors!$C$5:$C$15,MATCH('2. Manylion Prosiect'!P198,Calculation_factors!$B$5:$B$15,0),1),"")</f>
        <v/>
      </c>
      <c r="R200" s="179" t="str">
        <f>IFERROR(INDEX(Calculation_factors!$C$5:$C$15,MATCH('2. Manylion Prosiect'!R198,Calculation_factors!$B$5:$B$15,0),1),"")</f>
        <v/>
      </c>
      <c r="T200" s="179" t="str">
        <f>IFERROR(INDEX(Calculation_factors!$C$5:$C$15,MATCH('2. Manylion Prosiect'!T198,Calculation_factors!$B$5:$B$15,0),1),"")</f>
        <v/>
      </c>
      <c r="V200" s="179" t="str">
        <f>IFERROR(INDEX(Calculation_factors!$C$5:$C$15,MATCH('2. Manylion Prosiect'!V198,Calculation_factors!$B$5:$B$15,0),1),"")</f>
        <v/>
      </c>
      <c r="W200" s="105"/>
    </row>
    <row r="201" spans="2:25" ht="7.5" customHeight="1" x14ac:dyDescent="0.25">
      <c r="B201" s="142"/>
      <c r="C201" s="147"/>
      <c r="D201" s="117"/>
      <c r="E201" s="157"/>
      <c r="F201" s="117"/>
      <c r="G201" s="158"/>
      <c r="H201" s="117"/>
      <c r="I201" s="158"/>
      <c r="J201" s="117"/>
      <c r="K201" s="158"/>
      <c r="L201" s="117"/>
      <c r="M201" s="171"/>
      <c r="N201" s="117"/>
      <c r="P201" s="117"/>
      <c r="R201" s="117"/>
      <c r="T201" s="117"/>
      <c r="V201" s="117"/>
      <c r="W201" s="105"/>
    </row>
    <row r="202" spans="2:25" x14ac:dyDescent="0.25">
      <c r="B202" s="142"/>
      <c r="C202" s="147" t="s">
        <v>345</v>
      </c>
      <c r="D202" s="41"/>
      <c r="E202" s="291"/>
      <c r="F202" s="41"/>
      <c r="G202" s="298"/>
      <c r="H202" s="41"/>
      <c r="I202" s="298"/>
      <c r="J202" s="41"/>
      <c r="K202" s="298"/>
      <c r="L202" s="41"/>
      <c r="M202" s="297"/>
      <c r="N202" s="41"/>
      <c r="O202" s="46"/>
      <c r="P202" s="41"/>
      <c r="Q202" s="46"/>
      <c r="R202" s="41"/>
      <c r="S202" s="46"/>
      <c r="T202" s="41"/>
      <c r="U202" s="46"/>
      <c r="V202" s="41"/>
      <c r="W202" s="105"/>
      <c r="Y202" s="151">
        <f>SUM(D202:V202)</f>
        <v>0</v>
      </c>
    </row>
    <row r="203" spans="2:25" ht="7.5" customHeight="1" x14ac:dyDescent="0.25">
      <c r="B203" s="142"/>
      <c r="C203" s="147"/>
      <c r="D203" s="276"/>
      <c r="E203" s="291"/>
      <c r="F203" s="276"/>
      <c r="G203" s="298"/>
      <c r="H203" s="276"/>
      <c r="I203" s="298"/>
      <c r="J203" s="276"/>
      <c r="K203" s="298"/>
      <c r="L203" s="276"/>
      <c r="M203" s="297"/>
      <c r="N203" s="276"/>
      <c r="O203" s="46"/>
      <c r="P203" s="276"/>
      <c r="Q203" s="46"/>
      <c r="R203" s="276"/>
      <c r="S203" s="46"/>
      <c r="T203" s="276"/>
      <c r="U203" s="46"/>
      <c r="V203" s="276"/>
      <c r="W203" s="105"/>
    </row>
    <row r="204" spans="2:25" x14ac:dyDescent="0.25">
      <c r="B204" s="142"/>
      <c r="C204" s="146" t="s">
        <v>346</v>
      </c>
      <c r="D204" s="41"/>
      <c r="E204" s="291"/>
      <c r="F204" s="41"/>
      <c r="G204" s="298"/>
      <c r="H204" s="41"/>
      <c r="I204" s="298"/>
      <c r="J204" s="41"/>
      <c r="K204" s="298"/>
      <c r="L204" s="41"/>
      <c r="M204" s="297"/>
      <c r="N204" s="41"/>
      <c r="O204" s="46"/>
      <c r="P204" s="41"/>
      <c r="Q204" s="46"/>
      <c r="R204" s="41"/>
      <c r="S204" s="46"/>
      <c r="T204" s="41"/>
      <c r="U204" s="46"/>
      <c r="V204" s="41"/>
      <c r="W204" s="105"/>
      <c r="Y204" s="151">
        <f>SUM(D204:V204)</f>
        <v>0</v>
      </c>
    </row>
    <row r="205" spans="2:25" ht="7.5" customHeight="1" x14ac:dyDescent="0.25">
      <c r="B205" s="142"/>
      <c r="C205" s="147"/>
      <c r="D205" s="276"/>
      <c r="E205" s="291"/>
      <c r="F205" s="276"/>
      <c r="G205" s="298"/>
      <c r="H205" s="276"/>
      <c r="I205" s="298"/>
      <c r="J205" s="276"/>
      <c r="K205" s="298"/>
      <c r="L205" s="276"/>
      <c r="M205" s="297"/>
      <c r="N205" s="276"/>
      <c r="O205" s="46"/>
      <c r="P205" s="276"/>
      <c r="Q205" s="46"/>
      <c r="R205" s="276"/>
      <c r="S205" s="46"/>
      <c r="T205" s="276"/>
      <c r="U205" s="46"/>
      <c r="V205" s="276"/>
      <c r="W205" s="105"/>
    </row>
    <row r="206" spans="2:25" x14ac:dyDescent="0.25">
      <c r="B206" s="142"/>
      <c r="C206" s="147" t="s">
        <v>347</v>
      </c>
      <c r="D206" s="41"/>
      <c r="E206" s="291"/>
      <c r="F206" s="41"/>
      <c r="G206" s="298"/>
      <c r="H206" s="41"/>
      <c r="I206" s="298"/>
      <c r="J206" s="41"/>
      <c r="K206" s="298"/>
      <c r="L206" s="41"/>
      <c r="M206" s="297"/>
      <c r="N206" s="41"/>
      <c r="O206" s="46"/>
      <c r="P206" s="41"/>
      <c r="Q206" s="46"/>
      <c r="R206" s="41"/>
      <c r="S206" s="46"/>
      <c r="T206" s="41"/>
      <c r="U206" s="46"/>
      <c r="V206" s="41"/>
      <c r="W206" s="105"/>
      <c r="Y206" s="151">
        <f>SUM(D206:V206)</f>
        <v>0</v>
      </c>
    </row>
    <row r="207" spans="2:25" ht="7.5" customHeight="1" x14ac:dyDescent="0.25">
      <c r="B207" s="142"/>
      <c r="C207" s="132"/>
      <c r="E207" s="133"/>
      <c r="N207" s="98"/>
      <c r="P207" s="98"/>
      <c r="R207" s="98"/>
      <c r="T207" s="98"/>
      <c r="V207" s="98"/>
      <c r="W207" s="105"/>
    </row>
    <row r="208" spans="2:25" ht="14.4" customHeight="1" x14ac:dyDescent="0.25">
      <c r="B208" s="142"/>
      <c r="C208" s="147" t="s">
        <v>348</v>
      </c>
      <c r="D208" s="152" t="str">
        <f>IFERROR(D206/D204,"")</f>
        <v/>
      </c>
      <c r="E208" s="161"/>
      <c r="F208" s="152" t="str">
        <f>IFERROR(F206/F204,"")</f>
        <v/>
      </c>
      <c r="G208" s="175"/>
      <c r="H208" s="152" t="str">
        <f>IFERROR(H206/H204,"")</f>
        <v/>
      </c>
      <c r="I208" s="175"/>
      <c r="J208" s="152" t="str">
        <f>IFERROR(J206/J204,"")</f>
        <v/>
      </c>
      <c r="K208" s="175"/>
      <c r="L208" s="152" t="str">
        <f>IFERROR(L206/L204,"")</f>
        <v/>
      </c>
      <c r="M208" s="171"/>
      <c r="N208" s="152" t="str">
        <f>IFERROR(N206/N204,"")</f>
        <v/>
      </c>
      <c r="P208" s="152" t="str">
        <f>IFERROR(P206/P204,"")</f>
        <v/>
      </c>
      <c r="R208" s="152" t="str">
        <f>IFERROR(R206/R204,"")</f>
        <v/>
      </c>
      <c r="T208" s="152" t="str">
        <f>IFERROR(T206/T204,"")</f>
        <v/>
      </c>
      <c r="V208" s="152" t="str">
        <f>IFERROR(V206/V204,"")</f>
        <v/>
      </c>
      <c r="W208" s="105"/>
    </row>
    <row r="209" spans="2:25" ht="7.5" customHeight="1" x14ac:dyDescent="0.25">
      <c r="B209" s="142"/>
      <c r="C209" s="147"/>
      <c r="D209" s="121"/>
      <c r="E209" s="161"/>
      <c r="F209" s="121"/>
      <c r="G209" s="175"/>
      <c r="H209" s="121"/>
      <c r="I209" s="175"/>
      <c r="J209" s="121"/>
      <c r="K209" s="175"/>
      <c r="L209" s="121"/>
      <c r="M209" s="171"/>
      <c r="N209" s="121"/>
      <c r="P209" s="121"/>
      <c r="R209" s="121"/>
      <c r="T209" s="121"/>
      <c r="V209" s="121"/>
      <c r="W209" s="105"/>
      <c r="Y209" s="8"/>
    </row>
    <row r="210" spans="2:25" x14ac:dyDescent="0.25">
      <c r="B210" s="142"/>
      <c r="C210" s="147" t="s">
        <v>349</v>
      </c>
      <c r="D210" s="154" t="e">
        <f>D204*_xlfn.XLOOKUP(D200,Calculation_factors!$H$6:$H$13,Calculation_factors!$I$6:$I$13)</f>
        <v>#N/A</v>
      </c>
      <c r="E210" s="181"/>
      <c r="F210" s="154" t="e">
        <f>F204*_xlfn.XLOOKUP(F200,Calculation_factors!$H$6:$H$13,Calculation_factors!$I$6:$I$13)</f>
        <v>#N/A</v>
      </c>
      <c r="G210" s="182"/>
      <c r="H210" s="154" t="e">
        <f>H204*_xlfn.XLOOKUP(H200,Calculation_factors!$H$6:$H$13,Calculation_factors!$I$6:$I$13)</f>
        <v>#N/A</v>
      </c>
      <c r="I210" s="182"/>
      <c r="J210" s="154" t="e">
        <f>J204*_xlfn.XLOOKUP(J200,Calculation_factors!$H$6:$H$13,Calculation_factors!$I$6:$I$13)</f>
        <v>#N/A</v>
      </c>
      <c r="K210" s="182"/>
      <c r="L210" s="154" t="e">
        <f>L204*_xlfn.XLOOKUP(L200,Calculation_factors!$H$6:$H$13,Calculation_factors!$I$6:$I$13)</f>
        <v>#N/A</v>
      </c>
      <c r="M210" s="183"/>
      <c r="N210" s="154" t="e">
        <f>N204*_xlfn.XLOOKUP(N200,Calculation_factors!$H$6:$H$13,Calculation_factors!$I$6:$I$13)</f>
        <v>#N/A</v>
      </c>
      <c r="O210" s="184"/>
      <c r="P210" s="154" t="e">
        <f>P204*_xlfn.XLOOKUP(P200,Calculation_factors!$H$6:$H$13,Calculation_factors!$I$6:$I$13)</f>
        <v>#N/A</v>
      </c>
      <c r="Q210" s="184"/>
      <c r="R210" s="154" t="e">
        <f>R204*_xlfn.XLOOKUP(R200,Calculation_factors!$H$6:$H$13,Calculation_factors!$I$6:$I$13)</f>
        <v>#N/A</v>
      </c>
      <c r="S210" s="184"/>
      <c r="T210" s="154" t="e">
        <f>T204*_xlfn.XLOOKUP(T200,Calculation_factors!$H$6:$H$13,Calculation_factors!$I$6:$I$13)</f>
        <v>#N/A</v>
      </c>
      <c r="U210" s="184"/>
      <c r="V210" s="154" t="e">
        <f>V204*_xlfn.XLOOKUP(V200,Calculation_factors!$H$6:$H$13,Calculation_factors!$I$6:$I$13)</f>
        <v>#N/A</v>
      </c>
      <c r="W210" s="105"/>
      <c r="Y210" s="8"/>
    </row>
    <row r="211" spans="2:25" ht="7.5" customHeight="1" x14ac:dyDescent="0.25">
      <c r="B211" s="142"/>
      <c r="C211" s="147"/>
      <c r="D211" s="118"/>
      <c r="E211" s="181"/>
      <c r="F211" s="118"/>
      <c r="G211" s="182"/>
      <c r="H211" s="118"/>
      <c r="I211" s="182"/>
      <c r="J211" s="118"/>
      <c r="K211" s="182"/>
      <c r="L211" s="118"/>
      <c r="M211" s="183"/>
      <c r="N211" s="118"/>
      <c r="O211" s="184"/>
      <c r="P211" s="118"/>
      <c r="Q211" s="184"/>
      <c r="R211" s="118"/>
      <c r="S211" s="184"/>
      <c r="T211" s="118"/>
      <c r="U211" s="184"/>
      <c r="V211" s="118"/>
      <c r="W211" s="105"/>
      <c r="Y211" s="8"/>
    </row>
    <row r="212" spans="2:25" x14ac:dyDescent="0.25">
      <c r="B212" s="142"/>
      <c r="C212" s="146" t="s">
        <v>350</v>
      </c>
      <c r="D212" s="154" t="e">
        <f>D204*_xlfn.XLOOKUP(D200,Calculation_factors!$E$6:$E$13,Calculation_factors!$F$6:$F$13)</f>
        <v>#N/A</v>
      </c>
      <c r="E212" s="181"/>
      <c r="F212" s="154" t="e">
        <f>F204*_xlfn.XLOOKUP(F200,Calculation_factors!$E$6:$E$13,Calculation_factors!$F$6:$F$13)</f>
        <v>#N/A</v>
      </c>
      <c r="G212" s="182"/>
      <c r="H212" s="154" t="e">
        <f>H204*_xlfn.XLOOKUP(H200,Calculation_factors!$E$6:$E$13,Calculation_factors!$F$6:$F$13)</f>
        <v>#N/A</v>
      </c>
      <c r="I212" s="182"/>
      <c r="J212" s="154" t="e">
        <f>J204*_xlfn.XLOOKUP(J200,Calculation_factors!$E$6:$E$13,Calculation_factors!$F$6:$F$13)</f>
        <v>#N/A</v>
      </c>
      <c r="K212" s="182"/>
      <c r="L212" s="154" t="e">
        <f>L204*_xlfn.XLOOKUP(L200,Calculation_factors!$E$6:$E$13,Calculation_factors!$F$6:$F$13)</f>
        <v>#N/A</v>
      </c>
      <c r="M212" s="183"/>
      <c r="N212" s="154" t="e">
        <f>N204*_xlfn.XLOOKUP(N200,Calculation_factors!$E$6:$E$13,Calculation_factors!$F$6:$F$13)</f>
        <v>#N/A</v>
      </c>
      <c r="O212" s="184"/>
      <c r="P212" s="154" t="e">
        <f>P204*_xlfn.XLOOKUP(P200,Calculation_factors!$E$6:$E$13,Calculation_factors!$F$6:$F$13)</f>
        <v>#N/A</v>
      </c>
      <c r="Q212" s="184"/>
      <c r="R212" s="154" t="e">
        <f>R204*_xlfn.XLOOKUP(R200,Calculation_factors!$E$6:$E$13,Calculation_factors!$F$6:$F$13)</f>
        <v>#N/A</v>
      </c>
      <c r="S212" s="184"/>
      <c r="T212" s="154" t="e">
        <f>T204*_xlfn.XLOOKUP(T200,Calculation_factors!$E$6:$E$13,Calculation_factors!$F$6:$F$13)</f>
        <v>#N/A</v>
      </c>
      <c r="U212" s="184"/>
      <c r="V212" s="154" t="e">
        <f>V204*_xlfn.XLOOKUP(V200,Calculation_factors!$E$6:$E$13,Calculation_factors!$F$6:$F$13)</f>
        <v>#N/A</v>
      </c>
      <c r="W212" s="105"/>
      <c r="Y212" s="8"/>
    </row>
    <row r="213" spans="2:25" s="131" customFormat="1" x14ac:dyDescent="0.25">
      <c r="B213" s="142"/>
      <c r="C213" s="146"/>
      <c r="D213" s="192"/>
      <c r="E213" s="181"/>
      <c r="F213" s="192"/>
      <c r="G213" s="181"/>
      <c r="H213" s="192"/>
      <c r="I213" s="181"/>
      <c r="J213" s="192"/>
      <c r="K213" s="181"/>
      <c r="L213" s="192"/>
      <c r="M213" s="193"/>
      <c r="N213" s="192"/>
      <c r="O213" s="194"/>
      <c r="P213" s="192"/>
      <c r="Q213" s="194"/>
      <c r="R213" s="192"/>
      <c r="S213" s="194"/>
      <c r="T213" s="192"/>
      <c r="U213" s="194"/>
      <c r="V213" s="192"/>
      <c r="W213" s="145"/>
    </row>
    <row r="214" spans="2:25" ht="15.6" x14ac:dyDescent="0.3">
      <c r="B214" s="106" t="s">
        <v>354</v>
      </c>
      <c r="C214" s="107"/>
      <c r="D214" s="107"/>
      <c r="E214" s="107"/>
      <c r="F214" s="107"/>
      <c r="G214" s="107"/>
      <c r="H214" s="107"/>
      <c r="I214" s="107"/>
      <c r="J214" s="107"/>
      <c r="K214" s="107"/>
      <c r="L214" s="107"/>
      <c r="M214" s="107"/>
      <c r="N214" s="107"/>
      <c r="O214" s="107"/>
      <c r="P214" s="107"/>
      <c r="Q214" s="107"/>
      <c r="R214" s="107"/>
      <c r="S214" s="107"/>
      <c r="T214" s="107"/>
      <c r="U214" s="107"/>
      <c r="V214" s="107"/>
      <c r="W214" s="108"/>
    </row>
    <row r="215" spans="2:25" s="131" customFormat="1" x14ac:dyDescent="0.25">
      <c r="B215" s="142"/>
      <c r="C215" s="132"/>
      <c r="D215" s="133"/>
      <c r="E215" s="133"/>
      <c r="F215" s="133"/>
      <c r="G215" s="133"/>
      <c r="H215" s="133"/>
      <c r="I215" s="133"/>
      <c r="J215" s="133"/>
      <c r="K215" s="133"/>
      <c r="L215" s="133"/>
      <c r="N215" s="133"/>
      <c r="P215" s="133"/>
      <c r="R215" s="133"/>
      <c r="T215" s="133"/>
      <c r="V215" s="133"/>
      <c r="W215" s="145"/>
    </row>
    <row r="216" spans="2:25" x14ac:dyDescent="0.25">
      <c r="B216" s="142"/>
      <c r="C216" s="146" t="s">
        <v>314</v>
      </c>
      <c r="D216" s="152" t="str">
        <f>IF(D206+D185+D165&gt;0, D206+D185+D165,"")</f>
        <v/>
      </c>
      <c r="E216" s="161"/>
      <c r="F216" s="152" t="str">
        <f>IF(F206+F185+F165&gt;0, F206+F185+F165,"")</f>
        <v/>
      </c>
      <c r="G216" s="175"/>
      <c r="H216" s="152" t="str">
        <f>IF(H206+H185+H165&gt;0, H206+H185+H165,"")</f>
        <v/>
      </c>
      <c r="I216" s="175"/>
      <c r="J216" s="152" t="str">
        <f>IF(J206+J185+J165&gt;0, J206+J185+J165,"")</f>
        <v/>
      </c>
      <c r="K216" s="175"/>
      <c r="L216" s="152" t="str">
        <f>IF(L206+L185+L165&gt;0, L206+L185+L165,"")</f>
        <v/>
      </c>
      <c r="M216" s="171"/>
      <c r="N216" s="152" t="str">
        <f>IF(N206+N185+N165&gt;0, N206+N185+N165,"")</f>
        <v/>
      </c>
      <c r="P216" s="152" t="str">
        <f>IF(P206+P185+P165&gt;0, P206+P185+P165,"")</f>
        <v/>
      </c>
      <c r="R216" s="152" t="str">
        <f>IF(R206+R185+R165&gt;0, R206+R185+R165,"")</f>
        <v/>
      </c>
      <c r="T216" s="152" t="str">
        <f>IF(T206+T185+T165&gt;0, T206+T185+T165,"")</f>
        <v/>
      </c>
      <c r="V216" s="152" t="str">
        <f>IF(V206+V185+V165&gt;0, V206+V185+V165,"")</f>
        <v/>
      </c>
      <c r="W216" s="145"/>
    </row>
    <row r="217" spans="2:25" ht="7.5" customHeight="1" x14ac:dyDescent="0.25">
      <c r="B217" s="142"/>
      <c r="C217" s="147"/>
      <c r="D217" s="195"/>
      <c r="E217" s="161"/>
      <c r="F217" s="195"/>
      <c r="G217" s="175"/>
      <c r="H217" s="195"/>
      <c r="I217" s="175"/>
      <c r="J217" s="195"/>
      <c r="K217" s="175"/>
      <c r="L217" s="195"/>
      <c r="M217" s="171"/>
      <c r="N217" s="195"/>
      <c r="P217" s="195"/>
      <c r="R217" s="195"/>
      <c r="T217" s="195"/>
      <c r="V217" s="195"/>
      <c r="W217" s="145"/>
      <c r="Y217" s="8"/>
    </row>
    <row r="218" spans="2:25" ht="30.6" customHeight="1" x14ac:dyDescent="0.25">
      <c r="B218" s="142"/>
      <c r="C218" s="149" t="s">
        <v>355</v>
      </c>
      <c r="D218" s="160" t="str">
        <f>IFERROR(D216/D146, "")</f>
        <v/>
      </c>
      <c r="E218" s="161"/>
      <c r="F218" s="160" t="str">
        <f>IFERROR(F216/F146, "")</f>
        <v/>
      </c>
      <c r="G218" s="175"/>
      <c r="H218" s="160" t="str">
        <f>IFERROR(H216/H146, "")</f>
        <v/>
      </c>
      <c r="I218" s="175"/>
      <c r="J218" s="160" t="str">
        <f>IFERROR(J216/J146, "")</f>
        <v/>
      </c>
      <c r="K218" s="175"/>
      <c r="L218" s="160" t="str">
        <f>IFERROR(L216/L146, "")</f>
        <v/>
      </c>
      <c r="M218" s="171"/>
      <c r="N218" s="160" t="str">
        <f>IFERROR(N216/N146, "")</f>
        <v/>
      </c>
      <c r="P218" s="160" t="str">
        <f>IFERROR(P216/P146, "")</f>
        <v/>
      </c>
      <c r="R218" s="160" t="str">
        <f>IFERROR(R216/R146, "")</f>
        <v/>
      </c>
      <c r="T218" s="160" t="str">
        <f>IFERROR(T216/T146, "")</f>
        <v/>
      </c>
      <c r="V218" s="160" t="str">
        <f>IFERROR(V216/V146, "")</f>
        <v/>
      </c>
      <c r="W218" s="145"/>
    </row>
    <row r="219" spans="2:25" ht="7.5" customHeight="1" x14ac:dyDescent="0.25">
      <c r="B219" s="142"/>
      <c r="C219" s="149"/>
      <c r="D219" s="178"/>
      <c r="E219" s="147"/>
      <c r="F219" s="178"/>
      <c r="G219" s="178"/>
      <c r="H219" s="178"/>
      <c r="I219" s="178"/>
      <c r="J219" s="178"/>
      <c r="K219" s="178"/>
      <c r="L219" s="178"/>
      <c r="M219" s="178"/>
      <c r="N219" s="178"/>
      <c r="O219" s="178"/>
      <c r="P219" s="178"/>
      <c r="R219" s="178"/>
      <c r="T219" s="178"/>
      <c r="V219" s="178"/>
      <c r="W219" s="145"/>
    </row>
    <row r="220" spans="2:25" x14ac:dyDescent="0.25">
      <c r="B220" s="150"/>
      <c r="C220" s="196" t="s">
        <v>356</v>
      </c>
      <c r="D220" s="160" t="str">
        <f>IFERROR(D165/D216,"")</f>
        <v/>
      </c>
      <c r="E220" s="146"/>
      <c r="F220" s="160" t="str">
        <f>IFERROR(F165/F216,"")</f>
        <v/>
      </c>
      <c r="H220" s="160" t="str">
        <f>IFERROR(H165/H216,"")</f>
        <v/>
      </c>
      <c r="J220" s="160" t="str">
        <f>IFERROR(J165/J216,"")</f>
        <v/>
      </c>
      <c r="L220" s="160" t="str">
        <f>IFERROR(L165/L216,"")</f>
        <v/>
      </c>
      <c r="N220" s="160" t="str">
        <f>IFERROR(N165/N216,"")</f>
        <v/>
      </c>
      <c r="P220" s="160" t="str">
        <f>IFERROR(P165/P216,"")</f>
        <v/>
      </c>
      <c r="R220" s="160" t="str">
        <f>IFERROR(R165/R216,"")</f>
        <v/>
      </c>
      <c r="T220" s="160" t="str">
        <f>IFERROR(T165/T216,"")</f>
        <v/>
      </c>
      <c r="V220" s="160" t="str">
        <f>IFERROR(V165/V216,"")</f>
        <v/>
      </c>
      <c r="W220" s="145"/>
    </row>
    <row r="221" spans="2:25" x14ac:dyDescent="0.25">
      <c r="B221" s="150"/>
      <c r="C221" s="196" t="s">
        <v>357</v>
      </c>
      <c r="D221" s="160" t="str">
        <f>IFERROR(D185/D216,"")</f>
        <v/>
      </c>
      <c r="E221" s="146"/>
      <c r="F221" s="160" t="str">
        <f>IFERROR(F185/F216,"")</f>
        <v/>
      </c>
      <c r="H221" s="160" t="str">
        <f>IFERROR(H185/H216,"")</f>
        <v/>
      </c>
      <c r="J221" s="160" t="str">
        <f>IFERROR(J185/J216,"")</f>
        <v/>
      </c>
      <c r="L221" s="160" t="str">
        <f>IFERROR(L185/L216,"")</f>
        <v/>
      </c>
      <c r="N221" s="160" t="str">
        <f>IFERROR(N185/N216,"")</f>
        <v/>
      </c>
      <c r="P221" s="160" t="str">
        <f>IFERROR(P185/P216,"")</f>
        <v/>
      </c>
      <c r="R221" s="160" t="str">
        <f>IFERROR(R185/R216,"")</f>
        <v/>
      </c>
      <c r="T221" s="160" t="str">
        <f>IFERROR(T185/T216,"")</f>
        <v/>
      </c>
      <c r="V221" s="160" t="str">
        <f>IFERROR(V185/V216,"")</f>
        <v/>
      </c>
      <c r="W221" s="145"/>
    </row>
    <row r="222" spans="2:25" x14ac:dyDescent="0.25">
      <c r="B222" s="150"/>
      <c r="C222" s="196" t="s">
        <v>358</v>
      </c>
      <c r="D222" s="160" t="str">
        <f>IFERROR(D206/D216,"")</f>
        <v/>
      </c>
      <c r="E222" s="146"/>
      <c r="F222" s="160" t="str">
        <f>IFERROR(F206/F216,"")</f>
        <v/>
      </c>
      <c r="H222" s="160" t="str">
        <f>IFERROR(H206/H216,"")</f>
        <v/>
      </c>
      <c r="J222" s="160" t="str">
        <f>IFERROR(J206/J216,"")</f>
        <v/>
      </c>
      <c r="L222" s="160" t="str">
        <f>IFERROR(L206/L216,"")</f>
        <v/>
      </c>
      <c r="N222" s="160" t="str">
        <f>IFERROR(N206/N216,"")</f>
        <v/>
      </c>
      <c r="P222" s="160" t="str">
        <f>IFERROR(P206/P216,"")</f>
        <v/>
      </c>
      <c r="R222" s="160" t="str">
        <f>IFERROR(R206/R216,"")</f>
        <v/>
      </c>
      <c r="T222" s="160" t="str">
        <f>IFERROR(T206/T216,"")</f>
        <v/>
      </c>
      <c r="V222" s="160" t="str">
        <f>IFERROR(V206/V216,"")</f>
        <v/>
      </c>
      <c r="W222" s="145"/>
    </row>
    <row r="223" spans="2:25" ht="7.5" customHeight="1" x14ac:dyDescent="0.25">
      <c r="B223" s="142"/>
      <c r="C223" s="196"/>
      <c r="D223" s="161"/>
      <c r="E223" s="161"/>
      <c r="F223" s="161"/>
      <c r="G223" s="161"/>
      <c r="H223" s="161"/>
      <c r="I223" s="161"/>
      <c r="J223" s="161"/>
      <c r="K223" s="161"/>
      <c r="L223" s="161"/>
      <c r="M223" s="161"/>
      <c r="N223" s="161"/>
      <c r="P223" s="161"/>
      <c r="R223" s="161"/>
      <c r="T223" s="161"/>
      <c r="V223" s="161"/>
      <c r="W223" s="145"/>
    </row>
    <row r="224" spans="2:25" x14ac:dyDescent="0.25">
      <c r="B224" s="142"/>
      <c r="C224" s="196" t="s">
        <v>359</v>
      </c>
      <c r="D224" s="152" t="str">
        <f>IF(D202+D181+D161&gt;0,D202+D181+D161,"")</f>
        <v/>
      </c>
      <c r="E224" s="161"/>
      <c r="F224" s="152" t="str">
        <f>IF(F202+F181+F161&gt;0,F202+F181+F161,"")</f>
        <v/>
      </c>
      <c r="G224" s="161"/>
      <c r="H224" s="152" t="str">
        <f>IF(H202+H181+H161&gt;0,H202+H181+H161,"")</f>
        <v/>
      </c>
      <c r="I224" s="161"/>
      <c r="J224" s="152" t="str">
        <f>IF(J202+J181+J161&gt;0,J202+J181+J161,"")</f>
        <v/>
      </c>
      <c r="K224" s="161"/>
      <c r="L224" s="152" t="str">
        <f>IF(L202+L181+L161&gt;0,L202+L181+L161,"")</f>
        <v/>
      </c>
      <c r="M224" s="161"/>
      <c r="N224" s="152" t="str">
        <f>IF(N202+N181+N161&gt;0,N202+N181+N161,"")</f>
        <v/>
      </c>
      <c r="P224" s="152" t="str">
        <f>IF(P202+P181+P161&gt;0,P202+P181+P161,"")</f>
        <v/>
      </c>
      <c r="R224" s="152" t="str">
        <f>IF(R202+R181+R161&gt;0,R202+R181+R161,"")</f>
        <v/>
      </c>
      <c r="T224" s="152" t="str">
        <f>IF(T202+T181+T161&gt;0,T202+T181+T161,"")</f>
        <v/>
      </c>
      <c r="V224" s="152" t="str">
        <f>IF(V202+V181+V161&gt;0,V202+V181+V161,"")</f>
        <v/>
      </c>
      <c r="W224" s="145"/>
    </row>
    <row r="225" spans="2:25" ht="7.5" customHeight="1" x14ac:dyDescent="0.25">
      <c r="B225" s="142"/>
      <c r="C225" s="196"/>
      <c r="D225" s="161"/>
      <c r="E225" s="161"/>
      <c r="F225" s="161"/>
      <c r="G225" s="161"/>
      <c r="H225" s="161"/>
      <c r="I225" s="161"/>
      <c r="J225" s="161"/>
      <c r="K225" s="161"/>
      <c r="L225" s="161"/>
      <c r="M225" s="161"/>
      <c r="N225" s="161"/>
      <c r="P225" s="161"/>
      <c r="R225" s="161"/>
      <c r="T225" s="161"/>
      <c r="V225" s="161"/>
      <c r="W225" s="145"/>
    </row>
    <row r="226" spans="2:25" ht="30.9" customHeight="1" x14ac:dyDescent="0.25">
      <c r="B226" s="142"/>
      <c r="C226" s="149" t="s">
        <v>360</v>
      </c>
      <c r="D226" s="160" t="str">
        <f>IFERROR(D224/D130, "")</f>
        <v/>
      </c>
      <c r="E226" s="161"/>
      <c r="F226" s="160" t="str">
        <f>IFERROR(F224/F130, "")</f>
        <v/>
      </c>
      <c r="G226" s="161"/>
      <c r="H226" s="160" t="str">
        <f>IFERROR(H224/H130, "")</f>
        <v/>
      </c>
      <c r="I226" s="161"/>
      <c r="J226" s="160" t="str">
        <f>IFERROR(J224/J130, "")</f>
        <v/>
      </c>
      <c r="K226" s="161"/>
      <c r="L226" s="160" t="str">
        <f>IFERROR(L224/L130, "")</f>
        <v/>
      </c>
      <c r="M226" s="161"/>
      <c r="N226" s="160" t="str">
        <f>IFERROR(N224/N130, "")</f>
        <v/>
      </c>
      <c r="P226" s="160" t="str">
        <f>IFERROR(P224/P130, "")</f>
        <v/>
      </c>
      <c r="R226" s="160" t="str">
        <f>IFERROR(R224/R130, "")</f>
        <v/>
      </c>
      <c r="T226" s="160" t="str">
        <f>IFERROR(T224/T130, "")</f>
        <v/>
      </c>
      <c r="V226" s="160" t="str">
        <f>IFERROR(V224/V130, "")</f>
        <v/>
      </c>
      <c r="W226" s="145"/>
    </row>
    <row r="227" spans="2:25" ht="7.5" customHeight="1" x14ac:dyDescent="0.25">
      <c r="B227" s="142"/>
      <c r="C227" s="196"/>
      <c r="D227" s="161"/>
      <c r="E227" s="161"/>
      <c r="F227" s="161"/>
      <c r="G227" s="161"/>
      <c r="H227" s="161"/>
      <c r="I227" s="161"/>
      <c r="J227" s="161"/>
      <c r="K227" s="161"/>
      <c r="L227" s="161"/>
      <c r="M227" s="161"/>
      <c r="N227" s="161"/>
      <c r="P227" s="161"/>
      <c r="R227" s="161"/>
      <c r="T227" s="161"/>
      <c r="V227" s="161"/>
      <c r="W227" s="145"/>
    </row>
    <row r="228" spans="2:25" x14ac:dyDescent="0.25">
      <c r="B228" s="142"/>
      <c r="C228" s="196" t="s">
        <v>361</v>
      </c>
      <c r="D228" s="197" t="e">
        <f>IF(D169+D189+D210&gt;0, D169+D189+D210, 0)</f>
        <v>#N/A</v>
      </c>
      <c r="E228" s="161"/>
      <c r="F228" s="197" t="e">
        <f>IF(F169+F189+F210&gt;0, F169+F189+F210, 0)</f>
        <v>#N/A</v>
      </c>
      <c r="G228" s="161"/>
      <c r="H228" s="197" t="e">
        <f>IF(H169+H189+H210&gt;0, H169+H189+H210, 0)</f>
        <v>#N/A</v>
      </c>
      <c r="I228" s="161"/>
      <c r="J228" s="197" t="e">
        <f>IF(J169+J189+J210&gt;0, J169+J189+J210, 0)</f>
        <v>#N/A</v>
      </c>
      <c r="K228" s="161"/>
      <c r="L228" s="197" t="e">
        <f>IF(L169+L189+L210&gt;0, L169+L189+L210, 0)</f>
        <v>#N/A</v>
      </c>
      <c r="M228" s="161"/>
      <c r="N228" s="197" t="e">
        <f>IF(N169+N189+N210&gt;0, N169+N189+N210, 0)</f>
        <v>#N/A</v>
      </c>
      <c r="P228" s="197" t="e">
        <f>IF(P169+P189+P210&gt;0, P169+P189+P210, 0)</f>
        <v>#N/A</v>
      </c>
      <c r="R228" s="197" t="e">
        <f>IF(R169+R189+R210&gt;0, R169+R189+R210, 0)</f>
        <v>#N/A</v>
      </c>
      <c r="T228" s="197" t="e">
        <f>IF(T169+T189+T210&gt;0, T169+T189+T210, 0)</f>
        <v>#N/A</v>
      </c>
      <c r="V228" s="197" t="e">
        <f>IF(V169+V189+V210&gt;0, V169+V189+V210, 0)</f>
        <v>#N/A</v>
      </c>
      <c r="W228" s="145"/>
    </row>
    <row r="229" spans="2:25" ht="7.5" customHeight="1" x14ac:dyDescent="0.25">
      <c r="B229" s="142"/>
      <c r="C229" s="196"/>
      <c r="D229" s="161"/>
      <c r="E229" s="161"/>
      <c r="F229" s="161"/>
      <c r="G229" s="161"/>
      <c r="H229" s="161"/>
      <c r="I229" s="161"/>
      <c r="J229" s="161"/>
      <c r="K229" s="161"/>
      <c r="L229" s="161"/>
      <c r="M229" s="161"/>
      <c r="N229" s="161"/>
      <c r="P229" s="161"/>
      <c r="R229" s="161"/>
      <c r="T229" s="161"/>
      <c r="V229" s="161"/>
      <c r="W229" s="145"/>
    </row>
    <row r="230" spans="2:25" x14ac:dyDescent="0.25">
      <c r="B230" s="142"/>
      <c r="C230" s="146" t="s">
        <v>350</v>
      </c>
      <c r="D230" s="197" t="e">
        <f>IF(D171+D191+D212&gt;0, D171+D191+D212, 0)</f>
        <v>#N/A</v>
      </c>
      <c r="E230" s="161"/>
      <c r="F230" s="197" t="e">
        <f>IF(F171+F191+F212&gt;0, F171+F191+F212, 0)</f>
        <v>#N/A</v>
      </c>
      <c r="G230" s="175"/>
      <c r="H230" s="197" t="e">
        <f>IF(H171+H191+H212&gt;0, H171+H191+H212, 0)</f>
        <v>#N/A</v>
      </c>
      <c r="I230" s="175"/>
      <c r="J230" s="197" t="e">
        <f>IF(J171+J191+J212&gt;0, J171+J191+J212, 0)</f>
        <v>#N/A</v>
      </c>
      <c r="K230" s="175"/>
      <c r="L230" s="197" t="e">
        <f>IF(L171+L191+L212&gt;0, L171+L191+L212, 0)</f>
        <v>#N/A</v>
      </c>
      <c r="M230" s="171"/>
      <c r="N230" s="197" t="e">
        <f>IF(N171+N191+N212&gt;0, N171+N191+N212, 0)</f>
        <v>#N/A</v>
      </c>
      <c r="P230" s="197" t="e">
        <f>IF(P171+P191+P212&gt;0, P171+P191+P212, 0)</f>
        <v>#N/A</v>
      </c>
      <c r="R230" s="197" t="e">
        <f>IF(R171+R191+R212&gt;0, R171+R191+R212, 0)</f>
        <v>#N/A</v>
      </c>
      <c r="T230" s="197" t="e">
        <f>IF(T171+T191+T212&gt;0, T171+T191+T212, 0)</f>
        <v>#N/A</v>
      </c>
      <c r="V230" s="197" t="e">
        <f>IF(V171+V191+V212&gt;0, V171+V191+V212, 0)</f>
        <v>#N/A</v>
      </c>
      <c r="W230" s="145"/>
      <c r="Y230" s="151" t="e">
        <f>SUM(D230:V230)</f>
        <v>#N/A</v>
      </c>
    </row>
    <row r="231" spans="2:25" ht="7.5" customHeight="1" x14ac:dyDescent="0.25">
      <c r="B231" s="142"/>
      <c r="C231" s="146"/>
      <c r="D231" s="175"/>
      <c r="E231" s="161"/>
      <c r="F231" s="175"/>
      <c r="G231" s="175"/>
      <c r="H231" s="175"/>
      <c r="I231" s="175"/>
      <c r="J231" s="175"/>
      <c r="K231" s="175"/>
      <c r="L231" s="175"/>
      <c r="M231" s="171"/>
      <c r="N231" s="175"/>
      <c r="P231" s="175"/>
      <c r="R231" s="175"/>
      <c r="T231" s="175"/>
      <c r="V231" s="175"/>
      <c r="W231" s="145"/>
    </row>
    <row r="232" spans="2:25" x14ac:dyDescent="0.25">
      <c r="B232" s="142"/>
      <c r="C232" s="146" t="s">
        <v>362</v>
      </c>
      <c r="D232" s="197" t="e">
        <f>D98-D230</f>
        <v>#N/A</v>
      </c>
      <c r="E232" s="161"/>
      <c r="F232" s="197" t="e">
        <f>F98-F230</f>
        <v>#N/A</v>
      </c>
      <c r="G232" s="175"/>
      <c r="H232" s="197" t="e">
        <f>H98-H230</f>
        <v>#N/A</v>
      </c>
      <c r="I232" s="175"/>
      <c r="J232" s="197" t="e">
        <f>J98-J230</f>
        <v>#N/A</v>
      </c>
      <c r="K232" s="175"/>
      <c r="L232" s="197" t="e">
        <f>L98-L230</f>
        <v>#N/A</v>
      </c>
      <c r="M232" s="171"/>
      <c r="N232" s="197" t="e">
        <f>N98-N230</f>
        <v>#N/A</v>
      </c>
      <c r="P232" s="197" t="e">
        <f>P98-P230</f>
        <v>#N/A</v>
      </c>
      <c r="R232" s="197" t="e">
        <f>R98-R230</f>
        <v>#N/A</v>
      </c>
      <c r="T232" s="197" t="e">
        <f>T98-T230</f>
        <v>#N/A</v>
      </c>
      <c r="V232" s="197" t="e">
        <f>V98-V230</f>
        <v>#N/A</v>
      </c>
      <c r="W232" s="145"/>
    </row>
    <row r="233" spans="2:25" ht="7.5" customHeight="1" x14ac:dyDescent="0.25">
      <c r="B233" s="142"/>
      <c r="C233" s="146"/>
      <c r="D233" s="175"/>
      <c r="E233" s="161"/>
      <c r="F233" s="175"/>
      <c r="G233" s="175"/>
      <c r="H233" s="175"/>
      <c r="I233" s="175"/>
      <c r="J233" s="175"/>
      <c r="K233" s="175"/>
      <c r="L233" s="175"/>
      <c r="M233" s="171"/>
      <c r="N233" s="175"/>
      <c r="P233" s="175"/>
      <c r="R233" s="175"/>
      <c r="T233" s="175"/>
      <c r="V233" s="175"/>
      <c r="W233" s="145"/>
    </row>
    <row r="234" spans="2:25" x14ac:dyDescent="0.25">
      <c r="B234" s="142"/>
      <c r="C234" s="146" t="s">
        <v>363</v>
      </c>
      <c r="D234" s="198" t="str">
        <f>IFERROR(((D228*1000)/D216), "")</f>
        <v/>
      </c>
      <c r="E234" s="161"/>
      <c r="F234" s="198" t="str">
        <f>IFERROR(((F228*1000)/F216), "")</f>
        <v/>
      </c>
      <c r="G234" s="175"/>
      <c r="H234" s="198" t="str">
        <f>IFERROR(((H228*1000)/H216), "")</f>
        <v/>
      </c>
      <c r="I234" s="175"/>
      <c r="J234" s="198" t="str">
        <f>IFERROR(((J228*1000)/J216), "")</f>
        <v/>
      </c>
      <c r="K234" s="175"/>
      <c r="L234" s="198" t="str">
        <f>IFERROR(((L228*1000)/L216), "")</f>
        <v/>
      </c>
      <c r="M234" s="171"/>
      <c r="N234" s="198" t="str">
        <f>IFERROR(((N228*1000)/N216), "")</f>
        <v/>
      </c>
      <c r="P234" s="198" t="str">
        <f>IFERROR(((P228*1000)/P216), "")</f>
        <v/>
      </c>
      <c r="R234" s="198" t="str">
        <f>IFERROR(((R228*1000)/R216), "")</f>
        <v/>
      </c>
      <c r="T234" s="198" t="str">
        <f>IFERROR(((T228*1000)/T216), "")</f>
        <v/>
      </c>
      <c r="V234" s="198" t="str">
        <f>IFERROR(((V228*1000)/V216), "")</f>
        <v/>
      </c>
      <c r="W234" s="145"/>
      <c r="Y234" s="151">
        <f>SUM(D234:V234)</f>
        <v>0</v>
      </c>
    </row>
    <row r="235" spans="2:25" x14ac:dyDescent="0.25">
      <c r="B235" s="142"/>
      <c r="C235" s="146"/>
      <c r="D235" s="199"/>
      <c r="E235" s="175"/>
      <c r="F235" s="199"/>
      <c r="G235" s="175"/>
      <c r="H235" s="367"/>
      <c r="I235" s="367"/>
      <c r="J235" s="367"/>
      <c r="K235" s="367"/>
      <c r="L235" s="367"/>
      <c r="M235" s="367"/>
      <c r="N235" s="367"/>
      <c r="O235" s="367"/>
      <c r="P235" s="367"/>
      <c r="Q235" s="367"/>
      <c r="R235" s="367"/>
      <c r="S235" s="367"/>
      <c r="T235" s="367"/>
      <c r="U235" s="367"/>
      <c r="V235" s="367"/>
      <c r="W235" s="145"/>
      <c r="Y235" s="151"/>
    </row>
    <row r="236" spans="2:25" x14ac:dyDescent="0.25">
      <c r="B236" s="142"/>
      <c r="C236" s="146" t="s">
        <v>364</v>
      </c>
      <c r="D236" s="198" t="str">
        <f>IFERROR(((D228*1000)/'3. Manylion Costau Cymwys'!K30), "")</f>
        <v/>
      </c>
      <c r="E236" s="161"/>
      <c r="F236" s="198" t="str">
        <f>IFERROR(((F228*1000)/'3. Manylion Costau Cymwys'!M30), "")</f>
        <v/>
      </c>
      <c r="G236" s="368"/>
      <c r="H236" s="198" t="str">
        <f>IFERROR(((H228*1000)/'3. Manylion Costau Cymwys'!O30), "")</f>
        <v/>
      </c>
      <c r="I236" s="368"/>
      <c r="J236" s="198" t="str">
        <f>IFERROR(((J228*1000)/'3. Manylion Costau Cymwys'!Q30), "")</f>
        <v/>
      </c>
      <c r="K236" s="368"/>
      <c r="L236" s="198" t="str">
        <f>IFERROR(((L228*1000)/'3. Manylion Costau Cymwys'!S30), "")</f>
        <v/>
      </c>
      <c r="M236" s="368"/>
      <c r="N236" s="198" t="str">
        <f>IFERROR(((N228*1000)/'3. Manylion Costau Cymwys'!U30), "")</f>
        <v/>
      </c>
      <c r="O236" s="368"/>
      <c r="P236" s="198" t="str">
        <f>IFERROR(((P228*1000)/'3. Manylion Costau Cymwys'!W30), "")</f>
        <v/>
      </c>
      <c r="Q236" s="368"/>
      <c r="R236" s="198" t="str">
        <f>IFERROR(((R228*1000)/'3. Manylion Costau Cymwys'!Y30), "")</f>
        <v/>
      </c>
      <c r="S236" s="368"/>
      <c r="T236" s="198" t="str">
        <f>IFERROR(((T228*1000)/'3. Manylion Costau Cymwys'!AA30), "")</f>
        <v/>
      </c>
      <c r="U236" s="368"/>
      <c r="V236" s="198" t="str">
        <f>IFERROR(((V228*1000)/'3. Manylion Costau Cymwys'!AC30), "")</f>
        <v/>
      </c>
      <c r="W236" s="145"/>
      <c r="Y236" s="151"/>
    </row>
    <row r="237" spans="2:25" ht="7.5" customHeight="1" x14ac:dyDescent="0.25">
      <c r="B237" s="142"/>
      <c r="C237" s="132"/>
      <c r="D237" s="158"/>
      <c r="E237" s="157"/>
      <c r="F237" s="158"/>
      <c r="G237" s="158"/>
      <c r="H237" s="158"/>
      <c r="I237" s="158"/>
      <c r="J237" s="158"/>
      <c r="K237" s="158"/>
      <c r="L237" s="158"/>
      <c r="M237" s="171"/>
      <c r="N237" s="158"/>
      <c r="P237" s="158"/>
      <c r="R237" s="158"/>
      <c r="T237" s="158"/>
      <c r="V237" s="158"/>
      <c r="W237" s="145"/>
    </row>
    <row r="238" spans="2:25" ht="160.5" customHeight="1" x14ac:dyDescent="0.25">
      <c r="B238" s="142"/>
      <c r="C238" s="147" t="s">
        <v>365</v>
      </c>
      <c r="D238" s="44"/>
      <c r="E238" s="291"/>
      <c r="F238" s="44"/>
      <c r="G238" s="298"/>
      <c r="H238" s="44"/>
      <c r="I238" s="298"/>
      <c r="J238" s="44"/>
      <c r="K238" s="298"/>
      <c r="L238" s="44"/>
      <c r="M238" s="297"/>
      <c r="N238" s="44"/>
      <c r="O238" s="46"/>
      <c r="P238" s="44"/>
      <c r="Q238" s="46"/>
      <c r="R238" s="44"/>
      <c r="S238" s="46"/>
      <c r="T238" s="44"/>
      <c r="U238" s="46"/>
      <c r="V238" s="44"/>
      <c r="W238" s="145"/>
    </row>
    <row r="239" spans="2:25" x14ac:dyDescent="0.25">
      <c r="B239" s="142"/>
      <c r="C239" s="132"/>
      <c r="D239" s="133"/>
      <c r="E239" s="157"/>
      <c r="F239" s="133"/>
      <c r="G239" s="157"/>
      <c r="H239" s="133"/>
      <c r="I239" s="157"/>
      <c r="J239" s="133"/>
      <c r="K239" s="157"/>
      <c r="L239" s="133"/>
      <c r="M239" s="162"/>
      <c r="N239" s="133"/>
      <c r="O239" s="131"/>
      <c r="P239" s="133"/>
      <c r="Q239" s="131"/>
      <c r="R239" s="133"/>
      <c r="S239" s="131"/>
      <c r="T239" s="133"/>
      <c r="U239" s="131"/>
      <c r="V239" s="133"/>
      <c r="W239" s="145"/>
    </row>
    <row r="240" spans="2:25" ht="15.6" x14ac:dyDescent="0.3">
      <c r="B240" s="106" t="s">
        <v>366</v>
      </c>
      <c r="C240" s="107"/>
      <c r="D240" s="176"/>
      <c r="E240" s="176"/>
      <c r="F240" s="176"/>
      <c r="G240" s="176"/>
      <c r="H240" s="176"/>
      <c r="I240" s="176"/>
      <c r="J240" s="176"/>
      <c r="K240" s="176"/>
      <c r="L240" s="176"/>
      <c r="M240" s="176"/>
      <c r="N240" s="176"/>
      <c r="O240" s="176"/>
      <c r="P240" s="176"/>
      <c r="Q240" s="176"/>
      <c r="R240" s="176"/>
      <c r="S240" s="176"/>
      <c r="T240" s="176"/>
      <c r="U240" s="176"/>
      <c r="V240" s="176"/>
      <c r="W240" s="177"/>
    </row>
    <row r="241" spans="2:25" s="131" customFormat="1" x14ac:dyDescent="0.25">
      <c r="B241" s="142"/>
      <c r="C241" s="132"/>
      <c r="D241" s="161"/>
      <c r="E241" s="161"/>
      <c r="F241" s="161"/>
      <c r="G241" s="161"/>
      <c r="H241" s="161"/>
      <c r="I241" s="161"/>
      <c r="J241" s="161"/>
      <c r="K241" s="161"/>
      <c r="L241" s="161"/>
      <c r="M241" s="162"/>
      <c r="N241" s="161"/>
      <c r="P241" s="161"/>
      <c r="R241" s="161"/>
      <c r="T241" s="161"/>
      <c r="V241" s="161"/>
      <c r="W241" s="145"/>
      <c r="Y241" s="140"/>
    </row>
    <row r="242" spans="2:25" ht="17.399999999999999" customHeight="1" x14ac:dyDescent="0.25">
      <c r="B242" s="200" t="s">
        <v>367</v>
      </c>
      <c r="C242" s="201"/>
      <c r="D242" s="161"/>
      <c r="E242" s="161"/>
      <c r="F242" s="161"/>
      <c r="G242" s="161"/>
      <c r="H242" s="161"/>
      <c r="I242" s="161"/>
      <c r="J242" s="161"/>
      <c r="K242" s="161"/>
      <c r="L242" s="161"/>
      <c r="M242" s="161"/>
      <c r="N242" s="161"/>
      <c r="P242" s="161"/>
      <c r="R242" s="161"/>
      <c r="T242" s="161"/>
      <c r="V242" s="161"/>
      <c r="W242" s="145"/>
    </row>
    <row r="243" spans="2:25" ht="14.4" x14ac:dyDescent="0.25">
      <c r="B243" s="142"/>
      <c r="C243" s="202" t="s">
        <v>368</v>
      </c>
      <c r="D243" s="44"/>
      <c r="E243" s="291"/>
      <c r="F243" s="44"/>
      <c r="G243" s="291"/>
      <c r="H243" s="44"/>
      <c r="I243" s="291"/>
      <c r="J243" s="44"/>
      <c r="K243" s="291"/>
      <c r="L243" s="44"/>
      <c r="M243" s="291"/>
      <c r="N243" s="44"/>
      <c r="O243" s="291"/>
      <c r="P243" s="44"/>
      <c r="Q243" s="46"/>
      <c r="R243" s="44"/>
      <c r="S243" s="46"/>
      <c r="T243" s="44"/>
      <c r="U243" s="46"/>
      <c r="V243" s="44"/>
      <c r="W243" s="145"/>
    </row>
    <row r="244" spans="2:25" ht="14.4" x14ac:dyDescent="0.25">
      <c r="B244" s="142"/>
      <c r="C244" s="202" t="s">
        <v>369</v>
      </c>
      <c r="D244" s="44"/>
      <c r="E244" s="291"/>
      <c r="F244" s="44"/>
      <c r="G244" s="291"/>
      <c r="H244" s="44"/>
      <c r="I244" s="291"/>
      <c r="J244" s="44"/>
      <c r="K244" s="291"/>
      <c r="L244" s="44"/>
      <c r="M244" s="291"/>
      <c r="N244" s="44"/>
      <c r="O244" s="291"/>
      <c r="P244" s="44"/>
      <c r="Q244" s="46"/>
      <c r="R244" s="44"/>
      <c r="S244" s="46"/>
      <c r="T244" s="44"/>
      <c r="U244" s="46"/>
      <c r="V244" s="44"/>
      <c r="W244" s="145"/>
    </row>
    <row r="245" spans="2:25" ht="14.4" x14ac:dyDescent="0.25">
      <c r="B245" s="142"/>
      <c r="C245" s="202" t="s">
        <v>370</v>
      </c>
      <c r="D245" s="44"/>
      <c r="E245" s="291"/>
      <c r="F245" s="44"/>
      <c r="G245" s="291"/>
      <c r="H245" s="44"/>
      <c r="I245" s="291"/>
      <c r="J245" s="44"/>
      <c r="K245" s="291"/>
      <c r="L245" s="44"/>
      <c r="M245" s="291"/>
      <c r="N245" s="44"/>
      <c r="O245" s="291"/>
      <c r="P245" s="44"/>
      <c r="Q245" s="46"/>
      <c r="R245" s="44"/>
      <c r="S245" s="46"/>
      <c r="T245" s="44"/>
      <c r="U245" s="46"/>
      <c r="V245" s="44"/>
      <c r="W245" s="145"/>
    </row>
    <row r="246" spans="2:25" ht="14.4" x14ac:dyDescent="0.25">
      <c r="B246" s="142"/>
      <c r="C246" s="202" t="s">
        <v>371</v>
      </c>
      <c r="D246" s="44"/>
      <c r="E246" s="291"/>
      <c r="F246" s="44"/>
      <c r="G246" s="291"/>
      <c r="H246" s="44"/>
      <c r="I246" s="291"/>
      <c r="J246" s="44"/>
      <c r="K246" s="291"/>
      <c r="L246" s="44"/>
      <c r="M246" s="291"/>
      <c r="N246" s="44"/>
      <c r="O246" s="291"/>
      <c r="P246" s="44"/>
      <c r="Q246" s="46"/>
      <c r="R246" s="44"/>
      <c r="S246" s="46"/>
      <c r="T246" s="44"/>
      <c r="U246" s="46"/>
      <c r="V246" s="44"/>
      <c r="W246" s="145"/>
    </row>
    <row r="247" spans="2:25" ht="14.4" x14ac:dyDescent="0.25">
      <c r="B247" s="142"/>
      <c r="C247" s="202" t="s">
        <v>372</v>
      </c>
      <c r="D247" s="44"/>
      <c r="E247" s="291"/>
      <c r="F247" s="44"/>
      <c r="G247" s="291"/>
      <c r="H247" s="44"/>
      <c r="I247" s="291"/>
      <c r="J247" s="44"/>
      <c r="K247" s="291"/>
      <c r="L247" s="44"/>
      <c r="M247" s="291"/>
      <c r="N247" s="44"/>
      <c r="O247" s="291"/>
      <c r="P247" s="44"/>
      <c r="Q247" s="46"/>
      <c r="R247" s="44"/>
      <c r="S247" s="46"/>
      <c r="T247" s="44"/>
      <c r="U247" s="46"/>
      <c r="V247" s="44"/>
      <c r="W247" s="145"/>
    </row>
    <row r="248" spans="2:25" s="131" customFormat="1" ht="8.4" customHeight="1" x14ac:dyDescent="0.25">
      <c r="B248" s="142"/>
      <c r="C248" s="147"/>
      <c r="D248" s="291"/>
      <c r="E248" s="291"/>
      <c r="F248" s="291"/>
      <c r="G248" s="291"/>
      <c r="H248" s="291"/>
      <c r="I248" s="291"/>
      <c r="J248" s="291"/>
      <c r="K248" s="291"/>
      <c r="L248" s="291"/>
      <c r="M248" s="291"/>
      <c r="N248" s="291"/>
      <c r="O248" s="291"/>
      <c r="P248" s="291"/>
      <c r="Q248" s="274"/>
      <c r="R248" s="291"/>
      <c r="S248" s="274"/>
      <c r="T248" s="291"/>
      <c r="U248" s="274"/>
      <c r="V248" s="291"/>
      <c r="W248" s="145"/>
      <c r="Y248" s="140"/>
    </row>
    <row r="249" spans="2:25" s="131" customFormat="1" x14ac:dyDescent="0.25">
      <c r="B249" s="142"/>
      <c r="C249" s="147" t="s">
        <v>373</v>
      </c>
      <c r="D249" s="40" t="s">
        <v>142</v>
      </c>
      <c r="E249" s="61"/>
      <c r="F249" s="40" t="s">
        <v>142</v>
      </c>
      <c r="G249" s="61"/>
      <c r="H249" s="40" t="s">
        <v>142</v>
      </c>
      <c r="I249" s="61"/>
      <c r="J249" s="40" t="s">
        <v>142</v>
      </c>
      <c r="K249" s="61"/>
      <c r="L249" s="40" t="s">
        <v>142</v>
      </c>
      <c r="M249" s="61"/>
      <c r="N249" s="40" t="s">
        <v>142</v>
      </c>
      <c r="O249" s="61"/>
      <c r="P249" s="40" t="s">
        <v>142</v>
      </c>
      <c r="Q249" s="312"/>
      <c r="R249" s="40" t="s">
        <v>142</v>
      </c>
      <c r="S249" s="312"/>
      <c r="T249" s="40" t="s">
        <v>142</v>
      </c>
      <c r="U249" s="312"/>
      <c r="V249" s="40" t="s">
        <v>142</v>
      </c>
      <c r="W249" s="145"/>
      <c r="Y249" s="140"/>
    </row>
    <row r="250" spans="2:25" s="131" customFormat="1" ht="8.4" customHeight="1" x14ac:dyDescent="0.25">
      <c r="B250" s="142"/>
      <c r="C250" s="147"/>
      <c r="D250" s="61"/>
      <c r="E250" s="61"/>
      <c r="F250" s="61"/>
      <c r="G250" s="61"/>
      <c r="H250" s="61"/>
      <c r="I250" s="61"/>
      <c r="J250" s="61"/>
      <c r="K250" s="61"/>
      <c r="L250" s="61"/>
      <c r="M250" s="61"/>
      <c r="N250" s="61"/>
      <c r="O250" s="61"/>
      <c r="P250" s="61"/>
      <c r="Q250" s="312"/>
      <c r="R250" s="61"/>
      <c r="S250" s="312"/>
      <c r="T250" s="61"/>
      <c r="U250" s="312"/>
      <c r="V250" s="61"/>
      <c r="W250" s="145"/>
      <c r="Y250" s="140"/>
    </row>
    <row r="251" spans="2:25" s="131" customFormat="1" x14ac:dyDescent="0.25">
      <c r="B251" s="142"/>
      <c r="C251" s="147" t="s">
        <v>374</v>
      </c>
      <c r="D251" s="40" t="s">
        <v>142</v>
      </c>
      <c r="E251" s="61"/>
      <c r="F251" s="40" t="s">
        <v>142</v>
      </c>
      <c r="G251" s="61"/>
      <c r="H251" s="40" t="s">
        <v>142</v>
      </c>
      <c r="I251" s="61"/>
      <c r="J251" s="40" t="s">
        <v>142</v>
      </c>
      <c r="K251" s="61"/>
      <c r="L251" s="40" t="s">
        <v>142</v>
      </c>
      <c r="M251" s="61"/>
      <c r="N251" s="40" t="s">
        <v>142</v>
      </c>
      <c r="O251" s="61"/>
      <c r="P251" s="40" t="s">
        <v>142</v>
      </c>
      <c r="Q251" s="312"/>
      <c r="R251" s="40" t="s">
        <v>142</v>
      </c>
      <c r="S251" s="312"/>
      <c r="T251" s="40" t="s">
        <v>142</v>
      </c>
      <c r="U251" s="312"/>
      <c r="V251" s="40" t="s">
        <v>142</v>
      </c>
      <c r="W251" s="145"/>
      <c r="Y251" s="140"/>
    </row>
    <row r="252" spans="2:25" s="131" customFormat="1" ht="8.1" customHeight="1" x14ac:dyDescent="0.25">
      <c r="B252" s="142"/>
      <c r="C252" s="147"/>
      <c r="D252" s="61"/>
      <c r="E252" s="61"/>
      <c r="F252" s="61"/>
      <c r="G252" s="61"/>
      <c r="H252" s="61"/>
      <c r="I252" s="61"/>
      <c r="J252" s="61"/>
      <c r="K252" s="61"/>
      <c r="L252" s="61"/>
      <c r="M252" s="61"/>
      <c r="N252" s="61"/>
      <c r="O252" s="61"/>
      <c r="P252" s="61"/>
      <c r="Q252" s="312"/>
      <c r="R252" s="61"/>
      <c r="S252" s="312"/>
      <c r="T252" s="61"/>
      <c r="U252" s="312"/>
      <c r="V252" s="61"/>
      <c r="W252" s="145"/>
      <c r="Y252" s="140"/>
    </row>
    <row r="253" spans="2:25" ht="27.6" x14ac:dyDescent="0.25">
      <c r="B253" s="142"/>
      <c r="C253" s="149" t="s">
        <v>375</v>
      </c>
      <c r="D253" s="40" t="s">
        <v>142</v>
      </c>
      <c r="E253" s="61"/>
      <c r="F253" s="40" t="s">
        <v>142</v>
      </c>
      <c r="G253" s="61"/>
      <c r="H253" s="40" t="s">
        <v>142</v>
      </c>
      <c r="I253" s="61"/>
      <c r="J253" s="40" t="s">
        <v>142</v>
      </c>
      <c r="K253" s="61"/>
      <c r="L253" s="40" t="s">
        <v>142</v>
      </c>
      <c r="M253" s="61"/>
      <c r="N253" s="40" t="s">
        <v>142</v>
      </c>
      <c r="O253" s="61"/>
      <c r="P253" s="40" t="s">
        <v>142</v>
      </c>
      <c r="Q253" s="293"/>
      <c r="R253" s="40" t="s">
        <v>142</v>
      </c>
      <c r="S253" s="293"/>
      <c r="T253" s="40" t="s">
        <v>142</v>
      </c>
      <c r="U253" s="293"/>
      <c r="V253" s="40" t="s">
        <v>142</v>
      </c>
      <c r="W253" s="145"/>
    </row>
    <row r="254" spans="2:25" ht="8.4" customHeight="1" x14ac:dyDescent="0.25">
      <c r="B254" s="142"/>
      <c r="C254" s="173"/>
      <c r="D254" s="296"/>
      <c r="E254" s="291"/>
      <c r="F254" s="296"/>
      <c r="G254" s="296"/>
      <c r="H254" s="296"/>
      <c r="I254" s="296"/>
      <c r="J254" s="296"/>
      <c r="K254" s="296"/>
      <c r="L254" s="296"/>
      <c r="M254" s="297"/>
      <c r="N254" s="296"/>
      <c r="O254" s="46"/>
      <c r="P254" s="296"/>
      <c r="Q254" s="46"/>
      <c r="R254" s="296"/>
      <c r="S254" s="46"/>
      <c r="T254" s="296"/>
      <c r="U254" s="46"/>
      <c r="V254" s="296"/>
      <c r="W254" s="145"/>
    </row>
    <row r="255" spans="2:25" ht="129" customHeight="1" x14ac:dyDescent="0.25">
      <c r="B255" s="142"/>
      <c r="C255" s="174" t="s">
        <v>544</v>
      </c>
      <c r="D255" s="45"/>
      <c r="E255" s="291"/>
      <c r="F255" s="296"/>
      <c r="G255" s="296"/>
      <c r="H255" s="296"/>
      <c r="I255" s="296"/>
      <c r="J255" s="296"/>
      <c r="K255" s="296"/>
      <c r="L255" s="296"/>
      <c r="M255" s="297"/>
      <c r="N255" s="296"/>
      <c r="O255" s="46"/>
      <c r="P255" s="296"/>
      <c r="Q255" s="46"/>
      <c r="R255" s="296"/>
      <c r="S255" s="46"/>
      <c r="T255" s="296"/>
      <c r="U255" s="46"/>
      <c r="V255" s="296"/>
      <c r="W255" s="145"/>
    </row>
    <row r="256" spans="2:25" ht="12" customHeight="1" x14ac:dyDescent="0.25">
      <c r="B256" s="142"/>
      <c r="C256" s="173"/>
      <c r="D256" s="296"/>
      <c r="E256" s="291"/>
      <c r="F256" s="296"/>
      <c r="G256" s="296"/>
      <c r="H256" s="296"/>
      <c r="I256" s="296"/>
      <c r="J256" s="296"/>
      <c r="K256" s="296"/>
      <c r="L256" s="296"/>
      <c r="M256" s="297"/>
      <c r="N256" s="296"/>
      <c r="O256" s="46"/>
      <c r="P256" s="296"/>
      <c r="Q256" s="46"/>
      <c r="R256" s="296"/>
      <c r="S256" s="46"/>
      <c r="T256" s="296"/>
      <c r="U256" s="46"/>
      <c r="V256" s="296"/>
      <c r="W256" s="145"/>
    </row>
    <row r="257" spans="2:25" ht="123.6" customHeight="1" x14ac:dyDescent="0.25">
      <c r="B257" s="142"/>
      <c r="C257" s="174" t="s">
        <v>376</v>
      </c>
      <c r="D257" s="45"/>
      <c r="E257" s="295"/>
      <c r="F257" s="45"/>
      <c r="G257" s="296"/>
      <c r="H257" s="45"/>
      <c r="I257" s="296"/>
      <c r="J257" s="45"/>
      <c r="K257" s="296"/>
      <c r="L257" s="45"/>
      <c r="M257" s="297"/>
      <c r="N257" s="45"/>
      <c r="O257" s="46"/>
      <c r="P257" s="45"/>
      <c r="Q257" s="46"/>
      <c r="R257" s="45"/>
      <c r="S257" s="46"/>
      <c r="T257" s="45"/>
      <c r="U257" s="46"/>
      <c r="V257" s="45"/>
      <c r="W257" s="145"/>
    </row>
    <row r="258" spans="2:25" s="131" customFormat="1" ht="8.4" customHeight="1" x14ac:dyDescent="0.25">
      <c r="B258" s="142"/>
      <c r="C258" s="147"/>
      <c r="D258" s="295"/>
      <c r="E258" s="295"/>
      <c r="F258" s="295"/>
      <c r="G258" s="295"/>
      <c r="H258" s="295"/>
      <c r="I258" s="295"/>
      <c r="J258" s="295"/>
      <c r="K258" s="295"/>
      <c r="L258" s="295"/>
      <c r="M258" s="300"/>
      <c r="N258" s="295"/>
      <c r="O258" s="274"/>
      <c r="P258" s="295"/>
      <c r="Q258" s="274"/>
      <c r="R258" s="295"/>
      <c r="S258" s="274"/>
      <c r="T258" s="295"/>
      <c r="U258" s="274"/>
      <c r="V258" s="295"/>
      <c r="W258" s="145"/>
      <c r="Y258" s="140"/>
    </row>
    <row r="259" spans="2:25" ht="233.4" customHeight="1" x14ac:dyDescent="0.25">
      <c r="B259" s="142"/>
      <c r="C259" s="147" t="s">
        <v>365</v>
      </c>
      <c r="D259" s="45"/>
      <c r="E259" s="284"/>
      <c r="F259" s="45"/>
      <c r="G259" s="285"/>
      <c r="H259" s="45"/>
      <c r="I259" s="285"/>
      <c r="J259" s="45"/>
      <c r="K259" s="285"/>
      <c r="L259" s="45"/>
      <c r="M259" s="46"/>
      <c r="N259" s="45"/>
      <c r="O259" s="46"/>
      <c r="P259" s="45"/>
      <c r="Q259" s="46"/>
      <c r="R259" s="45"/>
      <c r="S259" s="46"/>
      <c r="T259" s="45"/>
      <c r="U259" s="46"/>
      <c r="V259" s="45"/>
      <c r="W259" s="145"/>
    </row>
    <row r="260" spans="2:25" ht="14.4" thickBot="1" x14ac:dyDescent="0.3">
      <c r="B260" s="203"/>
      <c r="C260" s="204"/>
      <c r="D260" s="205"/>
      <c r="E260" s="206"/>
      <c r="F260" s="205"/>
      <c r="G260" s="205"/>
      <c r="H260" s="205"/>
      <c r="I260" s="205"/>
      <c r="J260" s="205"/>
      <c r="K260" s="205"/>
      <c r="L260" s="205"/>
      <c r="M260" s="207"/>
      <c r="N260" s="207"/>
      <c r="O260" s="207"/>
      <c r="P260" s="207"/>
      <c r="Q260" s="207"/>
      <c r="R260" s="207"/>
      <c r="S260" s="207"/>
      <c r="T260" s="207"/>
      <c r="U260" s="207"/>
      <c r="V260" s="207"/>
      <c r="W260" s="208"/>
    </row>
    <row r="261" spans="2:25" ht="14.4" thickBot="1" x14ac:dyDescent="0.3">
      <c r="B261" s="126" t="s">
        <v>274</v>
      </c>
      <c r="C261" s="128"/>
      <c r="D261" s="129"/>
      <c r="E261" s="129"/>
      <c r="F261" s="129"/>
      <c r="G261" s="129"/>
      <c r="H261" s="129"/>
      <c r="I261" s="129"/>
      <c r="J261" s="129"/>
      <c r="K261" s="129"/>
      <c r="L261" s="129"/>
      <c r="M261" s="127"/>
      <c r="N261" s="127"/>
      <c r="O261" s="127"/>
      <c r="P261" s="127"/>
      <c r="Q261" s="127"/>
      <c r="R261" s="127"/>
      <c r="S261" s="127"/>
      <c r="T261" s="127"/>
      <c r="U261" s="127"/>
      <c r="V261" s="127"/>
      <c r="W261" s="130"/>
    </row>
    <row r="262" spans="2:25" x14ac:dyDescent="0.25"/>
    <row r="263" spans="2:25" x14ac:dyDescent="0.25"/>
    <row r="264" spans="2:25" x14ac:dyDescent="0.25"/>
    <row r="265" spans="2:25" x14ac:dyDescent="0.25"/>
    <row r="266" spans="2:25" x14ac:dyDescent="0.25"/>
    <row r="267" spans="2:25" x14ac:dyDescent="0.25"/>
    <row r="268" spans="2:25" x14ac:dyDescent="0.25"/>
    <row r="269" spans="2:25" x14ac:dyDescent="0.25"/>
    <row r="270" spans="2:25" x14ac:dyDescent="0.25"/>
    <row r="271" spans="2:25" x14ac:dyDescent="0.25"/>
  </sheetData>
  <sheetProtection algorithmName="SHA-512" hashValue="yhOaGZ36Td6zAnin1UJOz2KASRrvnM9gTGPkudpoRQXvb+jzWFoB63vuVt2nOl0P+EJYWSz92Ps9XFLRsP9+ZQ==" saltValue="yLhx2vAWsd1cre5xeOr32A==" spinCount="100000" sheet="1" selectLockedCells="1"/>
  <protectedRanges>
    <protectedRange sqref="E106 D258 D16:E16 E152 G152 I152 K152 M152 O152 E27:E29 D27 D30:E33 C41 D100:D102 D104 D220:D222 D118 D120 D136 D138:D141 Q152 S152 U152 E258:E259 D240:D252 D144 D107:F108 D94 U81:U86 O81:O86 E51:E86 M81:M86 Q81:Q86 S81:S86 D6:E9 D14:D15 D10:D12 E10:E15 D18:E26 D122:D134 E109:E144 W109:W147 M109:M144 D223:E236 D167:E168 W215:W236 G258:G259 G6:G33 G35:G86 G167:G168 F258 F100:F102 F104 F136 F138:F141 F144 F94 F14:F16 F6:F12 I258:I259 I6:I16 I18:I33 I35:I86 I167:I168 H258 H100:H102 H104 H136 H138:H141 H144 H107:H108 H94 H14:H16 H6:H12 K258:K259 K81:K86 K6:K32 K36:K70 K167:K168 J258 J100:J102 J104 J136 J138:J141 J144 J107:J108 J94 J14:J16 J6:J12 M18:M33 M258:M259 M35:M70 M167:M168 L258 L100:L102 L104 L136 L138:L141 L144 L94 O258:O259 L6:P12 O18:O32 O167:O168 N258 N100:N102 N104 N136 N138:N141 N144 N94 D216:N218 Q258:Q259 Q6:Q70 Q167:Q168 P258 P100:P102 P104 P136 P138:P141 P144 P94 L14:P16 P216:P218 S14:S32 S258:S259 S167:S168 R258 R100:R102 R104 R136 R138:R141 R144 R94 R14:R16 R146 R216:R218 U14:U70 U258:U259 D194:V206 U167:U168 T258 T100:T102 T104 T136 T138:T141 T144 T94 T14:T16 T216:T218 W14:W106 W258:W259 V258 V100:V102 V104 V136 V138:V141 V144 L107:W108 V94 V14:V16 R6:W12 V216:V218 P146 N146 T146 V146 L146 J146 H146 F146 D146 D173:V185 D51:D53 D55 Q238:Q253 S238:S253 U238:U253 W238:W253 N240:N252 P240:P252 R240:R252 T240:T252 V240:V252 E238:E256 G238:G253 I238:I253 K238:K253 M238:M253 O238:O253 W152:W213 F77:F86 N18:N27 N29:N32 H77:H86 J77:J86 L77:L86 N77:N86 P77:P86 R77:R86 T77:T86 V77:V86 D148:W151 D35:E50 J36:J55 L36:L55 N36:N55 P36:P55 R36:R55 T36:T55 V35:V55 D57:D75 F57:F75 H57:H75 J57:J75 L57:L75 N57:N75 P57:P75 R57:R75 T57:T75 V57:V75 D77:D86 U90:U106 O90:O106 E90:E92 M90:M106 Q90:Q106 S90:S106 G90:G144 I90:I144 K90:K144 F90 H90 J90 L90 N90 P90 R90 T90 V90 D90 D87:V89 D169:D171 F167:F171 H167:H171 J167:J171 L167:L171 N167:N171 P167:P171 R167:R171 T167:T171 V167:V171 D187:V191 D208:V213 D29 F18:F27 H18:H27 J18:J27 J29:J32 L18:L27 L29:L32 P18:P27 P29:P32 R18:R27 R29:R32 T18:T27 T29:T32 V18:V27 V29:V33 F29:F33 F35:F55 H29:H33 H35:H55 J33:L33 J35:L35 O36:O70 N33:P33 N35:P35 S36:S70 R33:T33 R35:T35 F118 F120 F122:F134 H118 H120 H122:H134 J118 J120 J122:J134 L118 L120 L122:L134 N118 N120 N122:N134 O109:O144 Q109:Q144 S109:S144 U109:U144 P118 P120 P122:P134 R118 R120 R122:R134 T118 T120 T122:T134 V118 V120 V122:V134 D153:V165 F240:F252 H240:H252 J240:J252 L240:L252 F220:V236" name="Range1"/>
  </protectedRanges>
  <conditionalFormatting sqref="D53:D70">
    <cfRule type="expression" dxfId="69" priority="201">
      <formula>OR($D$27="",$D$27="N/A",$D$27="Na")</formula>
    </cfRule>
  </conditionalFormatting>
  <conditionalFormatting sqref="D73:D90">
    <cfRule type="expression" dxfId="68" priority="179">
      <formula>OR($D$29="",$D$29="Na")</formula>
    </cfRule>
  </conditionalFormatting>
  <conditionalFormatting sqref="D174:D192">
    <cfRule type="expression" dxfId="67" priority="213">
      <formula>OR($D$151="",$D$151="Na")</formula>
    </cfRule>
  </conditionalFormatting>
  <conditionalFormatting sqref="D196:D213">
    <cfRule type="expression" dxfId="66" priority="203">
      <formula>OR($D$153="",$D$153="Na")</formula>
    </cfRule>
  </conditionalFormatting>
  <conditionalFormatting sqref="D1:V1048576">
    <cfRule type="expression" priority="1" stopIfTrue="1">
      <formula>$D$1=TRUE</formula>
    </cfRule>
  </conditionalFormatting>
  <conditionalFormatting sqref="F53:F70">
    <cfRule type="expression" dxfId="64" priority="200">
      <formula>OR($F$27="",$F$27="N/A",$F$27="Na")</formula>
    </cfRule>
  </conditionalFormatting>
  <conditionalFormatting sqref="F73:F89">
    <cfRule type="expression" dxfId="63" priority="81">
      <formula>OR(F$29="",F$29="Na")</formula>
    </cfRule>
  </conditionalFormatting>
  <conditionalFormatting sqref="F174:F192">
    <cfRule type="expression" dxfId="62" priority="214">
      <formula>OR($F$151="",$F$151="Na")</formula>
    </cfRule>
  </conditionalFormatting>
  <conditionalFormatting sqref="F196:F213">
    <cfRule type="expression" dxfId="61" priority="204">
      <formula>OR($F$153="",$F$153="Na")</formula>
    </cfRule>
  </conditionalFormatting>
  <conditionalFormatting sqref="H53:H70">
    <cfRule type="expression" dxfId="59" priority="199">
      <formula>OR($H$27="",$H$27="N/A",$H$27="Na")</formula>
    </cfRule>
  </conditionalFormatting>
  <conditionalFormatting sqref="H73:H90">
    <cfRule type="expression" dxfId="58" priority="183">
      <formula>OR($H$29="",$H$29="Na")</formula>
    </cfRule>
  </conditionalFormatting>
  <conditionalFormatting sqref="H174:H192">
    <cfRule type="expression" dxfId="57" priority="224">
      <formula>OR($H$151="",$H$151="Na")</formula>
    </cfRule>
  </conditionalFormatting>
  <conditionalFormatting sqref="H196:H213">
    <cfRule type="expression" dxfId="56" priority="205">
      <formula>OR($H$153="",$H$153="Na")</formula>
    </cfRule>
  </conditionalFormatting>
  <conditionalFormatting sqref="J53:J70">
    <cfRule type="expression" dxfId="54" priority="198">
      <formula>OR($J$27="",$J$27="N/A",$J$27="Na")</formula>
    </cfRule>
  </conditionalFormatting>
  <conditionalFormatting sqref="J73:J90">
    <cfRule type="expression" dxfId="53" priority="185">
      <formula>OR($J$29="",$J$29="Na")</formula>
    </cfRule>
  </conditionalFormatting>
  <conditionalFormatting sqref="J174:J192">
    <cfRule type="expression" dxfId="52" priority="233">
      <formula>OR($J$151="",$J$151="Na")</formula>
    </cfRule>
  </conditionalFormatting>
  <conditionalFormatting sqref="J196:J213">
    <cfRule type="expression" dxfId="51" priority="206">
      <formula>OR($J$153="",$J$153="Na")</formula>
    </cfRule>
  </conditionalFormatting>
  <conditionalFormatting sqref="L53:L70">
    <cfRule type="expression" dxfId="49" priority="197">
      <formula>OR($L$27="",$L$27="N/A",$L$27="Na")</formula>
    </cfRule>
  </conditionalFormatting>
  <conditionalFormatting sqref="L73:L90">
    <cfRule type="expression" dxfId="48" priority="186">
      <formula>OR($L$29="",$L$29="Na")</formula>
    </cfRule>
  </conditionalFormatting>
  <conditionalFormatting sqref="L174:L192">
    <cfRule type="expression" dxfId="47" priority="241">
      <formula>OR($L$151="",$L$151="Na")</formula>
    </cfRule>
  </conditionalFormatting>
  <conditionalFormatting sqref="L196:L213">
    <cfRule type="expression" dxfId="46" priority="207">
      <formula>OR($L$153="",$L$153="Na")</formula>
    </cfRule>
  </conditionalFormatting>
  <conditionalFormatting sqref="N53:N70">
    <cfRule type="expression" dxfId="44" priority="196">
      <formula>OR($N$27="",$N$27="N/A",$N$27="Na")</formula>
    </cfRule>
  </conditionalFormatting>
  <conditionalFormatting sqref="N73:N90">
    <cfRule type="expression" dxfId="43" priority="187">
      <formula>OR($N$29="",$N$29="Na")</formula>
    </cfRule>
  </conditionalFormatting>
  <conditionalFormatting sqref="N174:N192">
    <cfRule type="expression" dxfId="42" priority="248">
      <formula>OR($N$151="",$N$151="Na")</formula>
    </cfRule>
  </conditionalFormatting>
  <conditionalFormatting sqref="N196:N213">
    <cfRule type="expression" dxfId="41" priority="208">
      <formula>OR($N$153="",$N$153="Na")</formula>
    </cfRule>
  </conditionalFormatting>
  <conditionalFormatting sqref="P53:P70">
    <cfRule type="expression" dxfId="39" priority="195">
      <formula>OR($P$27="",$P$27="N/A",$P$27="Na")</formula>
    </cfRule>
  </conditionalFormatting>
  <conditionalFormatting sqref="P73:P90">
    <cfRule type="expression" dxfId="38" priority="188">
      <formula>OR($P$29="",$P$29="Na")</formula>
    </cfRule>
  </conditionalFormatting>
  <conditionalFormatting sqref="P174:P192">
    <cfRule type="expression" dxfId="37" priority="254">
      <formula>OR($P$151="",$P$151="Na")</formula>
    </cfRule>
  </conditionalFormatting>
  <conditionalFormatting sqref="P196:P213">
    <cfRule type="expression" dxfId="36" priority="209">
      <formula>OR($P$153="",$P$153="Na")</formula>
    </cfRule>
  </conditionalFormatting>
  <conditionalFormatting sqref="R53:R70">
    <cfRule type="expression" dxfId="34" priority="194">
      <formula>OR($R$27="",$R$27="N/A",$R$27="Na")</formula>
    </cfRule>
  </conditionalFormatting>
  <conditionalFormatting sqref="R73:R90">
    <cfRule type="expression" dxfId="33" priority="189">
      <formula>OR($R$29="",$R$29="Na")</formula>
    </cfRule>
  </conditionalFormatting>
  <conditionalFormatting sqref="R174:R192">
    <cfRule type="expression" dxfId="32" priority="264">
      <formula>OR($R$151="",$R$151="Na")</formula>
    </cfRule>
  </conditionalFormatting>
  <conditionalFormatting sqref="R196:R213">
    <cfRule type="expression" dxfId="31" priority="210">
      <formula>OR($R$153="",$R$153="Na")</formula>
    </cfRule>
  </conditionalFormatting>
  <conditionalFormatting sqref="T53:T70">
    <cfRule type="expression" dxfId="28" priority="193">
      <formula>OR($T$27="",$T$27="N/A",$T$27="Na")</formula>
    </cfRule>
  </conditionalFormatting>
  <conditionalFormatting sqref="T73:T90">
    <cfRule type="expression" dxfId="27" priority="190">
      <formula>OR($T$29="",$T$29="Na")</formula>
    </cfRule>
  </conditionalFormatting>
  <conditionalFormatting sqref="T174:T192">
    <cfRule type="expression" dxfId="26" priority="263">
      <formula>OR($T$151="",$T$151="Na")</formula>
    </cfRule>
  </conditionalFormatting>
  <conditionalFormatting sqref="T196:T213">
    <cfRule type="expression" dxfId="25" priority="211">
      <formula>OR($T$153="",$T$153="Na")</formula>
    </cfRule>
  </conditionalFormatting>
  <conditionalFormatting sqref="V53:V70">
    <cfRule type="expression" dxfId="23" priority="192">
      <formula>OR($V$27="",$V$27="N/A",$V$27="Na")</formula>
    </cfRule>
  </conditionalFormatting>
  <conditionalFormatting sqref="V73:V90">
    <cfRule type="expression" dxfId="22" priority="191">
      <formula>OR($V$29="",$V$29="Na")</formula>
    </cfRule>
  </conditionalFormatting>
  <conditionalFormatting sqref="V174:V192">
    <cfRule type="expression" dxfId="21" priority="259">
      <formula>OR($V$151="",$V$151="Na")</formula>
    </cfRule>
  </conditionalFormatting>
  <conditionalFormatting sqref="V196:V213">
    <cfRule type="expression" dxfId="20" priority="212">
      <formula>OR($V$153="",$V$153="Na")</formula>
    </cfRule>
  </conditionalFormatting>
  <dataValidations count="5">
    <dataValidation type="list" allowBlank="1" showInputMessage="1" showErrorMessage="1" sqref="T258 D258:L258 N258 P258 R258 V258 I241 K241 G241 E241" xr:uid="{AA71CEC5-9269-4CD0-B669-16C39CEB9F05}">
      <formula1>"Confirmed, Can not be confirmed"</formula1>
    </dataValidation>
    <dataValidation type="list" allowBlank="1" showInputMessage="1" showErrorMessage="1" sqref="E18" xr:uid="{E01C0A59-AB08-4110-AE9D-8E4A3BF9C4CE}">
      <formula1>"Yes, No"</formula1>
    </dataValidation>
    <dataValidation type="list" allowBlank="1" showInputMessage="1" showErrorMessage="1" sqref="E33 E35:E36 K33 K35 O33 O35 S33 S35" xr:uid="{FF29BFD4-7977-407E-9D8E-619FF1F586CB}">
      <formula1>"Gas boilers, Oil boilers, Other"</formula1>
    </dataValidation>
    <dataValidation type="list" allowBlank="1" showInputMessage="1" showErrorMessage="1" sqref="E106" xr:uid="{31041FB5-5E3A-47B2-B1E9-C86D941BA1B8}">
      <formula1>"Ground source heat pump, Water source heat pump, Air source heat pump, Connection to an existing district heating scheme"</formula1>
    </dataValidation>
    <dataValidation type="whole" allowBlank="1" showInputMessage="1" showErrorMessage="1" sqref="D128:V128" xr:uid="{C06E8D59-FF63-46E6-B0D9-7BF40137650D}">
      <formula1>1</formula1>
      <formula2>1000000</formula2>
    </dataValidation>
  </dataValidations>
  <pageMargins left="0.7" right="0.7" top="0.75" bottom="0.75" header="0.3" footer="0.3"/>
  <pageSetup paperSize="9" orientation="portrait" r:id="rId1"/>
  <headerFooter>
    <oddFooter>&amp;L_x000D_&amp;1#&amp;"Calibri"&amp;10&amp;KFF0000 Confidential</oddFooter>
  </headerFooter>
  <extLst>
    <ext xmlns:x14="http://schemas.microsoft.com/office/spreadsheetml/2009/9/main" uri="{78C0D931-6437-407d-A8EE-F0AAD7539E65}">
      <x14:conditionalFormattings>
        <x14:conditionalFormatting xmlns:xm="http://schemas.microsoft.com/office/excel/2006/main">
          <x14:cfRule type="expression" priority="265" id="{DDAC6326-25F7-4E5F-BB50-D231EF5DBD8C}">
            <xm:f>'1. Manylion Ymgeisydd'!$E$15="Dewiswch"</xm:f>
            <x14:dxf>
              <font>
                <color theme="0"/>
              </font>
              <fill>
                <gradientFill degree="90">
                  <stop position="0">
                    <color theme="0"/>
                  </stop>
                  <stop position="1">
                    <color theme="0"/>
                  </stop>
                </gradientFill>
              </fill>
              <border>
                <left/>
                <right/>
                <top/>
                <bottom/>
              </border>
            </x14:dxf>
          </x14:cfRule>
          <xm:sqref>D1:V1048576</xm:sqref>
        </x14:conditionalFormatting>
        <x14:conditionalFormatting xmlns:xm="http://schemas.microsoft.com/office/excel/2006/main">
          <x14:cfRule type="expression" priority="269" id="{87628C76-4992-4889-A588-51D2866AFB3D}">
            <xm:f>'1. Manylion Ymgeisydd'!$E$15=1</xm:f>
            <x14:dxf>
              <font>
                <color theme="0"/>
              </font>
              <fill>
                <gradientFill degree="90">
                  <stop position="0">
                    <color theme="0"/>
                  </stop>
                  <stop position="1">
                    <color theme="0"/>
                  </stop>
                </gradientFill>
              </fill>
              <border>
                <left/>
                <right/>
                <top/>
                <bottom/>
              </border>
            </x14:dxf>
          </x14:cfRule>
          <xm:sqref>F1:V1048576</xm:sqref>
        </x14:conditionalFormatting>
        <x14:conditionalFormatting xmlns:xm="http://schemas.microsoft.com/office/excel/2006/main">
          <x14:cfRule type="expression" priority="270" id="{E232BA06-B2F0-4975-86DA-9F746333699A}">
            <xm:f>'1. Manylion Ymgeisydd'!$E$15=2</xm:f>
            <x14:dxf>
              <font>
                <color theme="0"/>
              </font>
              <fill>
                <gradientFill degree="90">
                  <stop position="0">
                    <color theme="0"/>
                  </stop>
                  <stop position="1">
                    <color theme="0"/>
                  </stop>
                </gradientFill>
              </fill>
              <border>
                <left/>
                <right/>
                <top/>
                <bottom/>
              </border>
            </x14:dxf>
          </x14:cfRule>
          <xm:sqref>H1:V1048576</xm:sqref>
        </x14:conditionalFormatting>
        <x14:conditionalFormatting xmlns:xm="http://schemas.microsoft.com/office/excel/2006/main">
          <x14:cfRule type="expression" priority="271" id="{B8F4CDA6-2151-48CD-9592-2D691A5A457F}">
            <xm:f>'1. Manylion Ymgeisydd'!$E$15=3</xm:f>
            <x14:dxf>
              <font>
                <color theme="0"/>
              </font>
              <fill>
                <gradientFill degree="90">
                  <stop position="0">
                    <color theme="0"/>
                  </stop>
                  <stop position="1">
                    <color theme="0"/>
                  </stop>
                </gradientFill>
              </fill>
              <border>
                <left/>
                <right/>
                <top/>
                <bottom/>
              </border>
            </x14:dxf>
          </x14:cfRule>
          <xm:sqref>J1:V1048576</xm:sqref>
        </x14:conditionalFormatting>
        <x14:conditionalFormatting xmlns:xm="http://schemas.microsoft.com/office/excel/2006/main">
          <x14:cfRule type="expression" priority="272" id="{E4BCC787-4E2E-4473-83E3-5B391DD59AA9}">
            <xm:f>'1. Manylion Ymgeisydd'!$E$15=4</xm:f>
            <x14:dxf>
              <font>
                <color theme="0"/>
              </font>
              <fill>
                <gradientFill degree="90">
                  <stop position="0">
                    <color theme="0"/>
                  </stop>
                  <stop position="1">
                    <color theme="0"/>
                  </stop>
                </gradientFill>
              </fill>
              <border>
                <left/>
                <right/>
                <top/>
                <bottom/>
              </border>
            </x14:dxf>
          </x14:cfRule>
          <xm:sqref>L1:V1048576</xm:sqref>
        </x14:conditionalFormatting>
        <x14:conditionalFormatting xmlns:xm="http://schemas.microsoft.com/office/excel/2006/main">
          <x14:cfRule type="expression" priority="273" id="{2B226BBC-8E11-412B-9B47-9423D57FFBCC}">
            <xm:f>'1. Manylion Ymgeisydd'!$E$15=5</xm:f>
            <x14:dxf>
              <font>
                <color theme="0"/>
              </font>
              <fill>
                <gradientFill degree="90">
                  <stop position="0">
                    <color theme="0"/>
                  </stop>
                  <stop position="1">
                    <color theme="0"/>
                  </stop>
                </gradientFill>
              </fill>
              <border>
                <left/>
                <right/>
                <top/>
                <bottom/>
              </border>
            </x14:dxf>
          </x14:cfRule>
          <xm:sqref>N1:V1048576</xm:sqref>
        </x14:conditionalFormatting>
        <x14:conditionalFormatting xmlns:xm="http://schemas.microsoft.com/office/excel/2006/main">
          <x14:cfRule type="expression" priority="274" id="{9C4AE950-6242-45DB-9003-3A0B02E741D7}">
            <xm:f>'1. Manylion Ymgeisydd'!$E$15=6</xm:f>
            <x14:dxf>
              <font>
                <color theme="0"/>
              </font>
              <fill>
                <gradientFill degree="90">
                  <stop position="0">
                    <color theme="0"/>
                  </stop>
                  <stop position="1">
                    <color theme="0"/>
                  </stop>
                </gradientFill>
              </fill>
              <border>
                <left/>
                <right/>
                <top/>
                <bottom/>
              </border>
            </x14:dxf>
          </x14:cfRule>
          <xm:sqref>P1:V1048576</xm:sqref>
        </x14:conditionalFormatting>
        <x14:conditionalFormatting xmlns:xm="http://schemas.microsoft.com/office/excel/2006/main">
          <x14:cfRule type="expression" priority="275" id="{A2201D47-64B6-4EF4-AFCB-066E1D3465FA}">
            <xm:f>'1. Manylion Ymgeisydd'!$E$15=7</xm:f>
            <x14:dxf>
              <font>
                <color theme="0"/>
              </font>
              <fill>
                <gradientFill degree="90">
                  <stop position="0">
                    <color theme="0"/>
                  </stop>
                  <stop position="1">
                    <color theme="0"/>
                  </stop>
                </gradientFill>
              </fill>
              <border>
                <left/>
                <right/>
                <top/>
                <bottom/>
              </border>
            </x14:dxf>
          </x14:cfRule>
          <xm:sqref>R1:V1048576</xm:sqref>
        </x14:conditionalFormatting>
        <x14:conditionalFormatting xmlns:xm="http://schemas.microsoft.com/office/excel/2006/main">
          <x14:cfRule type="expression" priority="276" id="{9E62E52D-A3D5-4A49-93C2-8602901FACCA}">
            <xm:f>'1. Manylion Ymgeisydd'!$E$15=8</xm:f>
            <x14:dxf>
              <font>
                <color theme="0"/>
              </font>
              <fill>
                <gradientFill degree="90">
                  <stop position="0">
                    <color theme="0"/>
                  </stop>
                  <stop position="1">
                    <color theme="0"/>
                  </stop>
                </gradientFill>
              </fill>
              <border>
                <left/>
                <right/>
                <top/>
                <bottom/>
              </border>
            </x14:dxf>
          </x14:cfRule>
          <xm:sqref>S1:V1048576</xm:sqref>
        </x14:conditionalFormatting>
        <x14:conditionalFormatting xmlns:xm="http://schemas.microsoft.com/office/excel/2006/main">
          <x14:cfRule type="expression" priority="280" id="{5180DB04-D163-4936-9B94-441F0F4B8BF1}">
            <xm:f>'1. Manylion Ymgeisydd'!$E$15=9</xm:f>
            <x14:dxf>
              <font>
                <color theme="0"/>
              </font>
              <fill>
                <gradientFill degree="90">
                  <stop position="0">
                    <color theme="0"/>
                  </stop>
                  <stop position="1">
                    <color theme="0"/>
                  </stop>
                </gradientFill>
              </fill>
              <border>
                <left/>
                <right/>
                <top/>
                <bottom/>
              </border>
            </x14:dxf>
          </x14:cfRule>
          <xm:sqref>U1:V1048576</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EC0ADD70-F560-4EE4-8AE4-C83BDAE33671}">
          <x14:formula1>
            <xm:f>Lists!$J$1:$J$10</xm:f>
          </x14:formula1>
          <xm:sqref>D12 N12 L12 H12 J12 F12 T12 R12 P12 V12</xm:sqref>
        </x14:dataValidation>
        <x14:dataValidation type="list" allowBlank="1" showInputMessage="1" showErrorMessage="1" xr:uid="{CF3F6155-B9CF-427E-B888-62A686E03D80}">
          <x14:formula1>
            <xm:f>Lists!$D$1:$D$3</xm:f>
          </x14:formula1>
          <xm:sqref>D16 F16 H16 J16 L16 L18 J18 H18 F18 D18 N16 N18 P16 P18 R16 R18 T16 T18 V16 V18</xm:sqref>
        </x14:dataValidation>
        <x14:dataValidation type="list" allowBlank="1" showInputMessage="1" showErrorMessage="1" xr:uid="{6B8A1A37-B29B-4C34-9CA4-D8E222CE966C}">
          <x14:formula1>
            <xm:f>Lists!$B$1:$B$3</xm:f>
          </x14:formula1>
          <xm:sqref>D18 P151 F18 H18 J18 L18 D151 D153 P153 L118 V136 T29 F151 F153 H151 H153 J151 J153 V153 L120 V138 V151 V134 L122 D118 D120 D122 D124 D134 D136 D138 L151 N151 L124 R151 L153 P134 N153 N29 P136 P138 R153 P29 R134 R136 R138 N18 T134 T136 T138 T153 R29 P18 V29 F134 F136 F138 F118 F120 F122 F124 H134 H136 H138 H118 H120 H122 H124 J134 J136 J138 J118 J120 J122 J124 L134 L136 L138 R18 T18 V18 T151 N134 N136 N138 V118 V120 V122 N118 N120 N122 N124 V124 P118 P120 P122 P124 R118 R120 R122 R124 T118 T120 T122 T124 D27 F27 H27 J27 L27 N27 P27 R27 T27 V27</xm:sqref>
        </x14:dataValidation>
        <x14:dataValidation type="list" allowBlank="1" showInputMessage="1" showErrorMessage="1" xr:uid="{1F83F605-BC75-4D23-A6A4-B3316DBAC8B5}">
          <x14:formula1>
            <xm:f>Lists!$P$1:$P$4</xm:f>
          </x14:formula1>
          <xm:sqref>F196 H196 F73 J196 L196 N196 D196 T196 F53 T53 R196 P196 D53 D73 J53 F175 D175 T175 H73 H175 J73 L175 L53 L73 N53 N73 P53 P73 R53 R73 T73 J175 V175 P175 R175 N175 V196 V53 V73 H53</xm:sqref>
        </x14:dataValidation>
        <x14:dataValidation type="list" allowBlank="1" showInputMessage="1" showErrorMessage="1" xr:uid="{B0DD6961-552B-48B6-91CE-D51E98A98CD3}">
          <x14:formula1>
            <xm:f>Lists!$L$1:$L$6</xm:f>
          </x14:formula1>
          <xm:sqref>F55 D55 L55 T55 N33 H55 F75 J55 V36 D33 D36 F33 H33 D75 T36 T75 F36 V75 H36 H75 J36 J75 L36 L75 N55 J33 N36 N75 P55 L33 P36 P75 R55 P33 R36 R75 V55 V33 R33 T33</xm:sqref>
        </x14:dataValidation>
        <x14:dataValidation type="list" allowBlank="1" showInputMessage="1" showErrorMessage="1" xr:uid="{5D7F6D15-A617-4A88-8B15-4DB85396C043}">
          <x14:formula1>
            <xm:f>Lists!$N$1:$N$6</xm:f>
          </x14:formula1>
          <xm:sqref>V57 H35 F35 H57 P35 D35 D57 D77 T57 T77 F57 V77 F77 H77 J57 J77 L57 L77 L35 N57 N77 J35 P57 P77 N35 R57 R77 V35 T35 R35</xm:sqref>
        </x14:dataValidation>
        <x14:dataValidation type="list" allowBlank="1" showInputMessage="1" showErrorMessage="1" xr:uid="{6972959D-B115-4577-996B-479F35246DF6}">
          <x14:formula1>
            <xm:f>Lists!$B$1:$B$4</xm:f>
          </x14:formula1>
          <xm:sqref>H29 L29 D29 F29 J29</xm:sqref>
        </x14:dataValidation>
        <x14:dataValidation type="list" allowBlank="1" showInputMessage="1" showErrorMessage="1" xr:uid="{FA8514B3-1CFA-41A6-A6F0-864F408A025E}">
          <x14:formula1>
            <xm:f>Lists!$F$1:$F$12</xm:f>
          </x14:formula1>
          <xm:sqref>D157:D158 D177 F157:F158 J157:J158 H157:H158 T157:T158 J177 N177 H177 F177 V198 L177 D198 L198 H198 T198 F198 J198 N157:N158 P177 N198 P157:P158 V177 P198 R157:R158 R177 R198 V157:V158 T177 L157:L158</xm:sqref>
        </x14:dataValidation>
        <x14:dataValidation type="list" allowBlank="1" showInputMessage="1" showErrorMessage="1" xr:uid="{F58B7B4A-3932-43E6-99D3-1A376C2656EB}">
          <x14:formula1>
            <xm:f>Lists!$U$1:$U$7</xm:f>
          </x14:formula1>
          <xm:sqref>D251 L251 R251 P251 N251 J251 H251 F251 V251 T251</xm:sqref>
        </x14:dataValidation>
        <x14:dataValidation type="list" allowBlank="1" showInputMessage="1" showErrorMessage="1" xr:uid="{D2E23987-2DF4-4DDA-A943-19CBA34EAF04}">
          <x14:formula1>
            <xm:f>Lists!$Y$1:$Y$9</xm:f>
          </x14:formula1>
          <xm:sqref>D253 L253 R253 P253 N253 J253 H253 F253 V253 T253</xm:sqref>
        </x14:dataValidation>
        <x14:dataValidation type="list" allowBlank="1" showInputMessage="1" showErrorMessage="1" xr:uid="{CB95A614-BF73-409C-9C75-26FAA7EF97B7}">
          <x14:formula1>
            <xm:f>Lists!$W$1:$W$8</xm:f>
          </x14:formula1>
          <xm:sqref>D249 L249 T249 R249 P249 N249 J249 H249 F249 V249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52659-8C35-4350-9C7C-46C79CDF40D8}">
  <sheetPr codeName="Sheet4">
    <tabColor theme="4"/>
  </sheetPr>
  <dimension ref="A1:AF98"/>
  <sheetViews>
    <sheetView zoomScale="80" zoomScaleNormal="80" workbookViewId="0">
      <pane xSplit="3" ySplit="5" topLeftCell="D61" activePane="bottomRight" state="frozen"/>
      <selection pane="topRight" activeCell="D1" sqref="D1"/>
      <selection pane="bottomLeft" activeCell="A6" sqref="A6"/>
      <selection pane="bottomRight" activeCell="K79" sqref="K79"/>
    </sheetView>
  </sheetViews>
  <sheetFormatPr defaultColWidth="0" defaultRowHeight="13.8" x14ac:dyDescent="0.25"/>
  <cols>
    <col min="1" max="1" width="1.44140625" style="8" customWidth="1"/>
    <col min="2" max="2" width="5" style="8" customWidth="1"/>
    <col min="3" max="3" width="69.88671875" style="8" customWidth="1"/>
    <col min="4" max="4" width="20.5546875" style="8" customWidth="1"/>
    <col min="5" max="5" width="3.44140625" style="8" customWidth="1"/>
    <col min="6" max="6" width="25.88671875" style="8" customWidth="1"/>
    <col min="7" max="7" width="20.5546875" style="8" customWidth="1"/>
    <col min="8" max="8" width="4" style="8" customWidth="1"/>
    <col min="9" max="9" width="20.5546875" style="8" customWidth="1"/>
    <col min="10" max="10" width="4" style="8" customWidth="1"/>
    <col min="11" max="11" width="20.5546875" style="8" customWidth="1"/>
    <col min="12" max="12" width="3.88671875" style="8" customWidth="1"/>
    <col min="13" max="13" width="20.5546875" style="8" customWidth="1"/>
    <col min="14" max="14" width="3" style="8" customWidth="1"/>
    <col min="15" max="15" width="20.5546875" style="8" customWidth="1"/>
    <col min="16" max="16" width="3" style="8" customWidth="1"/>
    <col min="17" max="17" width="20.5546875" style="8" customWidth="1"/>
    <col min="18" max="18" width="3" style="8" customWidth="1"/>
    <col min="19" max="19" width="20.5546875" style="8" customWidth="1"/>
    <col min="20" max="20" width="3" style="8" customWidth="1"/>
    <col min="21" max="21" width="20.5546875" style="8" customWidth="1"/>
    <col min="22" max="22" width="3" style="8" customWidth="1"/>
    <col min="23" max="23" width="20.5546875" style="8" customWidth="1"/>
    <col min="24" max="24" width="3.109375" style="8" customWidth="1"/>
    <col min="25" max="25" width="20.5546875" style="8" customWidth="1"/>
    <col min="26" max="26" width="3" style="8" customWidth="1"/>
    <col min="27" max="27" width="20.5546875" style="8" customWidth="1"/>
    <col min="28" max="28" width="3.44140625" style="8" customWidth="1"/>
    <col min="29" max="29" width="20.5546875" style="8" customWidth="1"/>
    <col min="30" max="30" width="8.88671875" style="8" customWidth="1"/>
    <col min="31" max="31" width="3.109375" style="8" customWidth="1"/>
    <col min="32" max="32" width="47.109375" style="8" hidden="1" customWidth="1"/>
    <col min="33" max="33" width="8.88671875" style="8" hidden="1" customWidth="1"/>
    <col min="34" max="16384" width="8.88671875" style="8" hidden="1"/>
  </cols>
  <sheetData>
    <row r="1" spans="2:32" ht="14.4" thickBot="1" x14ac:dyDescent="0.3">
      <c r="AF1" s="140"/>
    </row>
    <row r="2" spans="2:32" s="9" customFormat="1" ht="25.2" thickBot="1" x14ac:dyDescent="0.45">
      <c r="B2" s="209"/>
      <c r="C2" s="313" t="s">
        <v>377</v>
      </c>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2"/>
      <c r="AF2" s="213"/>
    </row>
    <row r="3" spans="2:32" ht="39.6" customHeight="1" x14ac:dyDescent="0.35">
      <c r="B3" s="103"/>
      <c r="C3" s="375" t="str">
        <f>IF('1. Manylion Ymgeisydd'!E15="Dewiswch","Rhifwch y nifer o adeiladau yn dalen 1. Manylion Ymgeisydd","")</f>
        <v>Rhifwch y nifer o adeiladau yn dalen 1. Manylion Ymgeisydd</v>
      </c>
      <c r="AD3" s="105"/>
      <c r="AF3" s="140"/>
    </row>
    <row r="4" spans="2:32" ht="15.6" x14ac:dyDescent="0.3">
      <c r="B4" s="106" t="s">
        <v>466</v>
      </c>
      <c r="C4" s="107"/>
      <c r="D4" s="141"/>
      <c r="E4" s="141"/>
      <c r="F4" s="141"/>
      <c r="G4" s="141"/>
      <c r="H4" s="141"/>
      <c r="I4" s="141" t="s">
        <v>378</v>
      </c>
      <c r="J4" s="141"/>
      <c r="K4" s="141" t="s">
        <v>277</v>
      </c>
      <c r="L4" s="141"/>
      <c r="M4" s="141" t="s">
        <v>278</v>
      </c>
      <c r="N4" s="141"/>
      <c r="O4" s="141" t="s">
        <v>279</v>
      </c>
      <c r="P4" s="141"/>
      <c r="Q4" s="141" t="s">
        <v>280</v>
      </c>
      <c r="R4" s="141"/>
      <c r="S4" s="141" t="s">
        <v>281</v>
      </c>
      <c r="T4" s="141"/>
      <c r="U4" s="141" t="s">
        <v>282</v>
      </c>
      <c r="V4" s="141"/>
      <c r="W4" s="141" t="s">
        <v>283</v>
      </c>
      <c r="X4" s="141"/>
      <c r="Y4" s="141" t="s">
        <v>284</v>
      </c>
      <c r="Z4" s="141"/>
      <c r="AA4" s="141" t="s">
        <v>285</v>
      </c>
      <c r="AB4" s="141"/>
      <c r="AC4" s="141" t="s">
        <v>286</v>
      </c>
      <c r="AD4" s="108"/>
      <c r="AF4" s="214"/>
    </row>
    <row r="5" spans="2:32" ht="15.6" x14ac:dyDescent="0.3">
      <c r="B5" s="215"/>
      <c r="C5" s="107"/>
      <c r="D5" s="50"/>
      <c r="E5" s="50"/>
      <c r="F5" s="50"/>
      <c r="G5" s="50"/>
      <c r="H5" s="50"/>
      <c r="I5" s="216"/>
      <c r="J5" s="50"/>
      <c r="K5" s="377" t="str">
        <f>IF(ISBLANK('2. Manylion Prosiect'!D$6),"",'2. Manylion Prosiect'!D$6)</f>
        <v/>
      </c>
      <c r="L5" s="377" t="str">
        <f>IF(ISBLANK('2. Manylion Prosiect'!E$6),"",'2. Manylion Prosiect'!E$6)</f>
        <v/>
      </c>
      <c r="M5" s="377" t="str">
        <f>IF(ISBLANK('2. Manylion Prosiect'!F$6),"",'2. Manylion Prosiect'!F$6)</f>
        <v/>
      </c>
      <c r="N5" s="377" t="str">
        <f>IF(ISBLANK('2. Manylion Prosiect'!G$6),"",'2. Manylion Prosiect'!G$6)</f>
        <v/>
      </c>
      <c r="O5" s="377" t="str">
        <f>IF(ISBLANK('2. Manylion Prosiect'!H$6),"",'2. Manylion Prosiect'!H$6)</f>
        <v/>
      </c>
      <c r="P5" s="377" t="str">
        <f>IF(ISBLANK('2. Manylion Prosiect'!I$6),"",'2. Manylion Prosiect'!I$6)</f>
        <v/>
      </c>
      <c r="Q5" s="377" t="str">
        <f>IF(ISBLANK('2. Manylion Prosiect'!J$6),"",'2. Manylion Prosiect'!J$6)</f>
        <v/>
      </c>
      <c r="R5" s="377" t="str">
        <f>IF(ISBLANK('2. Manylion Prosiect'!K$6),"",'2. Manylion Prosiect'!K$6)</f>
        <v/>
      </c>
      <c r="S5" s="377" t="str">
        <f>IF(ISBLANK('2. Manylion Prosiect'!L$6),"",'2. Manylion Prosiect'!L$6)</f>
        <v/>
      </c>
      <c r="T5" s="377" t="str">
        <f>IF(ISBLANK('2. Manylion Prosiect'!M$6),"",'2. Manylion Prosiect'!M$6)</f>
        <v/>
      </c>
      <c r="U5" s="377" t="str">
        <f>IF(ISBLANK('2. Manylion Prosiect'!N$6),"",'2. Manylion Prosiect'!N$6)</f>
        <v/>
      </c>
      <c r="V5" s="377" t="str">
        <f>IF(ISBLANK('2. Manylion Prosiect'!O$6),"",'2. Manylion Prosiect'!O$6)</f>
        <v/>
      </c>
      <c r="W5" s="377" t="str">
        <f>IF(ISBLANK('2. Manylion Prosiect'!P$6),"",'2. Manylion Prosiect'!P$6)</f>
        <v/>
      </c>
      <c r="X5" s="377" t="str">
        <f>IF(ISBLANK('2. Manylion Prosiect'!Q$6),"",'2. Manylion Prosiect'!Q$6)</f>
        <v/>
      </c>
      <c r="Y5" s="377" t="str">
        <f>IF(ISBLANK('2. Manylion Prosiect'!R$6),"",'2. Manylion Prosiect'!R$6)</f>
        <v/>
      </c>
      <c r="Z5" s="377" t="str">
        <f>IF(ISBLANK('2. Manylion Prosiect'!S$6),"",'2. Manylion Prosiect'!S$6)</f>
        <v/>
      </c>
      <c r="AA5" s="377" t="str">
        <f>IF(ISBLANK('2. Manylion Prosiect'!T$6),"",'2. Manylion Prosiect'!T$6)</f>
        <v/>
      </c>
      <c r="AB5" s="377" t="str">
        <f>IF(ISBLANK('2. Manylion Prosiect'!U$6),"",'2. Manylion Prosiect'!U$6)</f>
        <v/>
      </c>
      <c r="AC5" s="377" t="str">
        <f>IF(ISBLANK('2. Manylion Prosiect'!V$6),"",'2. Manylion Prosiect'!V$6)</f>
        <v/>
      </c>
      <c r="AD5" s="217"/>
      <c r="AF5" s="140" t="s">
        <v>24</v>
      </c>
    </row>
    <row r="6" spans="2:32" x14ac:dyDescent="0.25">
      <c r="B6" s="103"/>
      <c r="K6" s="218"/>
      <c r="L6" s="131"/>
      <c r="M6" s="218"/>
      <c r="N6" s="218"/>
      <c r="O6" s="218"/>
      <c r="Q6" s="218"/>
      <c r="S6" s="218"/>
      <c r="U6" s="218"/>
      <c r="W6" s="218"/>
      <c r="Y6" s="218"/>
      <c r="AA6" s="218"/>
      <c r="AC6" s="218"/>
      <c r="AD6" s="105"/>
      <c r="AF6" s="140"/>
    </row>
    <row r="7" spans="2:32" ht="15" x14ac:dyDescent="0.25">
      <c r="B7" s="103"/>
      <c r="C7" s="219" t="s">
        <v>379</v>
      </c>
      <c r="D7" s="384"/>
      <c r="E7" s="384"/>
      <c r="F7" s="384"/>
      <c r="G7" s="384"/>
      <c r="K7" s="218"/>
      <c r="L7" s="131"/>
      <c r="M7" s="218"/>
      <c r="N7" s="218"/>
      <c r="O7" s="218"/>
      <c r="Q7" s="218"/>
      <c r="S7" s="218"/>
      <c r="U7" s="218"/>
      <c r="W7" s="218"/>
      <c r="Y7" s="218"/>
      <c r="AA7" s="218"/>
      <c r="AC7" s="218"/>
      <c r="AD7" s="105"/>
      <c r="AF7" s="140"/>
    </row>
    <row r="8" spans="2:32" x14ac:dyDescent="0.25">
      <c r="B8" s="103"/>
      <c r="C8" s="8" t="s">
        <v>380</v>
      </c>
      <c r="D8" s="384"/>
      <c r="E8" s="384"/>
      <c r="F8" s="384"/>
      <c r="G8" s="384"/>
      <c r="K8" s="218"/>
      <c r="L8" s="131"/>
      <c r="M8" s="218"/>
      <c r="N8" s="218"/>
      <c r="O8" s="218"/>
      <c r="Q8" s="218"/>
      <c r="S8" s="218"/>
      <c r="U8" s="218"/>
      <c r="W8" s="218"/>
      <c r="Y8" s="218"/>
      <c r="AA8" s="218"/>
      <c r="AC8" s="218"/>
      <c r="AD8" s="105"/>
      <c r="AF8" s="140"/>
    </row>
    <row r="9" spans="2:32" ht="35.4" customHeight="1" x14ac:dyDescent="0.25">
      <c r="B9" s="103"/>
      <c r="D9" s="384"/>
      <c r="E9" s="384"/>
      <c r="F9" s="384"/>
      <c r="G9" s="384"/>
      <c r="K9" s="218"/>
      <c r="L9" s="131"/>
      <c r="M9" s="218"/>
      <c r="N9" s="218"/>
      <c r="O9" s="218"/>
      <c r="Q9" s="218"/>
      <c r="S9" s="218"/>
      <c r="U9" s="218"/>
      <c r="W9" s="218"/>
      <c r="Y9" s="218"/>
      <c r="AA9" s="218"/>
      <c r="AC9" s="218"/>
      <c r="AD9" s="105"/>
      <c r="AF9" s="140"/>
    </row>
    <row r="10" spans="2:32" x14ac:dyDescent="0.25">
      <c r="B10" s="103"/>
      <c r="D10" s="384"/>
      <c r="E10" s="384"/>
      <c r="F10" s="384"/>
      <c r="G10" s="384"/>
      <c r="K10" s="218"/>
      <c r="L10" s="131"/>
      <c r="M10" s="218"/>
      <c r="N10" s="218"/>
      <c r="O10" s="218"/>
      <c r="Q10" s="218"/>
      <c r="S10" s="218"/>
      <c r="U10" s="218"/>
      <c r="W10" s="218"/>
      <c r="Y10" s="218"/>
      <c r="AA10" s="218"/>
      <c r="AC10" s="218"/>
      <c r="AD10" s="105"/>
      <c r="AF10" s="140"/>
    </row>
    <row r="11" spans="2:32" x14ac:dyDescent="0.25">
      <c r="B11" s="103"/>
      <c r="D11" s="384"/>
      <c r="E11" s="384"/>
      <c r="F11" s="384"/>
      <c r="G11" s="384"/>
      <c r="K11" s="218"/>
      <c r="L11" s="131"/>
      <c r="M11" s="218"/>
      <c r="N11" s="218"/>
      <c r="O11" s="218"/>
      <c r="Q11" s="218"/>
      <c r="S11" s="218"/>
      <c r="U11" s="218"/>
      <c r="W11" s="218"/>
      <c r="Y11" s="218"/>
      <c r="AA11" s="218"/>
      <c r="AC11" s="218"/>
      <c r="AD11" s="105"/>
      <c r="AF11" s="140"/>
    </row>
    <row r="12" spans="2:32" x14ac:dyDescent="0.25">
      <c r="B12" s="103"/>
      <c r="K12" s="218"/>
      <c r="L12" s="131"/>
      <c r="M12" s="218"/>
      <c r="N12" s="218"/>
      <c r="O12" s="218"/>
      <c r="Q12" s="218"/>
      <c r="S12" s="218"/>
      <c r="U12" s="218"/>
      <c r="W12" s="218"/>
      <c r="Y12" s="218"/>
      <c r="AA12" s="218"/>
      <c r="AC12" s="218"/>
      <c r="AD12" s="105"/>
      <c r="AF12" s="140"/>
    </row>
    <row r="13" spans="2:32" s="9" customFormat="1" x14ac:dyDescent="0.25">
      <c r="B13" s="220"/>
      <c r="C13" s="9" t="s">
        <v>381</v>
      </c>
      <c r="E13" s="8"/>
      <c r="F13" s="8"/>
      <c r="G13" s="8"/>
      <c r="H13" s="8"/>
      <c r="I13" s="221">
        <f>SUM(K13:AC13)</f>
        <v>0</v>
      </c>
      <c r="J13" s="8"/>
      <c r="K13" s="47">
        <v>0</v>
      </c>
      <c r="L13" s="301"/>
      <c r="M13" s="47">
        <v>0</v>
      </c>
      <c r="N13" s="302"/>
      <c r="O13" s="47"/>
      <c r="P13" s="301"/>
      <c r="Q13" s="47"/>
      <c r="R13" s="301"/>
      <c r="S13" s="47"/>
      <c r="T13" s="301"/>
      <c r="U13" s="47"/>
      <c r="V13" s="301"/>
      <c r="W13" s="47"/>
      <c r="X13" s="301"/>
      <c r="Y13" s="47"/>
      <c r="Z13" s="301"/>
      <c r="AA13" s="47"/>
      <c r="AB13" s="301"/>
      <c r="AC13" s="47"/>
      <c r="AD13" s="224"/>
      <c r="AF13" s="225">
        <f>SUM(K13,M13,O13,Q13,S13,U13,W13,Y13,AA13,AC13)</f>
        <v>0</v>
      </c>
    </row>
    <row r="14" spans="2:32" x14ac:dyDescent="0.25">
      <c r="B14" s="103"/>
      <c r="C14" s="226" t="s">
        <v>382</v>
      </c>
      <c r="I14" s="227" t="str">
        <f>IFERROR(I13/I30,"")</f>
        <v/>
      </c>
      <c r="K14" s="227" t="str">
        <f>IFERROR(K13/K30,"")</f>
        <v/>
      </c>
      <c r="L14" s="116"/>
      <c r="M14" s="227" t="str">
        <f>IFERROR(M13/M30,"")</f>
        <v/>
      </c>
      <c r="N14" s="120"/>
      <c r="O14" s="227" t="str">
        <f>IFERROR(O13/O30,"")</f>
        <v/>
      </c>
      <c r="P14" s="116"/>
      <c r="Q14" s="227" t="str">
        <f>IFERROR(Q13/Q30,"")</f>
        <v/>
      </c>
      <c r="R14" s="116"/>
      <c r="S14" s="227" t="str">
        <f>IFERROR(S13/S30,"")</f>
        <v/>
      </c>
      <c r="T14" s="116"/>
      <c r="U14" s="227" t="str">
        <f>IFERROR(U13/U30,"")</f>
        <v/>
      </c>
      <c r="V14" s="116"/>
      <c r="W14" s="227" t="str">
        <f>IFERROR(W13/W30,"")</f>
        <v/>
      </c>
      <c r="X14" s="116"/>
      <c r="Y14" s="227" t="str">
        <f>IFERROR(Y13/Y30,"")</f>
        <v/>
      </c>
      <c r="Z14" s="116"/>
      <c r="AA14" s="227" t="str">
        <f>IFERROR(AA13/AA30,"")</f>
        <v/>
      </c>
      <c r="AB14" s="116"/>
      <c r="AC14" s="227" t="str">
        <f>IFERROR(AC13/AC30,"")</f>
        <v/>
      </c>
      <c r="AD14" s="105"/>
      <c r="AF14" s="228" t="e">
        <f>($AF13/$AF$30)</f>
        <v>#DIV/0!</v>
      </c>
    </row>
    <row r="15" spans="2:32" x14ac:dyDescent="0.25">
      <c r="B15" s="103"/>
      <c r="I15" s="116"/>
      <c r="K15" s="116"/>
      <c r="L15" s="116"/>
      <c r="M15" s="116"/>
      <c r="N15" s="120"/>
      <c r="O15" s="116"/>
      <c r="P15" s="116"/>
      <c r="Q15" s="116"/>
      <c r="R15" s="116"/>
      <c r="S15" s="116"/>
      <c r="T15" s="116"/>
      <c r="U15" s="116"/>
      <c r="V15" s="116"/>
      <c r="W15" s="116"/>
      <c r="X15" s="116"/>
      <c r="Y15" s="116"/>
      <c r="Z15" s="116"/>
      <c r="AA15" s="116"/>
      <c r="AB15" s="116"/>
      <c r="AC15" s="116"/>
      <c r="AD15" s="105"/>
    </row>
    <row r="16" spans="2:32" s="9" customFormat="1" x14ac:dyDescent="0.25">
      <c r="B16" s="220"/>
      <c r="C16" s="9" t="s">
        <v>383</v>
      </c>
      <c r="E16" s="8"/>
      <c r="F16" s="8"/>
      <c r="G16" s="8"/>
      <c r="H16" s="8"/>
      <c r="I16" s="221">
        <f>SUM(K16:AC16)</f>
        <v>0</v>
      </c>
      <c r="J16" s="8"/>
      <c r="K16" s="47">
        <v>0</v>
      </c>
      <c r="L16" s="301"/>
      <c r="M16" s="47">
        <v>0</v>
      </c>
      <c r="N16" s="302"/>
      <c r="O16" s="47"/>
      <c r="P16" s="303"/>
      <c r="Q16" s="47"/>
      <c r="R16" s="303"/>
      <c r="S16" s="47"/>
      <c r="T16" s="303"/>
      <c r="U16" s="47"/>
      <c r="V16" s="303"/>
      <c r="W16" s="47"/>
      <c r="X16" s="303"/>
      <c r="Y16" s="47"/>
      <c r="Z16" s="303"/>
      <c r="AA16" s="47"/>
      <c r="AB16" s="303"/>
      <c r="AC16" s="47"/>
      <c r="AD16" s="105"/>
      <c r="AF16" s="225">
        <f>SUM(K16,M16,O16,Q16,S16,U16,W16,Y16,AA16,AC16)</f>
        <v>0</v>
      </c>
    </row>
    <row r="17" spans="2:32" s="9" customFormat="1" x14ac:dyDescent="0.25">
      <c r="B17" s="220"/>
      <c r="C17" s="226" t="s">
        <v>25</v>
      </c>
      <c r="E17" s="8"/>
      <c r="F17" s="8"/>
      <c r="G17" s="8"/>
      <c r="H17" s="8"/>
      <c r="I17" s="230" t="str">
        <f>IFERROR(I16/'2. Manylion Prosiect'!B224,"")</f>
        <v/>
      </c>
      <c r="J17" s="8"/>
      <c r="K17" s="230" t="str">
        <f>IFERROR(K16/'2. Manylion Prosiect'!D224,"")</f>
        <v/>
      </c>
      <c r="L17" s="231"/>
      <c r="M17" s="230" t="str">
        <f>IFERROR(M16/'2. Manylion Prosiect'!F224,"")</f>
        <v/>
      </c>
      <c r="N17" s="223"/>
      <c r="O17" s="230" t="str">
        <f>IFERROR(O16/'2. Manylion Prosiect'!H224,"")</f>
        <v/>
      </c>
      <c r="P17" s="232"/>
      <c r="Q17" s="230" t="str">
        <f>IFERROR(Q16/'2. Manylion Prosiect'!J224,"")</f>
        <v/>
      </c>
      <c r="R17" s="232"/>
      <c r="S17" s="230" t="str">
        <f>IFERROR(S16/'2. Manylion Prosiect'!L224,"")</f>
        <v/>
      </c>
      <c r="T17" s="232"/>
      <c r="U17" s="230" t="str">
        <f>IFERROR(U16/'2. Manylion Prosiect'!N224,"")</f>
        <v/>
      </c>
      <c r="V17" s="232"/>
      <c r="W17" s="230" t="str">
        <f>IFERROR(W16/'2. Manylion Prosiect'!P224,"")</f>
        <v/>
      </c>
      <c r="X17" s="232"/>
      <c r="Y17" s="230" t="str">
        <f>IFERROR(Y16/'2. Manylion Prosiect'!R224,"")</f>
        <v/>
      </c>
      <c r="Z17" s="232"/>
      <c r="AA17" s="230" t="str">
        <f>IFERROR(AA16/'2. Manylion Prosiect'!T224,"")</f>
        <v/>
      </c>
      <c r="AB17" s="232"/>
      <c r="AC17" s="230" t="str">
        <f>IFERROR(AC16/'2. Manylion Prosiect'!V224,"")</f>
        <v/>
      </c>
      <c r="AD17" s="233"/>
      <c r="AF17" s="225">
        <f>SUM(K17,M17,O17,Q17,S17,U17,W17,Y17,AA17,AC17)</f>
        <v>0</v>
      </c>
    </row>
    <row r="18" spans="2:32" s="9" customFormat="1" x14ac:dyDescent="0.25">
      <c r="B18" s="220"/>
      <c r="C18" s="226" t="s">
        <v>382</v>
      </c>
      <c r="E18" s="8"/>
      <c r="F18" s="8"/>
      <c r="G18" s="8"/>
      <c r="H18" s="8"/>
      <c r="I18" s="227" t="str">
        <f>IFERROR(I16/I30,"")</f>
        <v/>
      </c>
      <c r="J18" s="8"/>
      <c r="K18" s="227" t="str">
        <f>IFERROR(K16/K30,"")</f>
        <v/>
      </c>
      <c r="L18" s="231"/>
      <c r="M18" s="227" t="str">
        <f>IFERROR(M16/M30,"")</f>
        <v/>
      </c>
      <c r="N18" s="223"/>
      <c r="O18" s="227" t="str">
        <f>IFERROR(O16/O30,"")</f>
        <v/>
      </c>
      <c r="P18" s="232"/>
      <c r="Q18" s="227" t="str">
        <f>IFERROR(Q16/Q30,"")</f>
        <v/>
      </c>
      <c r="R18" s="232"/>
      <c r="S18" s="227" t="str">
        <f>IFERROR(S16/S30,"")</f>
        <v/>
      </c>
      <c r="T18" s="232"/>
      <c r="U18" s="227" t="str">
        <f>IFERROR(U16/U30,"")</f>
        <v/>
      </c>
      <c r="V18" s="232"/>
      <c r="W18" s="227" t="str">
        <f>IFERROR(W16/W30,"")</f>
        <v/>
      </c>
      <c r="X18" s="232"/>
      <c r="Y18" s="227" t="str">
        <f>IFERROR(Y16/Y30,"")</f>
        <v/>
      </c>
      <c r="Z18" s="232"/>
      <c r="AA18" s="227" t="str">
        <f>IFERROR(AA16/AA30,"")</f>
        <v/>
      </c>
      <c r="AB18" s="232"/>
      <c r="AC18" s="227" t="str">
        <f>IFERROR(AC16/AC30,"")</f>
        <v/>
      </c>
      <c r="AD18" s="233"/>
      <c r="AF18" s="228" t="e">
        <f>($AF16/$AF$30)</f>
        <v>#DIV/0!</v>
      </c>
    </row>
    <row r="19" spans="2:32" s="9" customFormat="1" x14ac:dyDescent="0.25">
      <c r="B19" s="220"/>
      <c r="E19" s="8"/>
      <c r="F19" s="8"/>
      <c r="G19" s="8"/>
      <c r="H19" s="8"/>
      <c r="I19" s="222"/>
      <c r="J19" s="8"/>
      <c r="K19" s="222"/>
      <c r="L19" s="222"/>
      <c r="M19" s="222"/>
      <c r="N19" s="231"/>
      <c r="O19" s="222"/>
      <c r="P19" s="222"/>
      <c r="Q19" s="222"/>
      <c r="R19" s="222"/>
      <c r="S19" s="222"/>
      <c r="T19" s="222"/>
      <c r="U19" s="222"/>
      <c r="V19" s="222"/>
      <c r="W19" s="222"/>
      <c r="X19" s="222"/>
      <c r="Y19" s="222"/>
      <c r="Z19" s="222"/>
      <c r="AA19" s="222"/>
      <c r="AB19" s="222"/>
      <c r="AC19" s="222"/>
      <c r="AD19" s="224"/>
    </row>
    <row r="20" spans="2:32" s="9" customFormat="1" x14ac:dyDescent="0.25">
      <c r="B20" s="220"/>
      <c r="C20" s="9" t="s">
        <v>384</v>
      </c>
      <c r="E20" s="8"/>
      <c r="F20" s="8"/>
      <c r="G20" s="8"/>
      <c r="H20" s="8"/>
      <c r="I20" s="221">
        <f>SUM(K20:AC20)</f>
        <v>0</v>
      </c>
      <c r="J20" s="8"/>
      <c r="K20" s="47">
        <v>0</v>
      </c>
      <c r="L20" s="301"/>
      <c r="M20" s="47">
        <v>0</v>
      </c>
      <c r="N20" s="302"/>
      <c r="O20" s="47"/>
      <c r="P20" s="301"/>
      <c r="Q20" s="47"/>
      <c r="R20" s="301"/>
      <c r="S20" s="47"/>
      <c r="T20" s="301"/>
      <c r="U20" s="47"/>
      <c r="V20" s="301"/>
      <c r="W20" s="47"/>
      <c r="X20" s="301"/>
      <c r="Y20" s="47"/>
      <c r="Z20" s="301"/>
      <c r="AA20" s="47"/>
      <c r="AB20" s="301"/>
      <c r="AC20" s="47"/>
      <c r="AD20" s="224"/>
      <c r="AF20" s="225">
        <f>SUM(K20,M20,O20,,Q20,S20,U20,W20,Y20,AA20,AC20)</f>
        <v>0</v>
      </c>
    </row>
    <row r="21" spans="2:32" s="9" customFormat="1" x14ac:dyDescent="0.25">
      <c r="B21" s="220"/>
      <c r="C21" s="226" t="s">
        <v>382</v>
      </c>
      <c r="E21" s="8"/>
      <c r="F21" s="8"/>
      <c r="G21" s="8"/>
      <c r="H21" s="8"/>
      <c r="I21" s="227" t="str">
        <f>IFERROR(I20/I30,"")</f>
        <v/>
      </c>
      <c r="J21" s="8"/>
      <c r="K21" s="227" t="str">
        <f>IFERROR(K20/K30,"")</f>
        <v/>
      </c>
      <c r="L21" s="222"/>
      <c r="M21" s="227" t="str">
        <f>IFERROR(M20/M30,"")</f>
        <v/>
      </c>
      <c r="N21" s="223"/>
      <c r="O21" s="227" t="str">
        <f>IFERROR(O20/O30,"")</f>
        <v/>
      </c>
      <c r="P21" s="222"/>
      <c r="Q21" s="227" t="str">
        <f>IFERROR(Q20/Q30,"")</f>
        <v/>
      </c>
      <c r="R21" s="222"/>
      <c r="S21" s="227" t="str">
        <f>IFERROR(S20/S30,"")</f>
        <v/>
      </c>
      <c r="T21" s="222"/>
      <c r="U21" s="227" t="str">
        <f>IFERROR(U20/U30,"")</f>
        <v/>
      </c>
      <c r="V21" s="222"/>
      <c r="W21" s="227" t="str">
        <f>IFERROR(W20/W30,"")</f>
        <v/>
      </c>
      <c r="X21" s="222"/>
      <c r="Y21" s="227" t="str">
        <f>IFERROR(Y20/Y30,"")</f>
        <v/>
      </c>
      <c r="Z21" s="222"/>
      <c r="AA21" s="227" t="str">
        <f>IFERROR(AA20/AA30,"")</f>
        <v/>
      </c>
      <c r="AB21" s="222"/>
      <c r="AC21" s="227" t="str">
        <f>IFERROR(AC20/AC30,"")</f>
        <v/>
      </c>
      <c r="AD21" s="224"/>
      <c r="AF21" s="228" t="e">
        <f>($AF20/$AF$30)</f>
        <v>#DIV/0!</v>
      </c>
    </row>
    <row r="22" spans="2:32" s="9" customFormat="1" x14ac:dyDescent="0.25">
      <c r="B22" s="220"/>
      <c r="E22" s="8"/>
      <c r="F22" s="8"/>
      <c r="G22" s="8"/>
      <c r="H22" s="8"/>
      <c r="I22" s="222"/>
      <c r="J22" s="8"/>
      <c r="K22" s="222"/>
      <c r="L22" s="222"/>
      <c r="M22" s="222"/>
      <c r="N22" s="231"/>
      <c r="O22" s="222"/>
      <c r="P22" s="222"/>
      <c r="Q22" s="222"/>
      <c r="R22" s="222"/>
      <c r="S22" s="222"/>
      <c r="T22" s="222"/>
      <c r="U22" s="222"/>
      <c r="V22" s="222"/>
      <c r="W22" s="222"/>
      <c r="X22" s="222"/>
      <c r="Y22" s="222"/>
      <c r="Z22" s="222"/>
      <c r="AA22" s="222"/>
      <c r="AB22" s="222"/>
      <c r="AC22" s="222"/>
      <c r="AD22" s="224"/>
    </row>
    <row r="23" spans="2:32" s="9" customFormat="1" x14ac:dyDescent="0.25">
      <c r="B23" s="220"/>
      <c r="C23" s="9" t="s">
        <v>385</v>
      </c>
      <c r="E23" s="8"/>
      <c r="F23" s="8"/>
      <c r="G23" s="8"/>
      <c r="H23" s="8"/>
      <c r="I23" s="221">
        <f>SUM(K23:AC23)</f>
        <v>0</v>
      </c>
      <c r="J23" s="8"/>
      <c r="K23" s="47">
        <v>0</v>
      </c>
      <c r="L23" s="301"/>
      <c r="M23" s="47">
        <v>0</v>
      </c>
      <c r="N23" s="302"/>
      <c r="O23" s="47"/>
      <c r="P23" s="301"/>
      <c r="Q23" s="47"/>
      <c r="R23" s="301"/>
      <c r="S23" s="47"/>
      <c r="T23" s="301"/>
      <c r="U23" s="47"/>
      <c r="V23" s="301"/>
      <c r="W23" s="47"/>
      <c r="X23" s="301"/>
      <c r="Y23" s="47"/>
      <c r="Z23" s="301"/>
      <c r="AA23" s="47"/>
      <c r="AB23" s="301"/>
      <c r="AC23" s="47"/>
      <c r="AD23" s="224"/>
      <c r="AF23" s="225">
        <f>SUM(K23,M23,O23,,Q23,S23,U23,W23,Y23,AA23,AC23)</f>
        <v>0</v>
      </c>
    </row>
    <row r="24" spans="2:32" s="9" customFormat="1" x14ac:dyDescent="0.25">
      <c r="B24" s="220"/>
      <c r="C24" s="226" t="s">
        <v>382</v>
      </c>
      <c r="E24" s="8"/>
      <c r="F24" s="8"/>
      <c r="G24" s="8"/>
      <c r="H24" s="8"/>
      <c r="I24" s="227" t="str">
        <f>IFERROR(I23/I30,"")</f>
        <v/>
      </c>
      <c r="J24" s="8"/>
      <c r="K24" s="227" t="str">
        <f>IFERROR(K23/K30,"")</f>
        <v/>
      </c>
      <c r="L24" s="222"/>
      <c r="M24" s="227" t="str">
        <f>IFERROR(M23/M30,"")</f>
        <v/>
      </c>
      <c r="N24" s="223"/>
      <c r="O24" s="227" t="str">
        <f>IFERROR(O23/O30,"")</f>
        <v/>
      </c>
      <c r="P24" s="222"/>
      <c r="Q24" s="227" t="str">
        <f>IFERROR(Q23/Q30,"")</f>
        <v/>
      </c>
      <c r="R24" s="222"/>
      <c r="S24" s="227" t="str">
        <f>IFERROR(S23/S30,"")</f>
        <v/>
      </c>
      <c r="T24" s="222"/>
      <c r="U24" s="227" t="str">
        <f>IFERROR(U23/U30,"")</f>
        <v/>
      </c>
      <c r="V24" s="222"/>
      <c r="W24" s="227" t="str">
        <f>IFERROR(W23/W30,"")</f>
        <v/>
      </c>
      <c r="X24" s="222"/>
      <c r="Y24" s="227" t="str">
        <f>IFERROR(Y23/Y30,"")</f>
        <v/>
      </c>
      <c r="Z24" s="222"/>
      <c r="AA24" s="227" t="str">
        <f>IFERROR(AA23/AA30,"")</f>
        <v/>
      </c>
      <c r="AB24" s="222"/>
      <c r="AC24" s="227" t="str">
        <f>IFERROR(AC23/AC30,"")</f>
        <v/>
      </c>
      <c r="AD24" s="224"/>
      <c r="AF24" s="228" t="e">
        <f>($AF23/$AF$30)</f>
        <v>#DIV/0!</v>
      </c>
    </row>
    <row r="25" spans="2:32" s="9" customFormat="1" x14ac:dyDescent="0.25">
      <c r="B25" s="220"/>
      <c r="E25" s="8"/>
      <c r="F25" s="8"/>
      <c r="G25" s="8"/>
      <c r="H25" s="8"/>
      <c r="I25" s="222"/>
      <c r="J25" s="8"/>
      <c r="K25" s="222"/>
      <c r="L25" s="222"/>
      <c r="M25" s="222"/>
      <c r="N25" s="231"/>
      <c r="O25" s="222"/>
      <c r="P25" s="222"/>
      <c r="Q25" s="222"/>
      <c r="R25" s="222"/>
      <c r="S25" s="222"/>
      <c r="T25" s="222"/>
      <c r="U25" s="222"/>
      <c r="V25" s="222"/>
      <c r="W25" s="222"/>
      <c r="X25" s="222"/>
      <c r="Y25" s="222"/>
      <c r="Z25" s="222"/>
      <c r="AA25" s="222"/>
      <c r="AB25" s="222"/>
      <c r="AC25" s="222"/>
      <c r="AD25" s="224"/>
    </row>
    <row r="26" spans="2:32" x14ac:dyDescent="0.25">
      <c r="B26" s="103"/>
      <c r="C26" s="9" t="s">
        <v>386</v>
      </c>
      <c r="I26" s="221">
        <f>SUM(K26:AC26)</f>
        <v>0</v>
      </c>
      <c r="K26" s="47">
        <v>0</v>
      </c>
      <c r="L26" s="271"/>
      <c r="M26" s="47">
        <v>0</v>
      </c>
      <c r="N26" s="72"/>
      <c r="O26" s="47"/>
      <c r="P26" s="271"/>
      <c r="Q26" s="47"/>
      <c r="R26" s="271"/>
      <c r="S26" s="47"/>
      <c r="T26" s="271"/>
      <c r="U26" s="47"/>
      <c r="V26" s="271"/>
      <c r="W26" s="47"/>
      <c r="X26" s="271"/>
      <c r="Y26" s="47"/>
      <c r="Z26" s="271"/>
      <c r="AA26" s="47"/>
      <c r="AB26" s="271"/>
      <c r="AC26" s="47"/>
      <c r="AD26" s="105"/>
      <c r="AF26" s="225">
        <f>SUM(K26,M26,O26,,Q26,S26,U26,W26,Y26,AA26,AC26)</f>
        <v>0</v>
      </c>
    </row>
    <row r="27" spans="2:32" x14ac:dyDescent="0.25">
      <c r="B27" s="103"/>
      <c r="C27" s="226" t="s">
        <v>382</v>
      </c>
      <c r="I27" s="227" t="str">
        <f>IFERROR(I26/I30,"")</f>
        <v/>
      </c>
      <c r="K27" s="227" t="str">
        <f>IFERROR(K26/K30,"")</f>
        <v/>
      </c>
      <c r="L27" s="116"/>
      <c r="M27" s="227" t="str">
        <f>IFERROR(M26/M30,"")</f>
        <v/>
      </c>
      <c r="N27" s="234"/>
      <c r="O27" s="227" t="str">
        <f>IFERROR(O26/O30,"")</f>
        <v/>
      </c>
      <c r="P27" s="116"/>
      <c r="Q27" s="227" t="str">
        <f>IFERROR(Q26/Q30,"")</f>
        <v/>
      </c>
      <c r="R27" s="116"/>
      <c r="S27" s="227" t="str">
        <f>IFERROR(S26/S30,"")</f>
        <v/>
      </c>
      <c r="T27" s="116"/>
      <c r="U27" s="227" t="str">
        <f>IFERROR(U26/U30,"")</f>
        <v/>
      </c>
      <c r="V27" s="116"/>
      <c r="W27" s="227" t="str">
        <f>IFERROR(W26/W30,"")</f>
        <v/>
      </c>
      <c r="X27" s="116"/>
      <c r="Y27" s="227" t="str">
        <f>IFERROR(Y26/Y30,"")</f>
        <v/>
      </c>
      <c r="Z27" s="116"/>
      <c r="AA27" s="227" t="str">
        <f>IFERROR(AA26/AA30,"")</f>
        <v/>
      </c>
      <c r="AB27" s="116"/>
      <c r="AC27" s="227" t="str">
        <f>IFERROR(AC26/AC30,"")</f>
        <v/>
      </c>
      <c r="AD27" s="105"/>
      <c r="AF27" s="228" t="e">
        <f>($AF26/$AF$30)</f>
        <v>#DIV/0!</v>
      </c>
    </row>
    <row r="28" spans="2:32" x14ac:dyDescent="0.25">
      <c r="B28" s="103"/>
      <c r="C28" s="9"/>
      <c r="I28" s="234"/>
      <c r="K28" s="234"/>
      <c r="L28" s="120"/>
      <c r="M28" s="234"/>
      <c r="N28" s="234"/>
      <c r="O28" s="234"/>
      <c r="P28" s="116"/>
      <c r="Q28" s="234"/>
      <c r="R28" s="116"/>
      <c r="S28" s="234"/>
      <c r="T28" s="116"/>
      <c r="U28" s="234"/>
      <c r="V28" s="116"/>
      <c r="W28" s="234"/>
      <c r="X28" s="116"/>
      <c r="Y28" s="234"/>
      <c r="Z28" s="116"/>
      <c r="AA28" s="234"/>
      <c r="AB28" s="116"/>
      <c r="AC28" s="234"/>
      <c r="AD28" s="105"/>
      <c r="AF28" s="218"/>
    </row>
    <row r="29" spans="2:32" x14ac:dyDescent="0.25">
      <c r="B29" s="103"/>
      <c r="I29" s="116"/>
      <c r="K29" s="116"/>
      <c r="L29" s="116"/>
      <c r="M29" s="116"/>
      <c r="N29" s="120"/>
      <c r="O29" s="116"/>
      <c r="P29" s="116"/>
      <c r="Q29" s="116"/>
      <c r="R29" s="116"/>
      <c r="S29" s="116"/>
      <c r="T29" s="116"/>
      <c r="U29" s="116"/>
      <c r="V29" s="116"/>
      <c r="W29" s="116"/>
      <c r="X29" s="116"/>
      <c r="Y29" s="116"/>
      <c r="Z29" s="116"/>
      <c r="AA29" s="116"/>
      <c r="AB29" s="116"/>
      <c r="AC29" s="116"/>
      <c r="AD29" s="105"/>
    </row>
    <row r="30" spans="2:32" s="9" customFormat="1" x14ac:dyDescent="0.25">
      <c r="B30" s="220"/>
      <c r="C30" s="9" t="s">
        <v>387</v>
      </c>
      <c r="E30" s="8"/>
      <c r="F30" s="8"/>
      <c r="G30" s="8"/>
      <c r="H30" s="8"/>
      <c r="I30" s="221">
        <f>SUM(K30:AC30)</f>
        <v>0</v>
      </c>
      <c r="J30" s="8"/>
      <c r="K30" s="235">
        <f>SUM(K13,K16,K20,K23,K26)</f>
        <v>0</v>
      </c>
      <c r="L30" s="222"/>
      <c r="M30" s="235">
        <f>SUM(M13,M16,M20,M23,M26)</f>
        <v>0</v>
      </c>
      <c r="N30" s="223"/>
      <c r="O30" s="235">
        <f>SUM(O13,O16,O20,O23,O26)</f>
        <v>0</v>
      </c>
      <c r="P30" s="222"/>
      <c r="Q30" s="235">
        <f>SUM(Q13,Q16,Q20,Q23,Q26)</f>
        <v>0</v>
      </c>
      <c r="R30" s="222"/>
      <c r="S30" s="235">
        <f>SUM(S13,S16,S20,S23,S26)</f>
        <v>0</v>
      </c>
      <c r="T30" s="222"/>
      <c r="U30" s="235">
        <f>SUM(U13,U16,U20,U23,U26)</f>
        <v>0</v>
      </c>
      <c r="V30" s="222"/>
      <c r="W30" s="235">
        <f>SUM(W13,W16,W20,W23,W26)</f>
        <v>0</v>
      </c>
      <c r="X30" s="222"/>
      <c r="Y30" s="235">
        <f>SUM(Y13,Y16,Y20,Y23,Y26)</f>
        <v>0</v>
      </c>
      <c r="Z30" s="222"/>
      <c r="AA30" s="235">
        <f>SUM(AA13,AA16,AA20,AA23,AA26)</f>
        <v>0</v>
      </c>
      <c r="AB30" s="222"/>
      <c r="AC30" s="235">
        <f>SUM(AC13,AC16,AC20,AC23,AC26)</f>
        <v>0</v>
      </c>
      <c r="AD30" s="224"/>
      <c r="AF30" s="225">
        <f>SUM(K30,M30,O30,,Q30,S30,U30,W30,Y30,AA30,AC30)</f>
        <v>0</v>
      </c>
    </row>
    <row r="31" spans="2:32" s="9" customFormat="1" ht="14.4" x14ac:dyDescent="0.3">
      <c r="B31" s="220"/>
      <c r="C31" s="236" t="s">
        <v>388</v>
      </c>
      <c r="E31" s="8"/>
      <c r="F31" s="8"/>
      <c r="G31" s="8"/>
      <c r="H31" s="8"/>
      <c r="I31" s="52"/>
      <c r="J31" s="8"/>
      <c r="K31" s="52"/>
      <c r="L31" s="231"/>
      <c r="M31" s="52"/>
      <c r="N31" s="223"/>
      <c r="O31" s="52"/>
      <c r="P31" s="222"/>
      <c r="Q31" s="52"/>
      <c r="R31" s="222"/>
      <c r="S31" s="52"/>
      <c r="T31" s="222"/>
      <c r="U31" s="52"/>
      <c r="V31" s="222"/>
      <c r="W31" s="52"/>
      <c r="X31" s="222"/>
      <c r="Y31" s="52"/>
      <c r="Z31" s="222"/>
      <c r="AA31" s="52"/>
      <c r="AB31" s="222"/>
      <c r="AC31" s="52"/>
      <c r="AD31" s="224"/>
      <c r="AF31" s="237"/>
    </row>
    <row r="32" spans="2:32" s="9" customFormat="1" ht="14.4" x14ac:dyDescent="0.3">
      <c r="B32" s="220"/>
      <c r="C32" s="236"/>
      <c r="E32" s="8"/>
      <c r="F32" s="8"/>
      <c r="G32" s="8"/>
      <c r="H32" s="8"/>
      <c r="I32" s="52"/>
      <c r="J32" s="8"/>
      <c r="K32" s="52"/>
      <c r="L32" s="231"/>
      <c r="M32" s="52"/>
      <c r="N32" s="223"/>
      <c r="O32" s="52"/>
      <c r="P32" s="222"/>
      <c r="Q32" s="52"/>
      <c r="R32" s="222"/>
      <c r="S32" s="52"/>
      <c r="T32" s="222"/>
      <c r="U32" s="52"/>
      <c r="V32" s="222"/>
      <c r="W32" s="52"/>
      <c r="X32" s="222"/>
      <c r="Y32" s="52"/>
      <c r="Z32" s="222"/>
      <c r="AA32" s="52"/>
      <c r="AB32" s="222"/>
      <c r="AC32" s="52"/>
      <c r="AD32" s="224"/>
      <c r="AF32" s="237"/>
    </row>
    <row r="33" spans="2:32" x14ac:dyDescent="0.25">
      <c r="B33" s="103"/>
      <c r="I33" s="116"/>
      <c r="K33" s="116"/>
      <c r="L33" s="116"/>
      <c r="M33" s="116"/>
      <c r="N33" s="120"/>
      <c r="O33" s="116"/>
      <c r="P33" s="116"/>
      <c r="Q33" s="116"/>
      <c r="R33" s="116"/>
      <c r="S33" s="116"/>
      <c r="T33" s="116"/>
      <c r="U33" s="116"/>
      <c r="V33" s="116"/>
      <c r="W33" s="116"/>
      <c r="X33" s="116"/>
      <c r="Y33" s="116"/>
      <c r="Z33" s="116"/>
      <c r="AA33" s="116"/>
      <c r="AB33" s="116"/>
      <c r="AC33" s="116"/>
      <c r="AD33" s="105"/>
    </row>
    <row r="34" spans="2:32" x14ac:dyDescent="0.25">
      <c r="B34" s="103"/>
      <c r="C34" s="9" t="s">
        <v>389</v>
      </c>
      <c r="I34" s="324">
        <f>I30*0.9</f>
        <v>0</v>
      </c>
      <c r="K34" s="235">
        <f>K30*0.9</f>
        <v>0</v>
      </c>
      <c r="L34" s="52"/>
      <c r="M34" s="235">
        <f>M30*0.9</f>
        <v>0</v>
      </c>
      <c r="N34" s="52"/>
      <c r="O34" s="235">
        <f>O30*0.9</f>
        <v>0</v>
      </c>
      <c r="P34" s="229"/>
      <c r="Q34" s="235">
        <f>Q30*0.9</f>
        <v>0</v>
      </c>
      <c r="R34" s="229"/>
      <c r="S34" s="235">
        <f>S30*0.9</f>
        <v>0</v>
      </c>
      <c r="T34" s="229"/>
      <c r="U34" s="235">
        <f>U30*0.9</f>
        <v>0</v>
      </c>
      <c r="V34" s="229"/>
      <c r="W34" s="235">
        <f>W30*0.9</f>
        <v>0</v>
      </c>
      <c r="X34" s="229"/>
      <c r="Y34" s="235">
        <f>Y30*0.9</f>
        <v>0</v>
      </c>
      <c r="Z34" s="229"/>
      <c r="AA34" s="235">
        <f>AA30*0.9</f>
        <v>0</v>
      </c>
      <c r="AB34" s="229"/>
      <c r="AC34" s="235">
        <f>AC30*0.9</f>
        <v>0</v>
      </c>
      <c r="AD34" s="105"/>
      <c r="AF34" s="225">
        <f>SUM(K34,M34,O34,,Q34,S34,U34,W34,Y34,AA34,AC34)</f>
        <v>0</v>
      </c>
    </row>
    <row r="35" spans="2:32" x14ac:dyDescent="0.25">
      <c r="B35" s="103"/>
      <c r="C35" s="9"/>
      <c r="I35" s="234"/>
      <c r="K35" s="234"/>
      <c r="L35" s="120"/>
      <c r="M35" s="234"/>
      <c r="N35" s="234"/>
      <c r="O35" s="234"/>
      <c r="P35" s="229"/>
      <c r="Q35" s="234"/>
      <c r="R35" s="229"/>
      <c r="S35" s="234"/>
      <c r="T35" s="229"/>
      <c r="U35" s="234"/>
      <c r="V35" s="229"/>
      <c r="W35" s="234"/>
      <c r="X35" s="229"/>
      <c r="Y35" s="234"/>
      <c r="Z35" s="229"/>
      <c r="AA35" s="234"/>
      <c r="AB35" s="229"/>
      <c r="AC35" s="234"/>
      <c r="AD35" s="53"/>
      <c r="AF35" s="218"/>
    </row>
    <row r="36" spans="2:32" x14ac:dyDescent="0.25">
      <c r="B36" s="103"/>
      <c r="C36" s="9" t="s">
        <v>390</v>
      </c>
      <c r="I36" s="325">
        <f>SUM(K36:AC36)</f>
        <v>0</v>
      </c>
      <c r="K36" s="47">
        <v>0</v>
      </c>
      <c r="L36" s="271"/>
      <c r="M36" s="47">
        <v>0</v>
      </c>
      <c r="N36" s="72"/>
      <c r="O36" s="47"/>
      <c r="P36" s="303"/>
      <c r="Q36" s="47"/>
      <c r="R36" s="303"/>
      <c r="S36" s="47"/>
      <c r="T36" s="303"/>
      <c r="U36" s="47"/>
      <c r="V36" s="303"/>
      <c r="W36" s="47"/>
      <c r="X36" s="303"/>
      <c r="Y36" s="47"/>
      <c r="Z36" s="303"/>
      <c r="AA36" s="47"/>
      <c r="AB36" s="303"/>
      <c r="AC36" s="47"/>
      <c r="AD36" s="53"/>
      <c r="AF36" s="225">
        <f>SUM(K36,M36,O36,,Q36,S36,U36,W36,Y36,AA36,AC36)</f>
        <v>0</v>
      </c>
    </row>
    <row r="37" spans="2:32" ht="14.4" x14ac:dyDescent="0.3">
      <c r="B37" s="103"/>
      <c r="C37" s="236" t="s">
        <v>391</v>
      </c>
      <c r="I37" s="227" t="str">
        <f>IFERROR(I36/I30,"")</f>
        <v/>
      </c>
      <c r="K37" s="227" t="str">
        <f>IFERROR(K36/K30,"")</f>
        <v/>
      </c>
      <c r="L37" s="116"/>
      <c r="M37" s="227" t="str">
        <f>IFERROR(M36/M30,"")</f>
        <v/>
      </c>
      <c r="N37" s="116"/>
      <c r="O37" s="227" t="str">
        <f>IFERROR(O36/O30,"")</f>
        <v/>
      </c>
      <c r="P37" s="229"/>
      <c r="Q37" s="227" t="str">
        <f>IFERROR(Q36/Q30,"")</f>
        <v/>
      </c>
      <c r="R37" s="229"/>
      <c r="S37" s="227" t="str">
        <f>IFERROR(S36/S30,"")</f>
        <v/>
      </c>
      <c r="T37" s="229"/>
      <c r="U37" s="227" t="str">
        <f>IFERROR(U36/U30,"")</f>
        <v/>
      </c>
      <c r="V37" s="229"/>
      <c r="W37" s="227" t="str">
        <f>IFERROR(W36/W30,"")</f>
        <v/>
      </c>
      <c r="X37" s="229"/>
      <c r="Y37" s="227" t="str">
        <f>IFERROR(Y36/Y30,"")</f>
        <v/>
      </c>
      <c r="Z37" s="229"/>
      <c r="AA37" s="227" t="str">
        <f>IFERROR(AA36/AA30,"")</f>
        <v/>
      </c>
      <c r="AB37" s="229"/>
      <c r="AC37" s="227" t="str">
        <f>IFERROR(AC36/AC30,"")</f>
        <v/>
      </c>
      <c r="AD37" s="53"/>
      <c r="AF37" s="228" t="e">
        <f>AVERAGE(E37:O37)</f>
        <v>#DIV/0!</v>
      </c>
    </row>
    <row r="38" spans="2:32" x14ac:dyDescent="0.25">
      <c r="B38" s="103"/>
      <c r="C38" s="9"/>
      <c r="I38" s="234"/>
      <c r="K38" s="234"/>
      <c r="L38" s="120"/>
      <c r="M38" s="234"/>
      <c r="N38" s="234"/>
      <c r="O38" s="234"/>
      <c r="P38" s="229"/>
      <c r="Q38" s="234"/>
      <c r="R38" s="229"/>
      <c r="S38" s="234"/>
      <c r="T38" s="229"/>
      <c r="U38" s="234"/>
      <c r="V38" s="229"/>
      <c r="W38" s="234"/>
      <c r="X38" s="229"/>
      <c r="Y38" s="234"/>
      <c r="Z38" s="229"/>
      <c r="AA38" s="234"/>
      <c r="AB38" s="229"/>
      <c r="AC38" s="234"/>
      <c r="AD38" s="53"/>
      <c r="AF38" s="218"/>
    </row>
    <row r="39" spans="2:32" x14ac:dyDescent="0.25">
      <c r="B39" s="103"/>
      <c r="C39" s="9" t="s">
        <v>392</v>
      </c>
      <c r="I39" s="324">
        <f>I30-I36</f>
        <v>0</v>
      </c>
      <c r="K39" s="235">
        <f>K30-K36</f>
        <v>0</v>
      </c>
      <c r="L39" s="229"/>
      <c r="M39" s="235">
        <f>M30-M36</f>
        <v>0</v>
      </c>
      <c r="N39" s="229"/>
      <c r="O39" s="235">
        <f>O30-O36</f>
        <v>0</v>
      </c>
      <c r="P39" s="229"/>
      <c r="Q39" s="235">
        <f>Q30-Q36</f>
        <v>0</v>
      </c>
      <c r="R39" s="229"/>
      <c r="S39" s="235">
        <f>S30-S36</f>
        <v>0</v>
      </c>
      <c r="T39" s="229"/>
      <c r="U39" s="235">
        <f>U30-U36</f>
        <v>0</v>
      </c>
      <c r="V39" s="229"/>
      <c r="W39" s="235">
        <f>W30-W36</f>
        <v>0</v>
      </c>
      <c r="X39" s="229"/>
      <c r="Y39" s="235">
        <f>Y30-Y36</f>
        <v>0</v>
      </c>
      <c r="Z39" s="229"/>
      <c r="AA39" s="235">
        <f>AA30-AA36</f>
        <v>0</v>
      </c>
      <c r="AB39" s="229"/>
      <c r="AC39" s="235">
        <f>AC30-AC36</f>
        <v>0</v>
      </c>
      <c r="AD39" s="53"/>
      <c r="AF39" s="225">
        <f>SUM(K39,M39,O39,Q39,S39,U39,W39,Y39,AA39,AC39)</f>
        <v>0</v>
      </c>
    </row>
    <row r="40" spans="2:32" x14ac:dyDescent="0.25">
      <c r="B40" s="103"/>
      <c r="N40" s="131"/>
      <c r="AD40" s="105"/>
    </row>
    <row r="41" spans="2:32" x14ac:dyDescent="0.25">
      <c r="B41" s="103"/>
      <c r="N41" s="131"/>
      <c r="AD41" s="105"/>
    </row>
    <row r="42" spans="2:32" x14ac:dyDescent="0.25">
      <c r="B42" s="103"/>
      <c r="N42" s="131"/>
      <c r="AD42" s="105"/>
    </row>
    <row r="43" spans="2:32" s="9" customFormat="1" x14ac:dyDescent="0.25">
      <c r="B43" s="220"/>
      <c r="C43" s="9" t="s">
        <v>393</v>
      </c>
      <c r="E43" s="8"/>
      <c r="F43" s="8"/>
      <c r="G43" s="8"/>
      <c r="H43" s="8"/>
      <c r="I43" s="325">
        <f>SUM(K43:AC43)</f>
        <v>0</v>
      </c>
      <c r="J43" s="8"/>
      <c r="K43" s="309">
        <f>SUM(K46:K48)</f>
        <v>0</v>
      </c>
      <c r="M43" s="309">
        <f>SUM(M46:M48)</f>
        <v>0</v>
      </c>
      <c r="N43" s="238"/>
      <c r="O43" s="309">
        <f>SUM(O46:O48)</f>
        <v>0</v>
      </c>
      <c r="Q43" s="309">
        <f>SUM(Q46:Q48)</f>
        <v>0</v>
      </c>
      <c r="S43" s="309">
        <f>SUM(S46:S48)</f>
        <v>0</v>
      </c>
      <c r="U43" s="309">
        <f>SUM(U46:U48)</f>
        <v>0</v>
      </c>
      <c r="W43" s="309">
        <f>SUM(W46:W48)</f>
        <v>0</v>
      </c>
      <c r="Y43" s="309">
        <f>SUM(Y46:Y48)</f>
        <v>0</v>
      </c>
      <c r="AA43" s="309">
        <f>SUM(AA46:AA48)</f>
        <v>0</v>
      </c>
      <c r="AC43" s="309">
        <f>SUM(AC46:AC48)</f>
        <v>0</v>
      </c>
      <c r="AD43" s="224"/>
      <c r="AF43" s="225">
        <f>SUM(K43,M43,O43,Q43,S43,U43,W43,Y43,AA43,AC43)</f>
        <v>0</v>
      </c>
    </row>
    <row r="44" spans="2:32" s="9" customFormat="1" ht="15" customHeight="1" x14ac:dyDescent="0.25">
      <c r="B44" s="220"/>
      <c r="E44" s="8"/>
      <c r="F44" s="8"/>
      <c r="G44" s="8"/>
      <c r="H44" s="8"/>
      <c r="I44" s="8"/>
      <c r="J44" s="8"/>
      <c r="K44" s="8"/>
      <c r="M44" s="8"/>
      <c r="N44" s="238"/>
      <c r="O44" s="8"/>
      <c r="Q44" s="8"/>
      <c r="S44" s="8"/>
      <c r="U44" s="8"/>
      <c r="W44" s="8"/>
      <c r="Y44" s="8"/>
      <c r="AA44" s="8"/>
      <c r="AC44" s="8"/>
      <c r="AD44" s="224"/>
    </row>
    <row r="45" spans="2:32" x14ac:dyDescent="0.25">
      <c r="B45" s="103"/>
      <c r="C45" s="9" t="s">
        <v>394</v>
      </c>
      <c r="N45" s="131"/>
      <c r="P45" s="239"/>
      <c r="R45" s="239"/>
      <c r="T45" s="239"/>
      <c r="V45" s="239"/>
      <c r="X45" s="239"/>
      <c r="Z45" s="239"/>
      <c r="AB45" s="239"/>
      <c r="AD45" s="240"/>
    </row>
    <row r="46" spans="2:32" ht="14.4" x14ac:dyDescent="0.3">
      <c r="B46" s="103"/>
      <c r="C46" s="241" t="s">
        <v>457</v>
      </c>
      <c r="D46" s="388"/>
      <c r="E46" s="388"/>
      <c r="F46" s="388"/>
      <c r="G46" s="388"/>
      <c r="I46" s="221">
        <f>SUM(K46:AC46)</f>
        <v>0</v>
      </c>
      <c r="K46" s="48">
        <v>0</v>
      </c>
      <c r="L46" s="46"/>
      <c r="M46" s="48">
        <v>0</v>
      </c>
      <c r="N46" s="304"/>
      <c r="O46" s="48">
        <v>0</v>
      </c>
      <c r="P46" s="305"/>
      <c r="Q46" s="48">
        <v>0</v>
      </c>
      <c r="R46" s="305"/>
      <c r="S46" s="48">
        <v>0</v>
      </c>
      <c r="T46" s="305"/>
      <c r="U46" s="48">
        <v>0</v>
      </c>
      <c r="V46" s="305"/>
      <c r="W46" s="48">
        <v>0</v>
      </c>
      <c r="X46" s="305"/>
      <c r="Y46" s="48">
        <v>0</v>
      </c>
      <c r="Z46" s="305"/>
      <c r="AA46" s="48">
        <v>0</v>
      </c>
      <c r="AB46" s="305"/>
      <c r="AC46" s="48">
        <v>0</v>
      </c>
      <c r="AD46" s="240"/>
    </row>
    <row r="47" spans="2:32" ht="14.4" x14ac:dyDescent="0.3">
      <c r="B47" s="103"/>
      <c r="C47" s="241" t="s">
        <v>457</v>
      </c>
      <c r="D47" s="388"/>
      <c r="E47" s="388"/>
      <c r="F47" s="388"/>
      <c r="G47" s="388"/>
      <c r="I47" s="221">
        <f>SUM(K47:AC47)</f>
        <v>0</v>
      </c>
      <c r="K47" s="48">
        <v>0</v>
      </c>
      <c r="L47" s="46"/>
      <c r="M47" s="48">
        <v>0</v>
      </c>
      <c r="N47" s="304"/>
      <c r="O47" s="48">
        <v>0</v>
      </c>
      <c r="P47" s="305"/>
      <c r="Q47" s="48">
        <v>0</v>
      </c>
      <c r="R47" s="305"/>
      <c r="S47" s="48">
        <v>0</v>
      </c>
      <c r="T47" s="305"/>
      <c r="U47" s="48">
        <v>0</v>
      </c>
      <c r="V47" s="305"/>
      <c r="W47" s="48">
        <v>0</v>
      </c>
      <c r="X47" s="305"/>
      <c r="Y47" s="48">
        <v>0</v>
      </c>
      <c r="Z47" s="305"/>
      <c r="AA47" s="48">
        <v>0</v>
      </c>
      <c r="AB47" s="305"/>
      <c r="AC47" s="48">
        <v>0</v>
      </c>
      <c r="AD47" s="240"/>
    </row>
    <row r="48" spans="2:32" ht="14.4" x14ac:dyDescent="0.3">
      <c r="B48" s="103"/>
      <c r="C48" s="241" t="s">
        <v>457</v>
      </c>
      <c r="D48" s="388"/>
      <c r="E48" s="388"/>
      <c r="F48" s="388"/>
      <c r="G48" s="388"/>
      <c r="I48" s="221">
        <f>SUM(K48:AC48)</f>
        <v>0</v>
      </c>
      <c r="K48" s="48">
        <v>0</v>
      </c>
      <c r="L48" s="46"/>
      <c r="M48" s="48">
        <v>0</v>
      </c>
      <c r="N48" s="304"/>
      <c r="O48" s="48">
        <v>0</v>
      </c>
      <c r="P48" s="46"/>
      <c r="Q48" s="48">
        <v>0</v>
      </c>
      <c r="R48" s="46"/>
      <c r="S48" s="48">
        <v>0</v>
      </c>
      <c r="T48" s="46"/>
      <c r="U48" s="48">
        <v>0</v>
      </c>
      <c r="V48" s="46"/>
      <c r="W48" s="48">
        <v>0</v>
      </c>
      <c r="X48" s="46"/>
      <c r="Y48" s="48">
        <v>0</v>
      </c>
      <c r="Z48" s="46"/>
      <c r="AA48" s="48">
        <v>0</v>
      </c>
      <c r="AB48" s="46"/>
      <c r="AC48" s="48">
        <v>0</v>
      </c>
      <c r="AD48" s="105"/>
    </row>
    <row r="49" spans="1:31" x14ac:dyDescent="0.25">
      <c r="B49" s="103"/>
      <c r="AD49" s="105"/>
    </row>
    <row r="50" spans="1:31" ht="20.100000000000001" customHeight="1" x14ac:dyDescent="0.3">
      <c r="B50" s="242"/>
      <c r="C50" s="245"/>
      <c r="E50" s="51"/>
      <c r="F50" s="51"/>
      <c r="G50" s="51"/>
      <c r="H50" s="51"/>
      <c r="I50" s="51"/>
      <c r="J50" s="51"/>
      <c r="K50" s="51"/>
      <c r="L50" s="245"/>
      <c r="M50" s="51"/>
      <c r="N50" s="245"/>
      <c r="O50" s="51"/>
      <c r="P50" s="245"/>
      <c r="Q50" s="245"/>
      <c r="R50" s="245"/>
      <c r="S50" s="245"/>
      <c r="T50" s="245"/>
      <c r="U50" s="245"/>
      <c r="V50" s="245"/>
      <c r="W50" s="245"/>
      <c r="X50" s="245"/>
      <c r="Y50" s="245"/>
      <c r="Z50" s="245"/>
      <c r="AA50" s="245"/>
      <c r="AB50" s="245"/>
      <c r="AC50" s="245"/>
      <c r="AD50" s="246"/>
    </row>
    <row r="51" spans="1:31" ht="191.4" customHeight="1" x14ac:dyDescent="0.3">
      <c r="B51" s="247"/>
      <c r="C51" s="248" t="s">
        <v>397</v>
      </c>
      <c r="D51" s="385"/>
      <c r="E51" s="386"/>
      <c r="F51" s="386"/>
      <c r="G51" s="387"/>
      <c r="H51" s="245"/>
      <c r="I51" s="245"/>
      <c r="J51" s="245"/>
      <c r="K51" s="245"/>
      <c r="L51" s="245"/>
      <c r="M51" s="245"/>
      <c r="N51" s="245"/>
      <c r="O51" s="245"/>
      <c r="P51" s="245"/>
      <c r="Q51" s="245"/>
      <c r="R51" s="245"/>
      <c r="S51" s="245"/>
      <c r="T51" s="245"/>
      <c r="U51" s="245"/>
      <c r="V51" s="245"/>
      <c r="W51" s="245"/>
      <c r="X51" s="245"/>
      <c r="Y51" s="245"/>
      <c r="Z51" s="245"/>
      <c r="AA51" s="245"/>
      <c r="AB51" s="245"/>
      <c r="AC51" s="245"/>
      <c r="AD51" s="246"/>
    </row>
    <row r="52" spans="1:31" ht="55.5" customHeight="1" x14ac:dyDescent="0.3">
      <c r="B52" s="247"/>
      <c r="C52" s="248"/>
      <c r="D52" s="343"/>
      <c r="E52" s="343"/>
      <c r="F52" s="343"/>
      <c r="G52" s="343"/>
      <c r="H52" s="245"/>
      <c r="I52" s="245"/>
      <c r="J52" s="245"/>
      <c r="K52" s="245"/>
      <c r="L52" s="245"/>
      <c r="M52" s="245"/>
      <c r="N52" s="245"/>
      <c r="O52" s="245"/>
      <c r="P52" s="245"/>
      <c r="Q52" s="245"/>
      <c r="R52" s="245"/>
      <c r="S52" s="245"/>
      <c r="T52" s="245"/>
      <c r="U52" s="245"/>
      <c r="V52" s="245"/>
      <c r="W52" s="245"/>
      <c r="X52" s="245"/>
      <c r="Y52" s="245"/>
      <c r="Z52" s="245"/>
      <c r="AA52" s="245"/>
      <c r="AB52" s="245"/>
      <c r="AC52" s="245"/>
      <c r="AD52" s="246"/>
    </row>
    <row r="53" spans="1:31" ht="15.6" x14ac:dyDescent="0.3">
      <c r="B53" s="106" t="s">
        <v>465</v>
      </c>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8"/>
    </row>
    <row r="54" spans="1:31" s="131" customFormat="1" ht="15.6" x14ac:dyDescent="0.3">
      <c r="B54" s="247"/>
      <c r="C54" s="326"/>
      <c r="D54" s="326"/>
      <c r="E54" s="326"/>
      <c r="F54" s="326"/>
      <c r="G54" s="326"/>
      <c r="H54" s="326"/>
      <c r="I54" s="326"/>
      <c r="J54" s="326"/>
      <c r="K54" s="326"/>
      <c r="L54" s="326"/>
      <c r="M54" s="326"/>
      <c r="N54" s="326"/>
      <c r="O54" s="326"/>
      <c r="P54" s="326"/>
      <c r="Q54" s="326"/>
      <c r="R54" s="326"/>
      <c r="S54" s="326"/>
      <c r="T54" s="326"/>
      <c r="U54" s="326"/>
      <c r="V54" s="326"/>
      <c r="W54" s="326"/>
      <c r="X54" s="326"/>
      <c r="Y54" s="326"/>
      <c r="Z54" s="326"/>
      <c r="AA54" s="326"/>
      <c r="AB54" s="326"/>
      <c r="AC54" s="326"/>
      <c r="AD54" s="327"/>
    </row>
    <row r="55" spans="1:31" s="131" customFormat="1" ht="32.1" customHeight="1" x14ac:dyDescent="0.3">
      <c r="B55" s="247"/>
      <c r="C55" s="371" t="s">
        <v>541</v>
      </c>
      <c r="D55" s="371"/>
      <c r="E55" s="344"/>
      <c r="F55" s="344"/>
      <c r="G55" s="344"/>
      <c r="H55" s="326"/>
      <c r="I55" s="326"/>
      <c r="J55" s="326"/>
      <c r="K55" s="326"/>
      <c r="L55" s="326"/>
      <c r="M55" s="326"/>
      <c r="N55" s="326"/>
      <c r="O55" s="326"/>
      <c r="P55" s="326"/>
      <c r="Q55" s="326"/>
      <c r="R55" s="326"/>
      <c r="S55" s="326"/>
      <c r="T55" s="326"/>
      <c r="U55" s="326"/>
      <c r="V55" s="326"/>
      <c r="W55" s="326"/>
      <c r="X55" s="326"/>
      <c r="Y55" s="326"/>
      <c r="Z55" s="326"/>
      <c r="AA55" s="326"/>
      <c r="AB55" s="326"/>
      <c r="AC55" s="326"/>
      <c r="AD55" s="327"/>
    </row>
    <row r="56" spans="1:31" s="131" customFormat="1" ht="30.6" customHeight="1" x14ac:dyDescent="0.3">
      <c r="B56" s="247"/>
      <c r="C56" s="371" t="s">
        <v>542</v>
      </c>
      <c r="D56" s="371"/>
      <c r="E56" s="344"/>
      <c r="F56" s="344"/>
      <c r="G56" s="344"/>
      <c r="H56" s="326"/>
      <c r="I56" s="326"/>
      <c r="J56" s="326"/>
      <c r="K56" s="326"/>
      <c r="L56" s="326"/>
      <c r="M56" s="326"/>
      <c r="N56" s="326"/>
      <c r="O56" s="326"/>
      <c r="P56" s="326"/>
      <c r="Q56" s="326"/>
      <c r="R56" s="326"/>
      <c r="S56" s="326"/>
      <c r="T56" s="326"/>
      <c r="U56" s="326"/>
      <c r="V56" s="326"/>
      <c r="W56" s="326"/>
      <c r="X56" s="326"/>
      <c r="Y56" s="326"/>
      <c r="Z56" s="326"/>
      <c r="AA56" s="326"/>
      <c r="AB56" s="326"/>
      <c r="AC56" s="326"/>
      <c r="AD56" s="327"/>
    </row>
    <row r="57" spans="1:31" s="131" customFormat="1" ht="24.6" customHeight="1" x14ac:dyDescent="0.3">
      <c r="B57" s="247"/>
      <c r="C57" s="344"/>
      <c r="D57" s="344"/>
      <c r="E57" s="344"/>
      <c r="F57" s="344"/>
      <c r="G57" s="344"/>
      <c r="H57" s="326"/>
      <c r="I57" s="326"/>
      <c r="J57" s="326"/>
      <c r="K57" s="326"/>
      <c r="L57" s="326"/>
      <c r="M57" s="326"/>
      <c r="N57" s="326"/>
      <c r="O57" s="326"/>
      <c r="P57" s="326"/>
      <c r="Q57" s="326"/>
      <c r="R57" s="326"/>
      <c r="S57" s="326"/>
      <c r="T57" s="326"/>
      <c r="U57" s="326"/>
      <c r="V57" s="326"/>
      <c r="W57" s="326"/>
      <c r="X57" s="326"/>
      <c r="Y57" s="326"/>
      <c r="Z57" s="326"/>
      <c r="AA57" s="326"/>
      <c r="AB57" s="326"/>
      <c r="AC57" s="326"/>
      <c r="AD57" s="327"/>
    </row>
    <row r="58" spans="1:31" s="131" customFormat="1" ht="15.6" x14ac:dyDescent="0.3">
      <c r="B58" s="247"/>
      <c r="C58" s="328"/>
      <c r="D58" s="328"/>
      <c r="E58" s="328"/>
      <c r="F58" s="328"/>
      <c r="G58" s="328"/>
      <c r="H58" s="326"/>
      <c r="I58" s="326"/>
      <c r="J58" s="326"/>
      <c r="K58" s="326"/>
      <c r="L58" s="326"/>
      <c r="M58" s="326"/>
      <c r="N58" s="326"/>
      <c r="O58" s="326"/>
      <c r="P58" s="326"/>
      <c r="Q58" s="326"/>
      <c r="R58" s="326"/>
      <c r="S58" s="326"/>
      <c r="T58" s="326"/>
      <c r="U58" s="326"/>
      <c r="V58" s="326"/>
      <c r="W58" s="326"/>
      <c r="X58" s="326"/>
      <c r="Y58" s="326"/>
      <c r="Z58" s="326"/>
      <c r="AA58" s="326"/>
      <c r="AB58" s="326"/>
      <c r="AC58" s="326"/>
      <c r="AD58" s="327"/>
    </row>
    <row r="59" spans="1:31" ht="15.6" x14ac:dyDescent="0.3">
      <c r="B59" s="247"/>
      <c r="C59" s="219" t="s">
        <v>464</v>
      </c>
      <c r="E59" s="51"/>
      <c r="F59" s="51"/>
      <c r="G59" s="51"/>
      <c r="H59" s="51"/>
      <c r="I59" s="51"/>
      <c r="J59" s="51"/>
      <c r="K59" s="236"/>
      <c r="P59" s="326"/>
      <c r="R59" s="326"/>
      <c r="T59" s="326"/>
      <c r="V59" s="326"/>
      <c r="X59" s="326"/>
      <c r="Z59" s="326"/>
      <c r="AB59" s="326"/>
      <c r="AD59" s="327"/>
    </row>
    <row r="60" spans="1:31" ht="15.6" x14ac:dyDescent="0.3">
      <c r="B60" s="247"/>
      <c r="C60" s="219"/>
      <c r="E60" s="51"/>
      <c r="F60" s="51"/>
      <c r="G60" s="346" t="s">
        <v>458</v>
      </c>
      <c r="H60" s="51"/>
      <c r="I60" s="329" t="s">
        <v>459</v>
      </c>
      <c r="J60" s="51"/>
      <c r="K60" s="236"/>
      <c r="P60" s="326"/>
      <c r="R60" s="326"/>
      <c r="T60" s="326"/>
      <c r="V60" s="326"/>
      <c r="X60" s="326"/>
      <c r="Z60" s="326"/>
      <c r="AB60" s="326"/>
      <c r="AD60" s="327"/>
    </row>
    <row r="61" spans="1:31" s="46" customFormat="1" ht="15.6" x14ac:dyDescent="0.3">
      <c r="A61" s="8"/>
      <c r="B61" s="242"/>
      <c r="C61" s="330" t="s">
        <v>462</v>
      </c>
      <c r="E61" s="51"/>
      <c r="F61" s="51"/>
      <c r="G61" s="345" t="s">
        <v>142</v>
      </c>
      <c r="H61" s="51"/>
      <c r="I61" s="331">
        <f>SUM(K61:AC61)</f>
        <v>0</v>
      </c>
      <c r="J61" s="51"/>
      <c r="K61" s="47">
        <v>0</v>
      </c>
      <c r="L61" s="306"/>
      <c r="M61" s="47">
        <v>0</v>
      </c>
      <c r="N61" s="306"/>
      <c r="O61" s="47"/>
      <c r="P61" s="306"/>
      <c r="Q61" s="47"/>
      <c r="R61" s="306"/>
      <c r="S61" s="47"/>
      <c r="T61" s="306"/>
      <c r="U61" s="47"/>
      <c r="V61" s="306"/>
      <c r="W61" s="47"/>
      <c r="X61" s="306"/>
      <c r="Y61" s="47"/>
      <c r="Z61" s="306"/>
      <c r="AA61" s="47"/>
      <c r="AB61" s="306"/>
      <c r="AC61" s="47"/>
      <c r="AD61" s="244"/>
      <c r="AE61" s="8"/>
    </row>
    <row r="62" spans="1:31" s="46" customFormat="1" ht="15.6" x14ac:dyDescent="0.3">
      <c r="A62" s="8"/>
      <c r="B62" s="242"/>
      <c r="C62" s="330"/>
      <c r="E62" s="51"/>
      <c r="F62" s="51"/>
      <c r="G62" s="48"/>
      <c r="H62" s="51"/>
      <c r="I62" s="332"/>
      <c r="J62" s="51"/>
      <c r="K62" s="52"/>
      <c r="L62" s="349"/>
      <c r="M62" s="52"/>
      <c r="N62" s="349"/>
      <c r="O62" s="52"/>
      <c r="P62" s="349"/>
      <c r="Q62" s="52"/>
      <c r="R62" s="349"/>
      <c r="S62" s="52"/>
      <c r="T62" s="349"/>
      <c r="U62" s="52"/>
      <c r="V62" s="349"/>
      <c r="W62" s="52"/>
      <c r="X62" s="349"/>
      <c r="Y62" s="52"/>
      <c r="Z62" s="349"/>
      <c r="AA62" s="52"/>
      <c r="AB62" s="349"/>
      <c r="AC62" s="52"/>
      <c r="AD62" s="244"/>
      <c r="AE62" s="8"/>
    </row>
    <row r="63" spans="1:31" s="46" customFormat="1" ht="15" x14ac:dyDescent="0.25">
      <c r="A63" s="8"/>
      <c r="B63" s="242"/>
      <c r="C63" s="219" t="s">
        <v>395</v>
      </c>
      <c r="D63" s="8"/>
      <c r="E63" s="51"/>
      <c r="G63" s="333"/>
      <c r="H63" s="64"/>
      <c r="I63" s="334"/>
      <c r="J63" s="64"/>
      <c r="K63" s="243"/>
      <c r="L63" s="350"/>
      <c r="M63" s="243"/>
      <c r="N63" s="349"/>
      <c r="O63" s="52"/>
      <c r="P63" s="349"/>
      <c r="Q63" s="52"/>
      <c r="R63" s="349"/>
      <c r="S63" s="52"/>
      <c r="T63" s="349"/>
      <c r="U63" s="52"/>
      <c r="V63" s="349"/>
      <c r="W63" s="52"/>
      <c r="X63" s="349"/>
      <c r="Y63" s="52"/>
      <c r="Z63" s="349"/>
      <c r="AA63" s="52"/>
      <c r="AB63" s="349"/>
      <c r="AC63" s="52"/>
      <c r="AD63" s="244"/>
      <c r="AE63" s="8"/>
    </row>
    <row r="64" spans="1:31" s="46" customFormat="1" ht="15" x14ac:dyDescent="0.25">
      <c r="A64" s="8"/>
      <c r="B64" s="242"/>
      <c r="C64" s="219" t="s">
        <v>396</v>
      </c>
      <c r="D64" s="8"/>
      <c r="E64" s="51"/>
      <c r="G64" s="51"/>
      <c r="H64" s="64"/>
      <c r="I64" s="334"/>
      <c r="J64" s="64"/>
      <c r="K64" s="243"/>
      <c r="L64" s="350"/>
      <c r="M64" s="243"/>
      <c r="N64" s="349"/>
      <c r="O64" s="52"/>
      <c r="P64" s="349"/>
      <c r="Q64" s="52"/>
      <c r="R64" s="349"/>
      <c r="S64" s="52"/>
      <c r="T64" s="349"/>
      <c r="U64" s="52"/>
      <c r="V64" s="349"/>
      <c r="W64" s="52"/>
      <c r="X64" s="349"/>
      <c r="Y64" s="52"/>
      <c r="Z64" s="349"/>
      <c r="AA64" s="52"/>
      <c r="AB64" s="349"/>
      <c r="AC64" s="52"/>
      <c r="AD64" s="244"/>
      <c r="AE64" s="8"/>
    </row>
    <row r="65" spans="1:32" s="46" customFormat="1" ht="15" x14ac:dyDescent="0.25">
      <c r="A65" s="8"/>
      <c r="B65" s="242"/>
      <c r="C65" s="219"/>
      <c r="D65" s="8"/>
      <c r="E65" s="51"/>
      <c r="G65" s="51"/>
      <c r="H65" s="64"/>
      <c r="I65" s="329" t="s">
        <v>460</v>
      </c>
      <c r="J65" s="64"/>
      <c r="K65" s="243"/>
      <c r="L65" s="350"/>
      <c r="M65" s="243"/>
      <c r="N65" s="349"/>
      <c r="O65" s="52"/>
      <c r="P65" s="349"/>
      <c r="Q65" s="52"/>
      <c r="R65" s="349"/>
      <c r="S65" s="52"/>
      <c r="T65" s="349"/>
      <c r="U65" s="52"/>
      <c r="V65" s="349"/>
      <c r="W65" s="52"/>
      <c r="X65" s="349"/>
      <c r="Y65" s="52"/>
      <c r="Z65" s="349"/>
      <c r="AA65" s="52"/>
      <c r="AB65" s="349"/>
      <c r="AC65" s="52"/>
      <c r="AD65" s="244"/>
      <c r="AE65" s="8"/>
    </row>
    <row r="66" spans="1:32" s="46" customFormat="1" ht="15.6" x14ac:dyDescent="0.3">
      <c r="A66" s="8"/>
      <c r="B66" s="242"/>
      <c r="C66" s="330" t="s">
        <v>463</v>
      </c>
      <c r="D66" s="8"/>
      <c r="E66" s="51"/>
      <c r="G66" s="345" t="s">
        <v>142</v>
      </c>
      <c r="H66" s="51"/>
      <c r="I66" s="331">
        <f>SUM(K66:AC66)</f>
        <v>0</v>
      </c>
      <c r="J66" s="51"/>
      <c r="K66" s="47">
        <v>0</v>
      </c>
      <c r="L66" s="335"/>
      <c r="M66" s="47">
        <v>0</v>
      </c>
      <c r="N66" s="335"/>
      <c r="O66" s="47"/>
      <c r="P66" s="335"/>
      <c r="Q66" s="47"/>
      <c r="R66" s="335"/>
      <c r="S66" s="47"/>
      <c r="T66" s="335"/>
      <c r="U66" s="47"/>
      <c r="V66" s="335"/>
      <c r="W66" s="47"/>
      <c r="X66" s="335"/>
      <c r="Y66" s="47"/>
      <c r="Z66" s="335"/>
      <c r="AA66" s="47"/>
      <c r="AB66" s="335"/>
      <c r="AC66" s="47"/>
      <c r="AD66" s="244"/>
      <c r="AE66" s="8"/>
    </row>
    <row r="67" spans="1:32" s="46" customFormat="1" ht="15.6" x14ac:dyDescent="0.3">
      <c r="A67" s="8"/>
      <c r="B67" s="242"/>
      <c r="C67" s="330"/>
      <c r="D67" s="8"/>
      <c r="E67" s="51"/>
      <c r="G67" s="48"/>
      <c r="H67" s="51"/>
      <c r="I67" s="332"/>
      <c r="J67" s="51"/>
      <c r="K67" s="52"/>
      <c r="L67" s="336"/>
      <c r="M67" s="52"/>
      <c r="N67" s="336"/>
      <c r="O67" s="52"/>
      <c r="P67" s="336"/>
      <c r="Q67" s="52"/>
      <c r="R67" s="336"/>
      <c r="S67" s="52"/>
      <c r="T67" s="336"/>
      <c r="U67" s="52"/>
      <c r="V67" s="336"/>
      <c r="W67" s="52"/>
      <c r="X67" s="336"/>
      <c r="Y67" s="52"/>
      <c r="Z67" s="336"/>
      <c r="AA67" s="52"/>
      <c r="AB67" s="336"/>
      <c r="AC67" s="52"/>
      <c r="AD67" s="244"/>
      <c r="AE67" s="8"/>
    </row>
    <row r="68" spans="1:32" s="46" customFormat="1" ht="15" x14ac:dyDescent="0.25">
      <c r="A68" s="8"/>
      <c r="B68" s="242"/>
      <c r="C68" s="219" t="s">
        <v>395</v>
      </c>
      <c r="D68" s="8"/>
      <c r="E68" s="51"/>
      <c r="G68" s="51"/>
      <c r="H68" s="51"/>
      <c r="I68" s="334"/>
      <c r="J68" s="64"/>
      <c r="K68" s="243"/>
      <c r="L68" s="337"/>
      <c r="M68" s="243"/>
      <c r="N68" s="336"/>
      <c r="O68" s="52"/>
      <c r="P68" s="336"/>
      <c r="Q68" s="52"/>
      <c r="R68" s="336"/>
      <c r="S68" s="52"/>
      <c r="T68" s="336"/>
      <c r="U68" s="52"/>
      <c r="V68" s="336"/>
      <c r="W68" s="52"/>
      <c r="X68" s="336"/>
      <c r="Y68" s="52"/>
      <c r="Z68" s="336"/>
      <c r="AA68" s="52"/>
      <c r="AB68" s="336"/>
      <c r="AC68" s="52"/>
      <c r="AD68" s="244"/>
      <c r="AE68" s="8"/>
    </row>
    <row r="69" spans="1:32" s="46" customFormat="1" ht="15" x14ac:dyDescent="0.25">
      <c r="A69" s="8"/>
      <c r="B69" s="242"/>
      <c r="C69" s="219" t="s">
        <v>396</v>
      </c>
      <c r="D69" s="8"/>
      <c r="E69" s="51"/>
      <c r="G69" s="51"/>
      <c r="H69" s="51"/>
      <c r="I69" s="334"/>
      <c r="J69" s="64"/>
      <c r="K69" s="243"/>
      <c r="L69" s="337"/>
      <c r="M69" s="243"/>
      <c r="N69" s="336"/>
      <c r="O69" s="52"/>
      <c r="P69" s="336"/>
      <c r="Q69" s="52"/>
      <c r="R69" s="336"/>
      <c r="S69" s="52"/>
      <c r="T69" s="336"/>
      <c r="U69" s="52"/>
      <c r="V69" s="336"/>
      <c r="W69" s="52"/>
      <c r="X69" s="336"/>
      <c r="Y69" s="52"/>
      <c r="Z69" s="336"/>
      <c r="AA69" s="52"/>
      <c r="AB69" s="336"/>
      <c r="AC69" s="52"/>
      <c r="AD69" s="244"/>
      <c r="AE69" s="8"/>
    </row>
    <row r="70" spans="1:32" s="46" customFormat="1" ht="15" x14ac:dyDescent="0.25">
      <c r="A70" s="8"/>
      <c r="B70" s="242"/>
      <c r="C70" s="219"/>
      <c r="D70" s="8"/>
      <c r="E70" s="51"/>
      <c r="G70" s="51"/>
      <c r="H70" s="51"/>
      <c r="I70" s="329" t="s">
        <v>378</v>
      </c>
      <c r="J70" s="64"/>
      <c r="K70" s="243"/>
      <c r="L70" s="337"/>
      <c r="M70" s="243"/>
      <c r="N70" s="336"/>
      <c r="O70" s="52"/>
      <c r="P70" s="336"/>
      <c r="Q70" s="52"/>
      <c r="R70" s="336"/>
      <c r="S70" s="52"/>
      <c r="T70" s="336"/>
      <c r="U70" s="52"/>
      <c r="V70" s="336"/>
      <c r="W70" s="52"/>
      <c r="X70" s="336"/>
      <c r="Y70" s="52"/>
      <c r="Z70" s="336"/>
      <c r="AA70" s="52"/>
      <c r="AB70" s="336"/>
      <c r="AC70" s="52"/>
      <c r="AD70" s="244"/>
      <c r="AE70" s="8"/>
    </row>
    <row r="71" spans="1:32" ht="15.6" x14ac:dyDescent="0.3">
      <c r="B71" s="242"/>
      <c r="C71" s="250" t="s">
        <v>461</v>
      </c>
      <c r="E71" s="51"/>
      <c r="F71" s="51"/>
      <c r="G71" s="51"/>
      <c r="H71" s="51"/>
      <c r="I71" s="338">
        <f>SUM(K71:AC71)</f>
        <v>0</v>
      </c>
      <c r="J71" s="51"/>
      <c r="K71" s="338">
        <f>SUM(K61:K66)</f>
        <v>0</v>
      </c>
      <c r="L71" s="245"/>
      <c r="M71" s="338">
        <f>SUM(M61:M66)</f>
        <v>0</v>
      </c>
      <c r="N71" s="245"/>
      <c r="O71" s="338">
        <f>SUM(O61:O66)</f>
        <v>0</v>
      </c>
      <c r="P71" s="245"/>
      <c r="Q71" s="338">
        <f>SUM(Q61:Q66)</f>
        <v>0</v>
      </c>
      <c r="R71" s="245"/>
      <c r="S71" s="338">
        <f>SUM(S61:S66)</f>
        <v>0</v>
      </c>
      <c r="T71" s="245"/>
      <c r="U71" s="338">
        <f>SUM(U61:U66)</f>
        <v>0</v>
      </c>
      <c r="V71" s="245"/>
      <c r="W71" s="338">
        <f>SUM(W61:W66)</f>
        <v>0</v>
      </c>
      <c r="X71" s="245"/>
      <c r="Y71" s="338">
        <f>SUM(Y61:Y66)</f>
        <v>0</v>
      </c>
      <c r="Z71" s="245"/>
      <c r="AA71" s="338">
        <f>SUM(AA61:AA66)</f>
        <v>0</v>
      </c>
      <c r="AB71" s="245"/>
      <c r="AC71" s="338">
        <f>SUM(AC61:AC66)</f>
        <v>0</v>
      </c>
      <c r="AD71" s="246"/>
      <c r="AF71" s="339">
        <f>SUM(K71,M71,O71,Q71,S71,U71,W71,Y71,AA71,AC71)</f>
        <v>0</v>
      </c>
    </row>
    <row r="72" spans="1:32" ht="15" x14ac:dyDescent="0.25">
      <c r="B72" s="242"/>
      <c r="C72" s="245"/>
      <c r="E72" s="51"/>
      <c r="F72" s="51"/>
      <c r="G72" s="51"/>
      <c r="H72" s="51"/>
      <c r="I72" s="245"/>
      <c r="J72" s="51"/>
      <c r="K72" s="348" t="str">
        <f>IF(K71=K30,"ok","nid yw'r swm yn cyfateb ac adran 3.1")</f>
        <v>ok</v>
      </c>
      <c r="L72" s="245"/>
      <c r="M72" s="348" t="str">
        <f>IF(M71=M30,"ok","nid yw'r swm yn cyfateb ac adran 3.1")</f>
        <v>ok</v>
      </c>
      <c r="N72" s="245"/>
      <c r="O72" s="348" t="str">
        <f>IF(O71=O30,"ok","nid yw'r swm yn cyfateb ac adran 3.1")</f>
        <v>ok</v>
      </c>
      <c r="P72" s="340"/>
      <c r="Q72" s="348" t="str">
        <f>IF(Q71=Q30,"ok","nid yw'r swm yn cyfateb ac adran 3.1")</f>
        <v>ok</v>
      </c>
      <c r="R72" s="340"/>
      <c r="S72" s="348" t="str">
        <f>IF(S71=S30,"ok","nid yw'r swm yn cyfateb ac adran 3.1")</f>
        <v>ok</v>
      </c>
      <c r="T72" s="340"/>
      <c r="U72" s="348" t="str">
        <f>IF(U71=U30,"ok","nid yw'r swm yn cyfateb ac adran 3.1")</f>
        <v>ok</v>
      </c>
      <c r="V72" s="340"/>
      <c r="W72" s="348" t="str">
        <f>IF(W71=W30,"ok","nid yw'r swm yn cyfateb ac adran 3.1")</f>
        <v>ok</v>
      </c>
      <c r="X72" s="340"/>
      <c r="Y72" s="348" t="str">
        <f>IF(Y71=Y30,"ok","nid yw'r swm yn cyfateb ac adran 3.1")</f>
        <v>ok</v>
      </c>
      <c r="Z72" s="340"/>
      <c r="AA72" s="348" t="str">
        <f>IF(AA71=AA30,"ok","nid yw'r swm yn cyfateb ac adran 3.1")</f>
        <v>ok</v>
      </c>
      <c r="AB72" s="340"/>
      <c r="AC72" s="348" t="str">
        <f>IF(AC71=AC30,"ok","nid yw'r swm yn cyfateb ac adran 3.1")</f>
        <v>ok</v>
      </c>
      <c r="AD72" s="244"/>
    </row>
    <row r="73" spans="1:32" ht="20.100000000000001" customHeight="1" x14ac:dyDescent="0.3">
      <c r="B73" s="242"/>
      <c r="E73" s="51"/>
      <c r="F73" s="51"/>
      <c r="G73" s="51"/>
      <c r="H73" s="51"/>
      <c r="J73" s="51"/>
      <c r="K73" s="341"/>
      <c r="L73" s="245"/>
      <c r="M73" s="341"/>
      <c r="N73" s="245"/>
      <c r="O73" s="341"/>
      <c r="P73" s="245"/>
      <c r="Q73" s="341"/>
      <c r="R73" s="245"/>
      <c r="S73" s="341"/>
      <c r="T73" s="245"/>
      <c r="U73" s="341"/>
      <c r="V73" s="245"/>
      <c r="W73" s="341"/>
      <c r="X73" s="245"/>
      <c r="Y73" s="341"/>
      <c r="Z73" s="245"/>
      <c r="AA73" s="341"/>
      <c r="AB73" s="245"/>
      <c r="AC73" s="341"/>
      <c r="AD73" s="246"/>
      <c r="AF73" s="339">
        <f>SUM(K73,M73,O73,Q73,S73,U73,W73,Y73,AA73,AC73)</f>
        <v>0</v>
      </c>
    </row>
    <row r="74" spans="1:32" ht="20.100000000000001" customHeight="1" x14ac:dyDescent="0.3">
      <c r="B74" s="242"/>
      <c r="C74" s="342"/>
      <c r="E74" s="51"/>
      <c r="F74" s="51"/>
      <c r="G74" s="51"/>
      <c r="H74" s="51"/>
      <c r="I74" s="51"/>
      <c r="J74" s="51"/>
      <c r="K74" s="341"/>
      <c r="L74" s="245"/>
      <c r="M74" s="341"/>
      <c r="N74" s="245"/>
      <c r="O74" s="341"/>
      <c r="P74" s="245"/>
      <c r="Q74" s="245"/>
      <c r="R74" s="245"/>
      <c r="S74" s="245"/>
      <c r="T74" s="245"/>
      <c r="U74" s="245"/>
      <c r="V74" s="245"/>
      <c r="W74" s="245"/>
      <c r="X74" s="245"/>
      <c r="Y74" s="245"/>
      <c r="Z74" s="245"/>
      <c r="AA74" s="245"/>
      <c r="AB74" s="245"/>
      <c r="AC74" s="245"/>
      <c r="AD74" s="246"/>
    </row>
    <row r="75" spans="1:32" ht="15" x14ac:dyDescent="0.25">
      <c r="B75" s="242"/>
      <c r="C75" s="245"/>
      <c r="D75" s="245"/>
      <c r="E75" s="245"/>
      <c r="F75" s="245"/>
      <c r="G75" s="245"/>
      <c r="H75" s="245"/>
      <c r="I75" s="245"/>
      <c r="J75" s="245"/>
      <c r="K75" s="245"/>
      <c r="L75" s="245"/>
      <c r="M75" s="245"/>
      <c r="N75" s="245"/>
      <c r="O75" s="245"/>
      <c r="P75" s="245"/>
      <c r="Q75" s="245"/>
      <c r="R75" s="245"/>
      <c r="S75" s="245"/>
      <c r="T75" s="245"/>
      <c r="U75" s="245"/>
      <c r="V75" s="245"/>
      <c r="W75" s="245"/>
      <c r="X75" s="245"/>
      <c r="Y75" s="245"/>
      <c r="Z75" s="245"/>
      <c r="AA75" s="245"/>
      <c r="AB75" s="245"/>
      <c r="AC75" s="245"/>
      <c r="AD75" s="244"/>
    </row>
    <row r="76" spans="1:32" ht="15.6" x14ac:dyDescent="0.3">
      <c r="B76" s="106">
        <v>3.3</v>
      </c>
      <c r="C76" s="107" t="s">
        <v>467</v>
      </c>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8"/>
    </row>
    <row r="77" spans="1:32" ht="12" customHeight="1" x14ac:dyDescent="0.25">
      <c r="B77" s="242"/>
      <c r="C77" s="245"/>
      <c r="D77" s="245"/>
      <c r="E77" s="245"/>
      <c r="F77" s="245"/>
      <c r="G77" s="245"/>
      <c r="H77" s="245"/>
      <c r="I77" s="245"/>
      <c r="J77" s="245"/>
      <c r="K77" s="245"/>
      <c r="L77" s="245"/>
      <c r="M77" s="245"/>
      <c r="N77" s="245"/>
      <c r="O77" s="245"/>
      <c r="P77" s="245"/>
      <c r="Q77" s="245"/>
      <c r="R77" s="245"/>
      <c r="S77" s="245"/>
      <c r="T77" s="245"/>
      <c r="U77" s="245"/>
      <c r="V77" s="245"/>
      <c r="W77" s="245"/>
      <c r="X77" s="245"/>
      <c r="Y77" s="245"/>
      <c r="Z77" s="245"/>
      <c r="AA77" s="245"/>
      <c r="AB77" s="245"/>
      <c r="AC77" s="245"/>
      <c r="AD77" s="244"/>
    </row>
    <row r="78" spans="1:32" ht="81.599999999999994" customHeight="1" x14ac:dyDescent="0.25">
      <c r="B78" s="242"/>
      <c r="C78" s="347" t="s">
        <v>469</v>
      </c>
      <c r="E78" s="245"/>
      <c r="F78" s="113" t="s">
        <v>471</v>
      </c>
      <c r="G78" s="339">
        <f>I61*0.9</f>
        <v>0</v>
      </c>
      <c r="H78" s="245"/>
      <c r="I78" s="347" t="s">
        <v>535</v>
      </c>
      <c r="J78" s="245"/>
      <c r="K78" s="369">
        <v>0</v>
      </c>
      <c r="L78" s="347"/>
      <c r="M78" s="347"/>
      <c r="N78" s="245"/>
      <c r="P78" s="245"/>
      <c r="Q78" s="245"/>
      <c r="R78" s="245"/>
      <c r="S78" s="245"/>
      <c r="T78" s="245"/>
      <c r="U78" s="245"/>
      <c r="V78" s="245"/>
      <c r="W78" s="245"/>
      <c r="X78" s="245"/>
      <c r="Y78" s="245"/>
      <c r="Z78" s="245"/>
      <c r="AA78" s="245"/>
      <c r="AB78" s="245"/>
      <c r="AC78" s="245"/>
      <c r="AD78" s="244"/>
    </row>
    <row r="79" spans="1:32" ht="63.6" customHeight="1" x14ac:dyDescent="0.25">
      <c r="B79" s="242"/>
      <c r="C79" s="347" t="s">
        <v>468</v>
      </c>
      <c r="D79" s="245"/>
      <c r="E79" s="245"/>
      <c r="F79" s="113" t="s">
        <v>472</v>
      </c>
      <c r="G79" s="339">
        <f>I66*0.9</f>
        <v>0</v>
      </c>
      <c r="H79" s="245"/>
      <c r="I79" s="347" t="s">
        <v>536</v>
      </c>
      <c r="J79" s="245"/>
      <c r="K79" s="369"/>
      <c r="L79" s="347"/>
      <c r="M79" s="347"/>
      <c r="N79" s="245"/>
      <c r="P79" s="245"/>
      <c r="Q79" s="245"/>
      <c r="R79" s="245"/>
      <c r="S79" s="245"/>
      <c r="T79" s="245"/>
      <c r="U79" s="245"/>
      <c r="V79" s="245"/>
      <c r="W79" s="245"/>
      <c r="X79" s="245"/>
      <c r="Y79" s="245"/>
      <c r="Z79" s="245"/>
      <c r="AA79" s="245"/>
      <c r="AB79" s="245"/>
      <c r="AC79" s="245"/>
      <c r="AD79" s="244"/>
    </row>
    <row r="80" spans="1:32" ht="57.6" customHeight="1" x14ac:dyDescent="0.25">
      <c r="B80" s="242"/>
      <c r="C80" s="347" t="s">
        <v>470</v>
      </c>
      <c r="D80" s="351" t="s">
        <v>398</v>
      </c>
      <c r="E80" s="245"/>
      <c r="F80" s="113" t="s">
        <v>538</v>
      </c>
      <c r="G80" s="339">
        <f>SUM(G78:G79)</f>
        <v>0</v>
      </c>
      <c r="H80" s="245"/>
      <c r="I80" s="347" t="s">
        <v>537</v>
      </c>
      <c r="J80" s="245"/>
      <c r="K80" s="370">
        <f>SUM(K78:K79)</f>
        <v>0</v>
      </c>
      <c r="L80" s="347"/>
      <c r="M80" s="347"/>
      <c r="N80" s="245"/>
      <c r="P80" s="245"/>
      <c r="Q80" s="245"/>
      <c r="R80" s="245"/>
      <c r="S80" s="245"/>
      <c r="T80" s="245"/>
      <c r="U80" s="245"/>
      <c r="V80" s="245"/>
      <c r="W80" s="245"/>
      <c r="X80" s="245"/>
      <c r="Y80" s="245"/>
      <c r="Z80" s="245"/>
      <c r="AA80" s="245"/>
      <c r="AB80" s="245"/>
      <c r="AC80" s="245"/>
      <c r="AD80" s="244"/>
    </row>
    <row r="81" spans="2:30" ht="15.6" customHeight="1" x14ac:dyDescent="0.3">
      <c r="B81" s="242"/>
      <c r="C81" s="249" t="s">
        <v>399</v>
      </c>
      <c r="D81" s="314" t="s">
        <v>400</v>
      </c>
      <c r="E81" s="245"/>
      <c r="F81" s="245"/>
      <c r="G81" s="245"/>
      <c r="H81" s="245"/>
      <c r="I81" s="245"/>
      <c r="J81" s="245"/>
      <c r="K81" s="340" t="str">
        <f>IF(K80=I36,"ok","nid yw'r swm yn cyfateb ac adran 3.1")</f>
        <v>ok</v>
      </c>
      <c r="L81" s="245"/>
      <c r="N81" s="245"/>
      <c r="P81" s="245"/>
      <c r="Q81" s="245"/>
      <c r="R81" s="245"/>
      <c r="S81" s="245"/>
      <c r="T81" s="245"/>
      <c r="U81" s="245"/>
      <c r="V81" s="245"/>
      <c r="W81" s="245"/>
      <c r="X81" s="245"/>
      <c r="Y81" s="245"/>
      <c r="Z81" s="245"/>
      <c r="AA81" s="245"/>
      <c r="AB81" s="245"/>
      <c r="AC81" s="245"/>
      <c r="AD81" s="244"/>
    </row>
    <row r="82" spans="2:30" ht="15.6" customHeight="1" x14ac:dyDescent="0.25">
      <c r="B82" s="242"/>
      <c r="C82" s="69" t="s">
        <v>399</v>
      </c>
      <c r="D82" s="48">
        <v>0</v>
      </c>
      <c r="E82" s="245"/>
      <c r="F82" s="245"/>
      <c r="G82" s="245"/>
      <c r="H82" s="245"/>
      <c r="I82" s="245"/>
      <c r="J82" s="245"/>
      <c r="K82" s="245"/>
      <c r="L82" s="245"/>
      <c r="N82" s="245"/>
      <c r="O82" s="245"/>
      <c r="P82" s="245"/>
      <c r="Q82" s="245"/>
      <c r="R82" s="245"/>
      <c r="S82" s="245"/>
      <c r="T82" s="245"/>
      <c r="U82" s="245"/>
      <c r="V82" s="245"/>
      <c r="W82" s="245"/>
      <c r="X82" s="245"/>
      <c r="Y82" s="245"/>
      <c r="Z82" s="245"/>
      <c r="AA82" s="245"/>
      <c r="AB82" s="245"/>
      <c r="AC82" s="245"/>
      <c r="AD82" s="244"/>
    </row>
    <row r="83" spans="2:30" ht="15.6" customHeight="1" x14ac:dyDescent="0.25">
      <c r="B83" s="242"/>
      <c r="C83" s="69" t="s">
        <v>399</v>
      </c>
      <c r="D83" s="48">
        <v>0</v>
      </c>
      <c r="E83" s="245"/>
      <c r="F83" s="245"/>
      <c r="G83" s="245"/>
      <c r="H83" s="245"/>
      <c r="I83" s="245"/>
      <c r="J83" s="245"/>
      <c r="K83" s="245"/>
      <c r="L83" s="245"/>
      <c r="N83" s="245"/>
      <c r="O83" s="245"/>
      <c r="P83" s="245"/>
      <c r="Q83" s="245"/>
      <c r="R83" s="245"/>
      <c r="S83" s="245"/>
      <c r="T83" s="245"/>
      <c r="U83" s="245"/>
      <c r="V83" s="245"/>
      <c r="W83" s="245"/>
      <c r="X83" s="245"/>
      <c r="Y83" s="245"/>
      <c r="Z83" s="245"/>
      <c r="AA83" s="245"/>
      <c r="AB83" s="245"/>
      <c r="AC83" s="245"/>
      <c r="AD83" s="244"/>
    </row>
    <row r="84" spans="2:30" ht="15.6" customHeight="1" x14ac:dyDescent="0.25">
      <c r="B84" s="242"/>
      <c r="C84" s="69" t="s">
        <v>399</v>
      </c>
      <c r="D84" s="48">
        <v>0</v>
      </c>
      <c r="E84" s="245"/>
      <c r="F84" s="245"/>
      <c r="G84" s="245"/>
      <c r="H84" s="245"/>
      <c r="I84" s="245"/>
      <c r="J84" s="245"/>
      <c r="K84" s="245"/>
      <c r="L84" s="245"/>
      <c r="N84" s="245"/>
      <c r="O84" s="245"/>
      <c r="P84" s="245"/>
      <c r="Q84" s="245"/>
      <c r="R84" s="245"/>
      <c r="S84" s="245"/>
      <c r="T84" s="245"/>
      <c r="U84" s="245"/>
      <c r="V84" s="245"/>
      <c r="W84" s="245"/>
      <c r="X84" s="245"/>
      <c r="Y84" s="245"/>
      <c r="Z84" s="245"/>
      <c r="AA84" s="245"/>
      <c r="AB84" s="245"/>
      <c r="AC84" s="245"/>
      <c r="AD84" s="244"/>
    </row>
    <row r="85" spans="2:30" ht="15.6" customHeight="1" x14ac:dyDescent="0.25">
      <c r="B85" s="242"/>
      <c r="C85" s="69" t="s">
        <v>399</v>
      </c>
      <c r="D85" s="48">
        <v>0</v>
      </c>
      <c r="E85" s="245"/>
      <c r="F85" s="245"/>
      <c r="G85" s="245"/>
      <c r="H85" s="245"/>
      <c r="I85" s="245"/>
      <c r="J85" s="245"/>
      <c r="K85" s="245"/>
      <c r="L85" s="245"/>
      <c r="N85" s="245"/>
      <c r="O85" s="245"/>
      <c r="P85" s="245"/>
      <c r="Q85" s="245"/>
      <c r="R85" s="245"/>
      <c r="S85" s="245"/>
      <c r="T85" s="245"/>
      <c r="U85" s="245"/>
      <c r="V85" s="245"/>
      <c r="W85" s="245"/>
      <c r="X85" s="245"/>
      <c r="Y85" s="245"/>
      <c r="Z85" s="245"/>
      <c r="AA85" s="245"/>
      <c r="AB85" s="245"/>
      <c r="AC85" s="245"/>
      <c r="AD85" s="244"/>
    </row>
    <row r="86" spans="2:30" s="131" customFormat="1" ht="15.6" customHeight="1" x14ac:dyDescent="0.25">
      <c r="B86" s="242"/>
      <c r="C86" s="249"/>
      <c r="D86" s="237"/>
      <c r="E86" s="245"/>
      <c r="F86" s="245"/>
      <c r="G86" s="245"/>
      <c r="H86" s="245"/>
      <c r="I86" s="245"/>
      <c r="J86" s="245"/>
      <c r="K86" s="245"/>
      <c r="L86" s="245"/>
      <c r="N86" s="245"/>
      <c r="O86" s="245"/>
      <c r="P86" s="245"/>
      <c r="Q86" s="245"/>
      <c r="R86" s="245"/>
      <c r="S86" s="245"/>
      <c r="T86" s="245"/>
      <c r="U86" s="245"/>
      <c r="V86" s="245"/>
      <c r="W86" s="245"/>
      <c r="X86" s="245"/>
      <c r="Y86" s="245"/>
      <c r="Z86" s="245"/>
      <c r="AA86" s="245"/>
      <c r="AB86" s="245"/>
      <c r="AC86" s="245"/>
      <c r="AD86" s="244"/>
    </row>
    <row r="87" spans="2:30" s="131" customFormat="1" ht="15.6" customHeight="1" x14ac:dyDescent="0.3">
      <c r="B87" s="242"/>
      <c r="C87" s="250" t="s">
        <v>401</v>
      </c>
      <c r="D87" s="251">
        <f>SUM(D82:D85)</f>
        <v>0</v>
      </c>
      <c r="E87" s="245"/>
      <c r="F87" s="308" t="str" cm="1">
        <f t="array" ref="F87">_xlfn.IFS(D87&lt;K78,"llai na'r cais",D87=K78,"ok",D87&gt;K78,"fwy na'r cais")</f>
        <v>ok</v>
      </c>
      <c r="G87" s="252"/>
      <c r="H87" s="245"/>
      <c r="I87" s="245"/>
      <c r="J87" s="245"/>
      <c r="K87" s="245"/>
      <c r="L87" s="245"/>
      <c r="N87" s="245"/>
      <c r="O87" s="245"/>
      <c r="P87" s="245"/>
      <c r="Q87" s="245"/>
      <c r="R87" s="245"/>
      <c r="S87" s="245"/>
      <c r="T87" s="245"/>
      <c r="U87" s="245"/>
      <c r="V87" s="245"/>
      <c r="W87" s="245"/>
      <c r="X87" s="245"/>
      <c r="Y87" s="245"/>
      <c r="Z87" s="245"/>
      <c r="AA87" s="245"/>
      <c r="AB87" s="245"/>
      <c r="AC87" s="245"/>
      <c r="AD87" s="244"/>
    </row>
    <row r="88" spans="2:30" s="131" customFormat="1" ht="15.6" customHeight="1" x14ac:dyDescent="0.25">
      <c r="B88" s="242"/>
      <c r="C88" s="249"/>
      <c r="D88" s="237"/>
      <c r="E88" s="245"/>
      <c r="F88" s="245"/>
      <c r="G88" s="245"/>
      <c r="H88" s="245"/>
      <c r="I88" s="245"/>
      <c r="J88" s="245"/>
      <c r="K88" s="245"/>
      <c r="L88" s="245"/>
      <c r="N88" s="245"/>
      <c r="O88" s="245"/>
      <c r="P88" s="245"/>
      <c r="Q88" s="245"/>
      <c r="R88" s="245"/>
      <c r="S88" s="245"/>
      <c r="T88" s="245"/>
      <c r="U88" s="245"/>
      <c r="V88" s="245"/>
      <c r="W88" s="245"/>
      <c r="X88" s="245"/>
      <c r="Y88" s="245"/>
      <c r="Z88" s="245"/>
      <c r="AA88" s="245"/>
      <c r="AB88" s="245"/>
      <c r="AC88" s="245"/>
      <c r="AD88" s="244"/>
    </row>
    <row r="89" spans="2:30" ht="15.6" customHeight="1" x14ac:dyDescent="0.25">
      <c r="B89" s="242"/>
      <c r="C89" s="249"/>
      <c r="D89" s="342" t="s">
        <v>473</v>
      </c>
      <c r="E89" s="245"/>
      <c r="F89" s="245"/>
      <c r="G89" s="245"/>
      <c r="H89" s="245"/>
      <c r="I89" s="245"/>
      <c r="J89" s="245"/>
      <c r="K89" s="245"/>
      <c r="L89" s="245"/>
      <c r="N89" s="245"/>
      <c r="O89" s="245"/>
      <c r="P89" s="245"/>
      <c r="Q89" s="245"/>
      <c r="R89" s="245"/>
      <c r="S89" s="245"/>
      <c r="T89" s="245"/>
      <c r="U89" s="245"/>
      <c r="V89" s="245"/>
      <c r="W89" s="245"/>
      <c r="X89" s="245"/>
      <c r="Y89" s="245"/>
      <c r="Z89" s="245"/>
      <c r="AA89" s="245"/>
      <c r="AB89" s="245"/>
      <c r="AC89" s="245"/>
      <c r="AD89" s="244"/>
    </row>
    <row r="90" spans="2:30" ht="15.6" customHeight="1" x14ac:dyDescent="0.3">
      <c r="B90" s="242"/>
      <c r="C90" s="249" t="s">
        <v>399</v>
      </c>
      <c r="D90" s="314" t="s">
        <v>400</v>
      </c>
      <c r="E90" s="245"/>
      <c r="F90" s="245"/>
      <c r="G90" s="245"/>
      <c r="H90" s="245"/>
      <c r="I90" s="245"/>
      <c r="J90" s="245"/>
      <c r="K90" s="245"/>
      <c r="L90" s="245"/>
      <c r="N90" s="245"/>
      <c r="O90" s="245"/>
      <c r="P90" s="245"/>
      <c r="Q90" s="245"/>
      <c r="R90" s="245"/>
      <c r="S90" s="245"/>
      <c r="T90" s="245"/>
      <c r="U90" s="245"/>
      <c r="V90" s="245"/>
      <c r="W90" s="245"/>
      <c r="X90" s="245"/>
      <c r="Y90" s="245"/>
      <c r="Z90" s="245"/>
      <c r="AA90" s="245"/>
      <c r="AB90" s="245"/>
      <c r="AC90" s="245"/>
      <c r="AD90" s="244"/>
    </row>
    <row r="91" spans="2:30" ht="15.6" customHeight="1" x14ac:dyDescent="0.25">
      <c r="B91" s="242"/>
      <c r="C91" s="69" t="s">
        <v>399</v>
      </c>
      <c r="D91" s="48">
        <v>0</v>
      </c>
      <c r="E91" s="245"/>
      <c r="F91" s="245"/>
      <c r="G91" s="245"/>
      <c r="H91" s="245"/>
      <c r="I91" s="245"/>
      <c r="J91" s="245"/>
      <c r="K91" s="245"/>
      <c r="L91" s="245"/>
      <c r="N91" s="245"/>
      <c r="O91" s="245"/>
      <c r="P91" s="245"/>
      <c r="Q91" s="245"/>
      <c r="R91" s="245"/>
      <c r="S91" s="245"/>
      <c r="T91" s="245"/>
      <c r="U91" s="245"/>
      <c r="V91" s="245"/>
      <c r="W91" s="245"/>
      <c r="X91" s="245"/>
      <c r="Y91" s="245"/>
      <c r="Z91" s="245"/>
      <c r="AA91" s="245"/>
      <c r="AB91" s="245"/>
      <c r="AC91" s="245"/>
      <c r="AD91" s="244"/>
    </row>
    <row r="92" spans="2:30" ht="15.6" customHeight="1" x14ac:dyDescent="0.25">
      <c r="B92" s="242"/>
      <c r="C92" s="69" t="s">
        <v>399</v>
      </c>
      <c r="D92" s="48">
        <v>0</v>
      </c>
      <c r="E92" s="245"/>
      <c r="F92" s="245"/>
      <c r="G92" s="245"/>
      <c r="H92" s="245"/>
      <c r="I92" s="245"/>
      <c r="J92" s="245"/>
      <c r="K92" s="245"/>
      <c r="L92" s="245"/>
      <c r="N92" s="245"/>
      <c r="O92" s="245"/>
      <c r="P92" s="245"/>
      <c r="Q92" s="245"/>
      <c r="R92" s="245"/>
      <c r="S92" s="245"/>
      <c r="T92" s="245"/>
      <c r="U92" s="245"/>
      <c r="V92" s="245"/>
      <c r="W92" s="245"/>
      <c r="X92" s="245"/>
      <c r="Y92" s="245"/>
      <c r="Z92" s="245"/>
      <c r="AA92" s="245"/>
      <c r="AB92" s="245"/>
      <c r="AC92" s="245"/>
      <c r="AD92" s="244"/>
    </row>
    <row r="93" spans="2:30" ht="15.6" customHeight="1" x14ac:dyDescent="0.25">
      <c r="B93" s="242"/>
      <c r="C93" s="69" t="s">
        <v>399</v>
      </c>
      <c r="D93" s="48">
        <v>0</v>
      </c>
      <c r="E93" s="245"/>
      <c r="F93" s="245"/>
      <c r="G93" s="245"/>
      <c r="H93" s="245"/>
      <c r="I93" s="245"/>
      <c r="J93" s="245"/>
      <c r="K93" s="245"/>
      <c r="L93" s="245"/>
      <c r="N93" s="245"/>
      <c r="O93" s="245"/>
      <c r="P93" s="245"/>
      <c r="Q93" s="245"/>
      <c r="R93" s="245"/>
      <c r="S93" s="245"/>
      <c r="T93" s="245"/>
      <c r="U93" s="245"/>
      <c r="V93" s="245"/>
      <c r="W93" s="245"/>
      <c r="X93" s="245"/>
      <c r="Y93" s="245"/>
      <c r="Z93" s="245"/>
      <c r="AA93" s="245"/>
      <c r="AB93" s="245"/>
      <c r="AC93" s="245"/>
      <c r="AD93" s="244"/>
    </row>
    <row r="94" spans="2:30" ht="15.6" customHeight="1" x14ac:dyDescent="0.25">
      <c r="B94" s="242"/>
      <c r="C94" s="69" t="s">
        <v>399</v>
      </c>
      <c r="D94" s="48">
        <v>0</v>
      </c>
      <c r="E94" s="245"/>
      <c r="F94" s="245"/>
      <c r="G94" s="245"/>
      <c r="H94" s="245"/>
      <c r="I94" s="245"/>
      <c r="J94" s="245"/>
      <c r="K94" s="245"/>
      <c r="L94" s="245"/>
      <c r="N94" s="245"/>
      <c r="O94" s="245"/>
      <c r="P94" s="245"/>
      <c r="Q94" s="245"/>
      <c r="R94" s="245"/>
      <c r="S94" s="245"/>
      <c r="T94" s="245"/>
      <c r="U94" s="245"/>
      <c r="V94" s="245"/>
      <c r="W94" s="245"/>
      <c r="X94" s="245"/>
      <c r="Y94" s="245"/>
      <c r="Z94" s="245"/>
      <c r="AA94" s="245"/>
      <c r="AB94" s="245"/>
      <c r="AC94" s="245"/>
      <c r="AD94" s="244"/>
    </row>
    <row r="95" spans="2:30" s="131" customFormat="1" ht="15.6" customHeight="1" x14ac:dyDescent="0.25">
      <c r="B95" s="242"/>
      <c r="C95" s="249"/>
      <c r="D95" s="237"/>
      <c r="E95" s="245"/>
      <c r="F95" s="245"/>
      <c r="G95" s="245"/>
      <c r="H95" s="245"/>
      <c r="I95" s="245"/>
      <c r="J95" s="245"/>
      <c r="K95" s="245"/>
      <c r="L95" s="245"/>
      <c r="N95" s="245"/>
      <c r="O95" s="245"/>
      <c r="P95" s="245"/>
      <c r="Q95" s="245"/>
      <c r="R95" s="245"/>
      <c r="S95" s="245"/>
      <c r="T95" s="245"/>
      <c r="U95" s="245"/>
      <c r="V95" s="245"/>
      <c r="W95" s="245"/>
      <c r="X95" s="245"/>
      <c r="Y95" s="245"/>
      <c r="Z95" s="245"/>
      <c r="AA95" s="245"/>
      <c r="AB95" s="245"/>
      <c r="AC95" s="245"/>
      <c r="AD95" s="244"/>
    </row>
    <row r="96" spans="2:30" s="131" customFormat="1" ht="15.6" customHeight="1" x14ac:dyDescent="0.3">
      <c r="B96" s="242"/>
      <c r="C96" s="250" t="s">
        <v>474</v>
      </c>
      <c r="D96" s="251">
        <f>SUM(D91:D94)</f>
        <v>0</v>
      </c>
      <c r="E96" s="245"/>
      <c r="F96" s="308" t="str" cm="1">
        <f t="array" ref="F96">_xlfn.IFS(D96&lt;K79,"llai na'r cais",D96=K79,"ok",D96&gt;K79,"fwy na'r cais")</f>
        <v>ok</v>
      </c>
      <c r="G96" s="252"/>
      <c r="H96" s="245"/>
      <c r="I96" s="245"/>
      <c r="J96" s="245"/>
      <c r="K96" s="245"/>
      <c r="L96" s="245"/>
      <c r="N96" s="245"/>
      <c r="O96" s="245"/>
      <c r="P96" s="245"/>
      <c r="Q96" s="245"/>
      <c r="R96" s="245"/>
      <c r="S96" s="245"/>
      <c r="T96" s="245"/>
      <c r="U96" s="245"/>
      <c r="V96" s="245"/>
      <c r="W96" s="245"/>
      <c r="X96" s="245"/>
      <c r="Y96" s="245"/>
      <c r="Z96" s="245"/>
      <c r="AA96" s="245"/>
      <c r="AB96" s="245"/>
      <c r="AC96" s="245"/>
      <c r="AD96" s="244"/>
    </row>
    <row r="97" spans="2:30" s="131" customFormat="1" ht="15.6" customHeight="1" thickBot="1" x14ac:dyDescent="0.35">
      <c r="B97" s="353"/>
      <c r="C97" s="250"/>
      <c r="D97" s="352"/>
      <c r="E97" s="245"/>
      <c r="F97" s="252"/>
      <c r="G97" s="252"/>
      <c r="H97" s="245"/>
      <c r="I97" s="245"/>
      <c r="J97" s="245"/>
      <c r="K97" s="245"/>
      <c r="L97" s="245"/>
      <c r="N97" s="245"/>
      <c r="O97" s="245"/>
      <c r="P97" s="245"/>
      <c r="Q97" s="245"/>
      <c r="R97" s="245"/>
      <c r="S97" s="245"/>
      <c r="T97" s="245"/>
      <c r="U97" s="245"/>
      <c r="V97" s="245"/>
      <c r="W97" s="245"/>
      <c r="X97" s="245"/>
      <c r="Y97" s="245"/>
      <c r="Z97" s="245"/>
      <c r="AA97" s="245"/>
      <c r="AB97" s="245"/>
      <c r="AC97" s="245"/>
      <c r="AD97" s="244"/>
    </row>
    <row r="98" spans="2:30" ht="14.4" thickBot="1" x14ac:dyDescent="0.3">
      <c r="B98" s="315" t="s">
        <v>274</v>
      </c>
      <c r="C98" s="127"/>
      <c r="D98" s="127"/>
      <c r="E98" s="127"/>
      <c r="F98" s="127"/>
      <c r="G98" s="127"/>
      <c r="H98" s="127"/>
      <c r="I98" s="127"/>
      <c r="J98" s="127"/>
      <c r="K98" s="127"/>
      <c r="L98" s="127"/>
      <c r="M98" s="127"/>
      <c r="N98" s="127"/>
      <c r="O98" s="127"/>
      <c r="P98" s="127"/>
      <c r="Q98" s="127"/>
      <c r="R98" s="127"/>
      <c r="S98" s="127"/>
      <c r="T98" s="127"/>
      <c r="U98" s="127"/>
      <c r="V98" s="127"/>
      <c r="W98" s="127"/>
      <c r="X98" s="127"/>
      <c r="Y98" s="127"/>
      <c r="Z98" s="127"/>
      <c r="AA98" s="127"/>
      <c r="AB98" s="127"/>
      <c r="AC98" s="127"/>
      <c r="AD98" s="130"/>
    </row>
  </sheetData>
  <sheetProtection algorithmName="SHA-512" hashValue="+7ykPyxdw2s+rSQkRSQF1hQ8AXEhgg6tawksFOmm+PQ1WrmcHA0Ss6NEt4T5rj/em2k5cqyaIb3Nh9eIfQNwew==" saltValue="tLx+ne7xnxpnSG/vAiFbpw==" spinCount="100000" sheet="1" selectLockedCells="1"/>
  <protectedRanges>
    <protectedRange sqref="K34:K39 M35:O36 L34:O34 M38:O38 L39:O39 Q46:Q48 S46:S48 U46:U48 W46:W48 Y46:Y48 AA46:AA48 AC46:AC48 K46:O48 K6:AD12 D46:D48 L37:O37 Q34:Q39 S34:S39 U34:U39 W34:W39 Y34:Y39 AA34:AA39 AC34:AC39 I34:I35 I37:I39" name="Range1"/>
  </protectedRanges>
  <mergeCells count="5">
    <mergeCell ref="D7:G11"/>
    <mergeCell ref="D51:G51"/>
    <mergeCell ref="D46:G46"/>
    <mergeCell ref="D47:G47"/>
    <mergeCell ref="D48:G48"/>
  </mergeCells>
  <conditionalFormatting sqref="F87">
    <cfRule type="containsText" dxfId="19" priority="30" operator="containsText" text="ok">
      <formula>NOT(ISERROR(SEARCH("ok",F87)))</formula>
    </cfRule>
    <cfRule type="containsText" dxfId="18" priority="34" operator="containsText" text="totals don't match">
      <formula>NOT(ISERROR(SEARCH("totals don't match",F87)))</formula>
    </cfRule>
  </conditionalFormatting>
  <conditionalFormatting sqref="F96:F97">
    <cfRule type="containsText" dxfId="17" priority="29" operator="containsText" text="ok">
      <formula>NOT(ISERROR(SEARCH("ok",F96)))</formula>
    </cfRule>
    <cfRule type="containsText" dxfId="16" priority="33" operator="containsText" text="totals don't match">
      <formula>NOT(ISERROR(SEARCH("totals don't match",F96)))</formula>
    </cfRule>
  </conditionalFormatting>
  <conditionalFormatting sqref="I37">
    <cfRule type="cellIs" dxfId="15" priority="32" operator="greaterThan">
      <formula>0.9</formula>
    </cfRule>
  </conditionalFormatting>
  <conditionalFormatting sqref="K37:AC37">
    <cfRule type="cellIs" dxfId="14" priority="31" operator="greaterThan">
      <formula>0.9</formula>
    </cfRule>
  </conditionalFormatting>
  <pageMargins left="0.7" right="0.7" top="0.75" bottom="0.75" header="0.3" footer="0.3"/>
  <pageSetup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179C56D0-CDC8-4B99-AA8A-6A0EAD358F12}">
            <xm:f>'1. Manylion Ymgeisydd'!$E$15="Dewiswch"</xm:f>
            <x14:dxf>
              <font>
                <color theme="1"/>
              </font>
              <fill>
                <gradientFill degree="90">
                  <stop position="0">
                    <color theme="1"/>
                  </stop>
                  <stop position="1">
                    <color theme="1"/>
                  </stop>
                </gradientFill>
              </fill>
            </x14:dxf>
          </x14:cfRule>
          <xm:sqref>K1:AD1048576</xm:sqref>
        </x14:conditionalFormatting>
        <x14:conditionalFormatting xmlns:xm="http://schemas.microsoft.com/office/excel/2006/main">
          <x14:cfRule type="expression" priority="2" id="{44B5F885-8328-425C-B5D9-F9550110660F}">
            <xm:f>'1. Manylion Ymgeisydd'!$E$15=1</xm:f>
            <x14:dxf>
              <font>
                <color theme="1"/>
              </font>
              <fill>
                <gradientFill degree="90">
                  <stop position="0">
                    <color theme="1"/>
                  </stop>
                  <stop position="1">
                    <color theme="1"/>
                  </stop>
                </gradientFill>
              </fill>
            </x14:dxf>
          </x14:cfRule>
          <xm:sqref>M1:AD1048576</xm:sqref>
        </x14:conditionalFormatting>
        <x14:conditionalFormatting xmlns:xm="http://schemas.microsoft.com/office/excel/2006/main">
          <x14:cfRule type="expression" priority="3" id="{01E6BA21-98B3-46E9-9AD9-4BD7D345EB9A}">
            <xm:f>'1. Manylion Ymgeisydd'!$E$15=2</xm:f>
            <x14:dxf>
              <font>
                <color theme="1"/>
              </font>
              <fill>
                <gradientFill degree="90">
                  <stop position="0">
                    <color theme="1"/>
                  </stop>
                  <stop position="1">
                    <color theme="1"/>
                  </stop>
                </gradientFill>
              </fill>
            </x14:dxf>
          </x14:cfRule>
          <xm:sqref>O1:AD1048576</xm:sqref>
        </x14:conditionalFormatting>
        <x14:conditionalFormatting xmlns:xm="http://schemas.microsoft.com/office/excel/2006/main">
          <x14:cfRule type="expression" priority="9" id="{B9123FCD-66D6-4253-9591-50515253C348}">
            <xm:f>'1. Manylion Ymgeisydd'!$E$15=3</xm:f>
            <x14:dxf>
              <font>
                <color theme="1"/>
              </font>
              <fill>
                <gradientFill degree="90">
                  <stop position="0">
                    <color theme="1"/>
                  </stop>
                  <stop position="1">
                    <color theme="1"/>
                  </stop>
                </gradientFill>
              </fill>
            </x14:dxf>
          </x14:cfRule>
          <xm:sqref>Q1:AD1048576</xm:sqref>
        </x14:conditionalFormatting>
        <x14:conditionalFormatting xmlns:xm="http://schemas.microsoft.com/office/excel/2006/main">
          <x14:cfRule type="expression" priority="10" id="{54236CFE-5685-47DF-8972-16C858CBE7EA}">
            <xm:f>'1. Manylion Ymgeisydd'!$E$15=4</xm:f>
            <x14:dxf>
              <font>
                <color theme="1"/>
              </font>
              <fill>
                <gradientFill degree="90">
                  <stop position="0">
                    <color theme="1"/>
                  </stop>
                  <stop position="1">
                    <color theme="1"/>
                  </stop>
                </gradientFill>
              </fill>
            </x14:dxf>
          </x14:cfRule>
          <xm:sqref>S1:AD1048576</xm:sqref>
        </x14:conditionalFormatting>
        <x14:conditionalFormatting xmlns:xm="http://schemas.microsoft.com/office/excel/2006/main">
          <x14:cfRule type="expression" priority="24" id="{3B3F87DD-ADD8-496C-B437-3F091BF74223}">
            <xm:f>'1. Manylion Ymgeisydd'!$E$15=5</xm:f>
            <x14:dxf>
              <font>
                <color theme="1"/>
              </font>
              <fill>
                <gradientFill degree="90">
                  <stop position="0">
                    <color theme="1"/>
                  </stop>
                  <stop position="1">
                    <color theme="1"/>
                  </stop>
                </gradientFill>
              </fill>
            </x14:dxf>
          </x14:cfRule>
          <xm:sqref>U1:AD1048576</xm:sqref>
        </x14:conditionalFormatting>
        <x14:conditionalFormatting xmlns:xm="http://schemas.microsoft.com/office/excel/2006/main">
          <x14:cfRule type="expression" priority="25" id="{1E59EE10-F965-4CF8-A23A-09FC5E003AAD}">
            <xm:f>'1. Manylion Ymgeisydd'!$E$15=6</xm:f>
            <x14:dxf>
              <font>
                <color theme="1"/>
              </font>
              <fill>
                <gradientFill degree="90">
                  <stop position="0">
                    <color theme="1"/>
                  </stop>
                  <stop position="1">
                    <color theme="1"/>
                  </stop>
                </gradientFill>
              </fill>
            </x14:dxf>
          </x14:cfRule>
          <xm:sqref>W1:AD1048576</xm:sqref>
        </x14:conditionalFormatting>
        <x14:conditionalFormatting xmlns:xm="http://schemas.microsoft.com/office/excel/2006/main">
          <x14:cfRule type="expression" priority="26" id="{489CAB9D-C66E-44FE-81B2-BF5F8A80D491}">
            <xm:f>'1. Manylion Ymgeisydd'!$E$15=7</xm:f>
            <x14:dxf>
              <font>
                <color theme="1"/>
              </font>
              <fill>
                <gradientFill degree="90">
                  <stop position="0">
                    <color theme="1"/>
                  </stop>
                  <stop position="1">
                    <color theme="1"/>
                  </stop>
                </gradientFill>
              </fill>
            </x14:dxf>
          </x14:cfRule>
          <xm:sqref>Y1:AD1048576</xm:sqref>
        </x14:conditionalFormatting>
        <x14:conditionalFormatting xmlns:xm="http://schemas.microsoft.com/office/excel/2006/main">
          <x14:cfRule type="expression" priority="27" id="{9294A58D-F66B-465D-895C-16944AAE2CA0}">
            <xm:f>'1. Manylion Ymgeisydd'!$E$15=8</xm:f>
            <x14:dxf>
              <font>
                <color theme="1"/>
              </font>
              <fill>
                <gradientFill degree="90">
                  <stop position="0">
                    <color theme="1"/>
                  </stop>
                  <stop position="1">
                    <color theme="1"/>
                  </stop>
                </gradientFill>
              </fill>
            </x14:dxf>
          </x14:cfRule>
          <xm:sqref>AA1:AD1048576</xm:sqref>
        </x14:conditionalFormatting>
        <x14:conditionalFormatting xmlns:xm="http://schemas.microsoft.com/office/excel/2006/main">
          <x14:cfRule type="expression" priority="28" id="{BD99E5BA-D283-4D04-BB7D-CD666B902B3F}">
            <xm:f>'1. Manylion Ymgeisydd'!$E$15=9</xm:f>
            <x14:dxf>
              <font>
                <color theme="1"/>
              </font>
              <fill>
                <gradientFill degree="90">
                  <stop position="0">
                    <color theme="1"/>
                  </stop>
                  <stop position="1">
                    <color theme="1"/>
                  </stop>
                </gradientFill>
              </fill>
            </x14:dxf>
          </x14:cfRule>
          <xm:sqref>AC1:AD1048576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DD6C226E-8AD3-4B4D-95E4-AABC13082902}">
          <x14:formula1>
            <xm:f>Lists!$R$1:$R$19</xm:f>
          </x14:formula1>
          <xm:sqref>C82:C85 C91:C94</xm:sqref>
        </x14:dataValidation>
        <x14:dataValidation type="list" allowBlank="1" showInputMessage="1" showErrorMessage="1" xr:uid="{C489A963-B127-4ED0-ABD8-7305D3DF1E4B}">
          <x14:formula1>
            <xm:f>Lists!$B$1:$B$3</xm:f>
          </x14:formula1>
          <xm:sqref>G61 G66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B232-FBA0-4DAF-B00F-FC8DFFD32C23}">
  <sheetPr codeName="Sheet5">
    <tabColor theme="4"/>
  </sheetPr>
  <dimension ref="A1:L19"/>
  <sheetViews>
    <sheetView showGridLines="0" workbookViewId="0">
      <selection activeCell="C5" sqref="C5"/>
    </sheetView>
  </sheetViews>
  <sheetFormatPr defaultColWidth="0" defaultRowHeight="13.8" x14ac:dyDescent="0.25"/>
  <cols>
    <col min="1" max="1" width="2" style="8" customWidth="1"/>
    <col min="2" max="2" width="6.44140625" style="8" customWidth="1"/>
    <col min="3" max="3" width="56.5546875" style="8" customWidth="1"/>
    <col min="4" max="6" width="16.88671875" style="8" customWidth="1"/>
    <col min="7" max="7" width="51.5546875" style="8" customWidth="1"/>
    <col min="8" max="10" width="17.44140625" style="8" customWidth="1"/>
    <col min="11" max="11" width="8.88671875" style="8" customWidth="1"/>
    <col min="12" max="12" width="1.88671875" style="8" customWidth="1"/>
    <col min="13" max="16384" width="8.88671875" style="8" hidden="1"/>
  </cols>
  <sheetData>
    <row r="1" spans="2:11" ht="6.6" customHeight="1" thickBot="1" x14ac:dyDescent="0.3"/>
    <row r="2" spans="2:11" ht="25.2" thickBot="1" x14ac:dyDescent="0.45">
      <c r="B2" s="253"/>
      <c r="C2" s="210" t="s">
        <v>402</v>
      </c>
      <c r="D2" s="127"/>
      <c r="E2" s="127"/>
      <c r="F2" s="127"/>
      <c r="G2" s="127"/>
      <c r="H2" s="127"/>
      <c r="I2" s="127"/>
      <c r="J2" s="127"/>
      <c r="K2" s="130"/>
    </row>
    <row r="3" spans="2:11" x14ac:dyDescent="0.25">
      <c r="B3" s="103"/>
      <c r="K3" s="105"/>
    </row>
    <row r="4" spans="2:11" ht="35.4" customHeight="1" x14ac:dyDescent="0.25">
      <c r="B4" s="103"/>
      <c r="C4" s="114" t="s">
        <v>403</v>
      </c>
      <c r="D4" s="117" t="s">
        <v>404</v>
      </c>
      <c r="E4" s="117" t="s">
        <v>405</v>
      </c>
      <c r="F4" s="117" t="s">
        <v>406</v>
      </c>
      <c r="G4" s="114" t="s">
        <v>407</v>
      </c>
      <c r="H4" s="117" t="s">
        <v>408</v>
      </c>
      <c r="I4" s="117" t="s">
        <v>405</v>
      </c>
      <c r="J4" s="254" t="s">
        <v>406</v>
      </c>
      <c r="K4" s="105"/>
    </row>
    <row r="5" spans="2:11" ht="71.400000000000006" customHeight="1" x14ac:dyDescent="0.25">
      <c r="B5" s="103"/>
      <c r="C5" s="54"/>
      <c r="D5" s="49"/>
      <c r="E5" s="49"/>
      <c r="F5" s="255">
        <f>D5*E5</f>
        <v>0</v>
      </c>
      <c r="G5" s="54"/>
      <c r="H5" s="49"/>
      <c r="I5" s="49"/>
      <c r="J5" s="256">
        <f>H5*I5</f>
        <v>0</v>
      </c>
      <c r="K5" s="105"/>
    </row>
    <row r="6" spans="2:11" ht="71.400000000000006" customHeight="1" x14ac:dyDescent="0.25">
      <c r="B6" s="103"/>
      <c r="C6" s="54"/>
      <c r="D6" s="49"/>
      <c r="E6" s="49"/>
      <c r="F6" s="255">
        <f t="shared" ref="F6:F9" si="0">D6*E6</f>
        <v>0</v>
      </c>
      <c r="G6" s="54"/>
      <c r="H6" s="49"/>
      <c r="I6" s="49"/>
      <c r="J6" s="256">
        <f t="shared" ref="J6:J9" si="1">H6*I6</f>
        <v>0</v>
      </c>
      <c r="K6" s="105"/>
    </row>
    <row r="7" spans="2:11" ht="71.400000000000006" customHeight="1" x14ac:dyDescent="0.25">
      <c r="B7" s="103"/>
      <c r="C7" s="54"/>
      <c r="D7" s="49"/>
      <c r="E7" s="49"/>
      <c r="F7" s="255">
        <f t="shared" si="0"/>
        <v>0</v>
      </c>
      <c r="G7" s="54"/>
      <c r="H7" s="49"/>
      <c r="I7" s="49"/>
      <c r="J7" s="256">
        <f t="shared" si="1"/>
        <v>0</v>
      </c>
      <c r="K7" s="105"/>
    </row>
    <row r="8" spans="2:11" ht="71.400000000000006" customHeight="1" x14ac:dyDescent="0.25">
      <c r="B8" s="103"/>
      <c r="C8" s="54"/>
      <c r="D8" s="49"/>
      <c r="E8" s="49"/>
      <c r="F8" s="255">
        <f t="shared" si="0"/>
        <v>0</v>
      </c>
      <c r="G8" s="54"/>
      <c r="H8" s="49"/>
      <c r="I8" s="49"/>
      <c r="J8" s="256">
        <f t="shared" si="1"/>
        <v>0</v>
      </c>
      <c r="K8" s="105"/>
    </row>
    <row r="9" spans="2:11" ht="71.400000000000006" customHeight="1" x14ac:dyDescent="0.25">
      <c r="B9" s="103"/>
      <c r="C9" s="54"/>
      <c r="D9" s="49"/>
      <c r="E9" s="49"/>
      <c r="F9" s="255">
        <f t="shared" si="0"/>
        <v>0</v>
      </c>
      <c r="G9" s="54"/>
      <c r="H9" s="49"/>
      <c r="I9" s="49"/>
      <c r="J9" s="256">
        <f t="shared" si="1"/>
        <v>0</v>
      </c>
      <c r="K9" s="105"/>
    </row>
    <row r="10" spans="2:11" ht="71.400000000000006" customHeight="1" x14ac:dyDescent="0.25">
      <c r="B10" s="103"/>
      <c r="C10" s="54"/>
      <c r="D10" s="49"/>
      <c r="E10" s="49"/>
      <c r="F10" s="255">
        <f t="shared" ref="F10:F12" si="2">D10*E10</f>
        <v>0</v>
      </c>
      <c r="G10" s="54"/>
      <c r="H10" s="49"/>
      <c r="I10" s="49"/>
      <c r="J10" s="256">
        <f t="shared" ref="J10:J12" si="3">H10*I10</f>
        <v>0</v>
      </c>
      <c r="K10" s="105"/>
    </row>
    <row r="11" spans="2:11" ht="71.400000000000006" customHeight="1" x14ac:dyDescent="0.25">
      <c r="B11" s="103"/>
      <c r="C11" s="54"/>
      <c r="D11" s="49"/>
      <c r="E11" s="49"/>
      <c r="F11" s="255">
        <f t="shared" si="2"/>
        <v>0</v>
      </c>
      <c r="G11" s="54"/>
      <c r="H11" s="49"/>
      <c r="I11" s="49"/>
      <c r="J11" s="256">
        <f t="shared" si="3"/>
        <v>0</v>
      </c>
      <c r="K11" s="105"/>
    </row>
    <row r="12" spans="2:11" ht="71.400000000000006" customHeight="1" x14ac:dyDescent="0.25">
      <c r="B12" s="103"/>
      <c r="C12" s="54"/>
      <c r="D12" s="49"/>
      <c r="E12" s="49"/>
      <c r="F12" s="255">
        <f t="shared" si="2"/>
        <v>0</v>
      </c>
      <c r="G12" s="54"/>
      <c r="H12" s="49"/>
      <c r="I12" s="49"/>
      <c r="J12" s="256">
        <f t="shared" si="3"/>
        <v>0</v>
      </c>
      <c r="K12" s="105"/>
    </row>
    <row r="13" spans="2:11" x14ac:dyDescent="0.25">
      <c r="B13" s="103"/>
      <c r="K13" s="105"/>
    </row>
    <row r="14" spans="2:11" x14ac:dyDescent="0.25">
      <c r="B14" s="103"/>
      <c r="K14" s="105"/>
    </row>
    <row r="15" spans="2:11" x14ac:dyDescent="0.25">
      <c r="B15" s="103"/>
      <c r="K15" s="105"/>
    </row>
    <row r="16" spans="2:11" x14ac:dyDescent="0.25">
      <c r="B16" s="103"/>
      <c r="K16" s="105"/>
    </row>
    <row r="17" spans="2:11" x14ac:dyDescent="0.25">
      <c r="B17" s="103"/>
      <c r="K17" s="105"/>
    </row>
    <row r="18" spans="2:11" ht="14.4" thickBot="1" x14ac:dyDescent="0.3">
      <c r="B18" s="103"/>
      <c r="K18" s="105"/>
    </row>
    <row r="19" spans="2:11" ht="14.4" thickBot="1" x14ac:dyDescent="0.3">
      <c r="B19" s="126" t="s">
        <v>274</v>
      </c>
      <c r="C19" s="127"/>
      <c r="D19" s="127"/>
      <c r="E19" s="127"/>
      <c r="F19" s="127"/>
      <c r="G19" s="127"/>
      <c r="H19" s="127"/>
      <c r="I19" s="127"/>
      <c r="J19" s="127"/>
      <c r="K19" s="130"/>
    </row>
  </sheetData>
  <sheetProtection algorithmName="SHA-512" hashValue="uflitIajm9aR0tCOIfuneSUDUdeUyEwnsahNa7Dy6lkz+9C0cLESEUJOueohFherS2PFc2C3P3Fl0HBNobfZqw==" saltValue="coaEl6KaBPc7FwaC7A63fg==" spinCount="100000" sheet="1" selectLockedCells="1"/>
  <protectedRanges>
    <protectedRange sqref="G5:I12 C5:E12" name="Range1"/>
  </protectedRanges>
  <conditionalFormatting sqref="F5:F12">
    <cfRule type="colorScale" priority="2">
      <colorScale>
        <cfvo type="num" val="1"/>
        <cfvo type="num" val="6"/>
        <cfvo type="num" val="12"/>
        <color rgb="FF92D050"/>
        <color theme="5"/>
        <color rgb="FFFF0000"/>
      </colorScale>
    </cfRule>
  </conditionalFormatting>
  <conditionalFormatting sqref="J5:J12">
    <cfRule type="colorScale" priority="1">
      <colorScale>
        <cfvo type="num" val="1"/>
        <cfvo type="num" val="6"/>
        <cfvo type="num" val="12"/>
        <color rgb="FF92D050"/>
        <color theme="5"/>
        <color rgb="FFFF0000"/>
      </colorScale>
    </cfRule>
  </conditionalFormatting>
  <dataValidations count="1">
    <dataValidation type="list" allowBlank="1" showInputMessage="1" showErrorMessage="1" sqref="H5:I12 D5:E12" xr:uid="{C3977D3C-A735-40CC-8A6E-6E6F3397E634}">
      <formula1>"1, 2, 3, 4, 5"</formula1>
    </dataValidation>
  </dataValidations>
  <pageMargins left="0.7" right="0.7" top="0.75" bottom="0.75" header="0.3" footer="0.3"/>
  <pageSetup paperSize="9" orientation="portrait" r:id="rId1"/>
  <headerFooter>
    <oddFooter>&amp;L_x000D_&amp;1#&amp;"Calibri"&amp;10&amp;KFF0000 Confidential</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0FB-1A93-4119-8982-30A80B611F4F}">
  <sheetPr codeName="Sheet6">
    <tabColor theme="4"/>
  </sheetPr>
  <dimension ref="A1:P87"/>
  <sheetViews>
    <sheetView showGridLines="0" topLeftCell="A55" zoomScale="80" zoomScaleNormal="80" workbookViewId="0">
      <selection activeCell="G75" sqref="G75"/>
    </sheetView>
  </sheetViews>
  <sheetFormatPr defaultColWidth="0" defaultRowHeight="13.8" zeroHeight="1" x14ac:dyDescent="0.25"/>
  <cols>
    <col min="1" max="2" width="1.109375" style="8" customWidth="1"/>
    <col min="3" max="3" width="27.5546875" style="8" customWidth="1"/>
    <col min="4" max="4" width="9.5546875" style="8" customWidth="1"/>
    <col min="5" max="5" width="23.109375" style="8" customWidth="1"/>
    <col min="6" max="6" width="15.5546875" style="8" customWidth="1"/>
    <col min="7" max="7" width="20.5546875" style="8" customWidth="1"/>
    <col min="8" max="8" width="9.88671875" style="8" customWidth="1"/>
    <col min="9" max="9" width="20.5546875" style="8" customWidth="1"/>
    <col min="10" max="10" width="18.5546875" style="8" customWidth="1"/>
    <col min="11" max="11" width="7.88671875" style="8" customWidth="1"/>
    <col min="12" max="12" width="16" style="8" customWidth="1"/>
    <col min="13" max="13" width="20.44140625" style="8" customWidth="1"/>
    <col min="14" max="15" width="8.88671875" style="8" customWidth="1"/>
    <col min="16" max="16" width="1.5546875" style="8" customWidth="1"/>
    <col min="17" max="16384" width="8.88671875" style="8" hidden="1"/>
  </cols>
  <sheetData>
    <row r="1" spans="2:15" ht="14.4" thickBot="1" x14ac:dyDescent="0.3"/>
    <row r="2" spans="2:15" ht="25.2" thickBot="1" x14ac:dyDescent="0.45">
      <c r="B2" s="253"/>
      <c r="C2" s="210" t="s">
        <v>409</v>
      </c>
      <c r="D2" s="127"/>
      <c r="E2" s="210"/>
      <c r="F2" s="210"/>
      <c r="G2" s="210"/>
      <c r="H2" s="210"/>
      <c r="I2" s="210"/>
      <c r="J2" s="210"/>
      <c r="K2" s="210"/>
      <c r="L2" s="210"/>
      <c r="M2" s="210"/>
      <c r="N2" s="127"/>
      <c r="O2" s="130"/>
    </row>
    <row r="3" spans="2:15" x14ac:dyDescent="0.25">
      <c r="B3" s="103"/>
      <c r="C3" s="257"/>
      <c r="D3" s="257"/>
      <c r="E3" s="257"/>
      <c r="F3" s="257"/>
      <c r="G3" s="257"/>
      <c r="H3" s="257"/>
      <c r="I3" s="257"/>
      <c r="J3" s="257"/>
      <c r="K3" s="257"/>
      <c r="L3" s="257"/>
      <c r="M3" s="257"/>
      <c r="N3" s="257"/>
      <c r="O3" s="258"/>
    </row>
    <row r="4" spans="2:15" x14ac:dyDescent="0.25">
      <c r="B4" s="103"/>
      <c r="O4" s="105"/>
    </row>
    <row r="5" spans="2:15" x14ac:dyDescent="0.25">
      <c r="B5" s="103"/>
      <c r="O5" s="105"/>
    </row>
    <row r="6" spans="2:15" x14ac:dyDescent="0.25">
      <c r="B6" s="103"/>
      <c r="O6" s="105"/>
    </row>
    <row r="7" spans="2:15" x14ac:dyDescent="0.25">
      <c r="B7" s="103"/>
      <c r="O7" s="105"/>
    </row>
    <row r="8" spans="2:15" x14ac:dyDescent="0.25">
      <c r="B8" s="103"/>
      <c r="O8" s="105"/>
    </row>
    <row r="9" spans="2:15" x14ac:dyDescent="0.25">
      <c r="B9" s="103"/>
      <c r="O9" s="105"/>
    </row>
    <row r="10" spans="2:15" ht="15.6" x14ac:dyDescent="0.3">
      <c r="B10" s="215"/>
      <c r="C10" s="107" t="s">
        <v>413</v>
      </c>
      <c r="D10" s="107"/>
      <c r="E10" s="259"/>
      <c r="F10" s="259"/>
      <c r="G10" s="259"/>
      <c r="H10" s="259"/>
      <c r="I10" s="259"/>
      <c r="J10" s="259"/>
      <c r="K10" s="259"/>
      <c r="L10" s="259"/>
      <c r="M10" s="259"/>
      <c r="N10" s="259"/>
      <c r="O10" s="217"/>
    </row>
    <row r="11" spans="2:15" ht="11.4" customHeight="1" x14ac:dyDescent="0.25">
      <c r="B11" s="103"/>
      <c r="O11" s="105"/>
    </row>
    <row r="12" spans="2:15" x14ac:dyDescent="0.25">
      <c r="B12" s="103"/>
      <c r="G12" s="114" t="s">
        <v>411</v>
      </c>
      <c r="O12" s="105"/>
    </row>
    <row r="13" spans="2:15" ht="25.5" customHeight="1" x14ac:dyDescent="0.25">
      <c r="B13" s="103"/>
      <c r="E13" s="8" t="s">
        <v>410</v>
      </c>
      <c r="G13" s="71" t="b">
        <v>0</v>
      </c>
      <c r="O13" s="354" t="s">
        <v>475</v>
      </c>
    </row>
    <row r="14" spans="2:15" ht="6.9" customHeight="1" x14ac:dyDescent="0.25">
      <c r="B14" s="103"/>
      <c r="O14" s="354"/>
    </row>
    <row r="15" spans="2:15" ht="24.6" customHeight="1" x14ac:dyDescent="0.25">
      <c r="B15" s="103"/>
      <c r="E15" s="8" t="s">
        <v>117</v>
      </c>
      <c r="G15" s="71" t="b">
        <v>0</v>
      </c>
      <c r="O15" s="354" t="s">
        <v>476</v>
      </c>
    </row>
    <row r="16" spans="2:15" ht="6.9" customHeight="1" x14ac:dyDescent="0.25">
      <c r="B16" s="103"/>
      <c r="O16" s="354"/>
    </row>
    <row r="17" spans="2:15" ht="24" customHeight="1" x14ac:dyDescent="0.25">
      <c r="B17" s="103"/>
      <c r="E17" s="8" t="s">
        <v>120</v>
      </c>
      <c r="G17" s="71" t="b">
        <v>0</v>
      </c>
      <c r="O17" s="354" t="s">
        <v>477</v>
      </c>
    </row>
    <row r="18" spans="2:15" ht="6.9" customHeight="1" x14ac:dyDescent="0.25">
      <c r="B18" s="103"/>
      <c r="G18" s="8" t="s">
        <v>13</v>
      </c>
      <c r="O18" s="354"/>
    </row>
    <row r="19" spans="2:15" ht="26.1" customHeight="1" x14ac:dyDescent="0.25">
      <c r="B19" s="103"/>
      <c r="E19" s="8" t="s">
        <v>123</v>
      </c>
      <c r="G19" s="71" t="b">
        <v>0</v>
      </c>
      <c r="O19" s="354" t="s">
        <v>478</v>
      </c>
    </row>
    <row r="20" spans="2:15" x14ac:dyDescent="0.25">
      <c r="B20" s="103"/>
      <c r="O20" s="354"/>
    </row>
    <row r="21" spans="2:15" ht="15.6" x14ac:dyDescent="0.3">
      <c r="B21" s="215"/>
      <c r="C21" s="107" t="s">
        <v>414</v>
      </c>
      <c r="D21" s="107"/>
      <c r="E21" s="259"/>
      <c r="F21" s="259"/>
      <c r="G21" s="259"/>
      <c r="H21" s="259"/>
      <c r="I21" s="259"/>
      <c r="J21" s="259"/>
      <c r="K21" s="259"/>
      <c r="L21" s="259"/>
      <c r="M21" s="259"/>
      <c r="N21" s="259"/>
      <c r="O21" s="355"/>
    </row>
    <row r="22" spans="2:15" x14ac:dyDescent="0.25">
      <c r="B22" s="103"/>
      <c r="O22" s="354"/>
    </row>
    <row r="23" spans="2:15" x14ac:dyDescent="0.25">
      <c r="B23" s="103"/>
      <c r="C23" s="260"/>
      <c r="D23" s="260"/>
      <c r="E23" s="260"/>
      <c r="G23" s="114" t="s">
        <v>412</v>
      </c>
      <c r="I23" s="260" t="s">
        <v>539</v>
      </c>
      <c r="O23" s="354"/>
    </row>
    <row r="24" spans="2:15" ht="29.4" customHeight="1" x14ac:dyDescent="0.25">
      <c r="B24" s="103"/>
      <c r="C24" s="392" t="s">
        <v>421</v>
      </c>
      <c r="D24" s="392"/>
      <c r="E24" s="392"/>
      <c r="G24" s="70" t="b">
        <v>0</v>
      </c>
      <c r="I24" s="393"/>
      <c r="J24" s="393"/>
      <c r="K24" s="393"/>
      <c r="L24" s="393"/>
      <c r="M24" s="393"/>
      <c r="N24" s="393"/>
      <c r="O24" s="354" t="s">
        <v>479</v>
      </c>
    </row>
    <row r="25" spans="2:15" ht="7.5" customHeight="1" x14ac:dyDescent="0.25">
      <c r="B25" s="103"/>
      <c r="C25" s="158"/>
      <c r="D25" s="158"/>
      <c r="E25" s="158"/>
      <c r="G25" s="114"/>
      <c r="O25" s="354"/>
    </row>
    <row r="26" spans="2:15" ht="30.6" customHeight="1" x14ac:dyDescent="0.25">
      <c r="B26" s="103"/>
      <c r="C26" s="392" t="s">
        <v>420</v>
      </c>
      <c r="D26" s="392"/>
      <c r="E26" s="392"/>
      <c r="G26" s="70" t="b">
        <v>0</v>
      </c>
      <c r="I26" s="393"/>
      <c r="J26" s="393"/>
      <c r="K26" s="393"/>
      <c r="L26" s="393"/>
      <c r="M26" s="393"/>
      <c r="N26" s="393"/>
      <c r="O26" s="354" t="s">
        <v>480</v>
      </c>
    </row>
    <row r="27" spans="2:15" ht="6.9" customHeight="1" x14ac:dyDescent="0.25">
      <c r="B27" s="103"/>
      <c r="C27" s="158"/>
      <c r="D27" s="158"/>
      <c r="E27" s="158"/>
      <c r="G27" s="114"/>
      <c r="O27" s="354"/>
    </row>
    <row r="28" spans="2:15" ht="30.6" customHeight="1" x14ac:dyDescent="0.25">
      <c r="B28" s="103"/>
      <c r="C28" s="392" t="s">
        <v>419</v>
      </c>
      <c r="D28" s="392"/>
      <c r="E28" s="392"/>
      <c r="G28" s="70" t="b">
        <v>0</v>
      </c>
      <c r="I28" s="393"/>
      <c r="J28" s="393"/>
      <c r="K28" s="393"/>
      <c r="L28" s="393"/>
      <c r="M28" s="393"/>
      <c r="N28" s="393"/>
      <c r="O28" s="354" t="s">
        <v>481</v>
      </c>
    </row>
    <row r="29" spans="2:15" ht="7.5" customHeight="1" x14ac:dyDescent="0.25">
      <c r="B29" s="103"/>
      <c r="C29" s="158"/>
      <c r="D29" s="158"/>
      <c r="E29" s="158"/>
      <c r="G29" s="114"/>
      <c r="O29" s="354"/>
    </row>
    <row r="30" spans="2:15" ht="30.6" customHeight="1" x14ac:dyDescent="0.25">
      <c r="B30" s="103"/>
      <c r="C30" s="392" t="s">
        <v>418</v>
      </c>
      <c r="D30" s="392"/>
      <c r="E30" s="392"/>
      <c r="G30" s="70" t="b">
        <v>0</v>
      </c>
      <c r="I30" s="393"/>
      <c r="J30" s="393"/>
      <c r="K30" s="393"/>
      <c r="L30" s="393"/>
      <c r="M30" s="393"/>
      <c r="N30" s="393"/>
      <c r="O30" s="354" t="s">
        <v>482</v>
      </c>
    </row>
    <row r="31" spans="2:15" ht="6.9" customHeight="1" x14ac:dyDescent="0.25">
      <c r="B31" s="103"/>
      <c r="C31" s="158"/>
      <c r="D31" s="158"/>
      <c r="E31" s="158"/>
      <c r="G31" s="114"/>
      <c r="O31" s="354"/>
    </row>
    <row r="32" spans="2:15" ht="29.4" customHeight="1" x14ac:dyDescent="0.25">
      <c r="B32" s="103"/>
      <c r="C32" s="392" t="s">
        <v>417</v>
      </c>
      <c r="D32" s="392"/>
      <c r="E32" s="392"/>
      <c r="G32" s="70" t="b">
        <v>0</v>
      </c>
      <c r="I32" s="393"/>
      <c r="J32" s="393"/>
      <c r="K32" s="393"/>
      <c r="L32" s="393"/>
      <c r="M32" s="393"/>
      <c r="N32" s="393"/>
      <c r="O32" s="354" t="s">
        <v>483</v>
      </c>
    </row>
    <row r="33" spans="2:15" ht="6.9" customHeight="1" x14ac:dyDescent="0.25">
      <c r="B33" s="103"/>
      <c r="C33" s="158"/>
      <c r="D33" s="158"/>
      <c r="E33" s="158"/>
      <c r="G33" s="114"/>
      <c r="O33" s="354"/>
    </row>
    <row r="34" spans="2:15" ht="30.9" customHeight="1" x14ac:dyDescent="0.25">
      <c r="B34" s="103"/>
      <c r="C34" s="392" t="s">
        <v>416</v>
      </c>
      <c r="D34" s="392"/>
      <c r="E34" s="392"/>
      <c r="G34" s="70" t="b">
        <v>0</v>
      </c>
      <c r="I34" s="393"/>
      <c r="J34" s="393"/>
      <c r="K34" s="393"/>
      <c r="L34" s="393"/>
      <c r="M34" s="393"/>
      <c r="N34" s="393"/>
      <c r="O34" s="354" t="s">
        <v>484</v>
      </c>
    </row>
    <row r="35" spans="2:15" ht="7.5" customHeight="1" x14ac:dyDescent="0.25">
      <c r="B35" s="103"/>
      <c r="C35" s="158"/>
      <c r="D35" s="158"/>
      <c r="E35" s="158"/>
      <c r="G35" s="114"/>
      <c r="O35" s="354"/>
    </row>
    <row r="36" spans="2:15" ht="29.4" customHeight="1" x14ac:dyDescent="0.25">
      <c r="B36" s="103"/>
      <c r="C36" s="392" t="s">
        <v>415</v>
      </c>
      <c r="D36" s="392"/>
      <c r="E36" s="392"/>
      <c r="G36" s="70" t="b">
        <v>0</v>
      </c>
      <c r="I36" s="393"/>
      <c r="J36" s="393"/>
      <c r="K36" s="393"/>
      <c r="L36" s="393"/>
      <c r="M36" s="393"/>
      <c r="N36" s="393"/>
      <c r="O36" s="354" t="s">
        <v>485</v>
      </c>
    </row>
    <row r="37" spans="2:15" x14ac:dyDescent="0.25">
      <c r="B37" s="103"/>
      <c r="O37" s="105"/>
    </row>
    <row r="38" spans="2:15" ht="15.6" x14ac:dyDescent="0.3">
      <c r="B38" s="215"/>
      <c r="C38" s="107" t="s">
        <v>422</v>
      </c>
      <c r="D38" s="259"/>
      <c r="E38" s="259"/>
      <c r="F38" s="259"/>
      <c r="G38" s="259"/>
      <c r="H38" s="259"/>
      <c r="I38" s="259"/>
      <c r="J38" s="259"/>
      <c r="K38" s="259"/>
      <c r="L38" s="259"/>
      <c r="M38" s="259"/>
      <c r="N38" s="259"/>
      <c r="O38" s="217"/>
    </row>
    <row r="39" spans="2:15" x14ac:dyDescent="0.25">
      <c r="B39" s="103"/>
      <c r="O39" s="105"/>
    </row>
    <row r="40" spans="2:15" x14ac:dyDescent="0.25">
      <c r="B40" s="103"/>
      <c r="F40" s="395" t="s">
        <v>486</v>
      </c>
      <c r="G40" s="395"/>
      <c r="I40" s="395" t="s">
        <v>487</v>
      </c>
      <c r="J40" s="395"/>
      <c r="L40" s="395"/>
      <c r="M40" s="395"/>
      <c r="O40" s="105"/>
    </row>
    <row r="41" spans="2:15" x14ac:dyDescent="0.25">
      <c r="B41" s="103"/>
      <c r="C41" s="396" t="s">
        <v>423</v>
      </c>
      <c r="D41" s="396"/>
      <c r="E41" s="396"/>
      <c r="G41" s="261">
        <f>'3. Manylion Costau Cymwys'!D87</f>
        <v>0</v>
      </c>
      <c r="J41" s="261">
        <f>'3. Manylion Costau Cymwys'!D96</f>
        <v>0</v>
      </c>
      <c r="M41" s="262"/>
      <c r="O41" s="105"/>
    </row>
    <row r="42" spans="2:15" x14ac:dyDescent="0.25">
      <c r="B42" s="103"/>
      <c r="O42" s="105"/>
    </row>
    <row r="43" spans="2:15" x14ac:dyDescent="0.25">
      <c r="B43" s="103"/>
      <c r="C43" s="263" t="s">
        <v>424</v>
      </c>
      <c r="D43" s="264"/>
      <c r="E43" s="264"/>
      <c r="F43" s="265" t="str">
        <f>'3. Manylion Costau Cymwys'!C82</f>
        <v>Dyddiad</v>
      </c>
      <c r="G43" s="356">
        <f>'3. Manylion Costau Cymwys'!D82</f>
        <v>0</v>
      </c>
      <c r="H43" s="266"/>
      <c r="I43" s="265" t="str">
        <f>'3. Manylion Costau Cymwys'!C91</f>
        <v>Dyddiad</v>
      </c>
      <c r="J43" s="356">
        <f>'3. Manylion Costau Cymwys'!D91</f>
        <v>0</v>
      </c>
      <c r="M43" s="262"/>
      <c r="N43" s="266"/>
      <c r="O43" s="105"/>
    </row>
    <row r="44" spans="2:15" x14ac:dyDescent="0.25">
      <c r="B44" s="103"/>
      <c r="C44" s="263"/>
      <c r="D44" s="264"/>
      <c r="E44" s="264"/>
      <c r="F44" s="265" t="str">
        <f>'3. Manylion Costau Cymwys'!C83</f>
        <v>Dyddiad</v>
      </c>
      <c r="G44" s="356">
        <f>'3. Manylion Costau Cymwys'!D83</f>
        <v>0</v>
      </c>
      <c r="H44" s="266"/>
      <c r="I44" s="265" t="str">
        <f>'3. Manylion Costau Cymwys'!C92</f>
        <v>Dyddiad</v>
      </c>
      <c r="J44" s="356">
        <f>'3. Manylion Costau Cymwys'!D92</f>
        <v>0</v>
      </c>
      <c r="M44" s="262"/>
      <c r="N44" s="266"/>
      <c r="O44" s="105"/>
    </row>
    <row r="45" spans="2:15" x14ac:dyDescent="0.25">
      <c r="B45" s="103"/>
      <c r="C45" s="263"/>
      <c r="D45" s="264"/>
      <c r="E45" s="264"/>
      <c r="F45" s="265" t="str">
        <f>'3. Manylion Costau Cymwys'!C84</f>
        <v>Dyddiad</v>
      </c>
      <c r="G45" s="356">
        <f>'3. Manylion Costau Cymwys'!D84</f>
        <v>0</v>
      </c>
      <c r="H45" s="266"/>
      <c r="I45" s="265" t="str">
        <f>'3. Manylion Costau Cymwys'!C93</f>
        <v>Dyddiad</v>
      </c>
      <c r="J45" s="356">
        <f>'3. Manylion Costau Cymwys'!D93</f>
        <v>0</v>
      </c>
      <c r="M45" s="262"/>
      <c r="N45" s="266"/>
      <c r="O45" s="105"/>
    </row>
    <row r="46" spans="2:15" x14ac:dyDescent="0.25">
      <c r="B46" s="103"/>
      <c r="C46" s="264"/>
      <c r="D46" s="264"/>
      <c r="E46" s="264"/>
      <c r="F46" s="265" t="str">
        <f>'3. Manylion Costau Cymwys'!C85</f>
        <v>Dyddiad</v>
      </c>
      <c r="G46" s="356">
        <f>'3. Manylion Costau Cymwys'!D85</f>
        <v>0</v>
      </c>
      <c r="H46" s="266"/>
      <c r="I46" s="265" t="str">
        <f>'3. Manylion Costau Cymwys'!C94</f>
        <v>Dyddiad</v>
      </c>
      <c r="J46" s="356">
        <f>'3. Manylion Costau Cymwys'!D94</f>
        <v>0</v>
      </c>
      <c r="M46" s="262"/>
      <c r="O46" s="105"/>
    </row>
    <row r="47" spans="2:15" x14ac:dyDescent="0.25">
      <c r="B47" s="103"/>
      <c r="C47" s="266"/>
      <c r="D47" s="266"/>
      <c r="E47" s="266"/>
      <c r="F47" s="266"/>
      <c r="G47" s="266"/>
      <c r="H47" s="266"/>
      <c r="I47" s="266"/>
      <c r="J47" s="266"/>
      <c r="K47" s="266"/>
      <c r="O47" s="105"/>
    </row>
    <row r="48" spans="2:15" x14ac:dyDescent="0.25">
      <c r="B48" s="103"/>
      <c r="C48" s="116"/>
      <c r="D48" s="116"/>
      <c r="E48" s="116"/>
      <c r="O48" s="105"/>
    </row>
    <row r="49" spans="2:15" ht="29.4" customHeight="1" x14ac:dyDescent="0.25">
      <c r="B49" s="103"/>
      <c r="C49" s="392" t="s">
        <v>432</v>
      </c>
      <c r="D49" s="392"/>
      <c r="E49" s="392"/>
      <c r="G49" s="71" t="b">
        <v>0</v>
      </c>
      <c r="H49" s="234"/>
      <c r="O49" s="364" t="s">
        <v>520</v>
      </c>
    </row>
    <row r="50" spans="2:15" ht="9" customHeight="1" x14ac:dyDescent="0.25">
      <c r="B50" s="103"/>
      <c r="C50" s="158"/>
      <c r="D50" s="158"/>
      <c r="E50" s="158"/>
      <c r="G50" s="114"/>
      <c r="H50" s="131"/>
      <c r="O50" s="365"/>
    </row>
    <row r="51" spans="2:15" ht="28.5" customHeight="1" x14ac:dyDescent="0.25">
      <c r="B51" s="103"/>
      <c r="C51" s="392" t="s">
        <v>431</v>
      </c>
      <c r="D51" s="392"/>
      <c r="E51" s="392"/>
      <c r="G51" s="71" t="b">
        <v>0</v>
      </c>
      <c r="H51" s="234"/>
      <c r="O51" s="364" t="s">
        <v>521</v>
      </c>
    </row>
    <row r="52" spans="2:15" ht="7.5" customHeight="1" x14ac:dyDescent="0.25">
      <c r="B52" s="103"/>
      <c r="C52" s="158"/>
      <c r="D52" s="158"/>
      <c r="E52" s="158"/>
      <c r="G52" s="114"/>
      <c r="H52" s="131"/>
      <c r="O52" s="365"/>
    </row>
    <row r="53" spans="2:15" ht="30" customHeight="1" x14ac:dyDescent="0.25">
      <c r="B53" s="103"/>
      <c r="C53" s="392" t="s">
        <v>430</v>
      </c>
      <c r="D53" s="392"/>
      <c r="E53" s="392"/>
      <c r="G53" s="71" t="b">
        <v>0</v>
      </c>
      <c r="H53" s="234"/>
      <c r="O53" s="364" t="s">
        <v>522</v>
      </c>
    </row>
    <row r="54" spans="2:15" ht="7.35" customHeight="1" x14ac:dyDescent="0.25">
      <c r="B54" s="103"/>
      <c r="C54" s="158"/>
      <c r="D54" s="158"/>
      <c r="E54" s="158"/>
      <c r="G54" s="114"/>
      <c r="H54" s="131"/>
      <c r="O54" s="365"/>
    </row>
    <row r="55" spans="2:15" ht="58.65" customHeight="1" x14ac:dyDescent="0.25">
      <c r="B55" s="103"/>
      <c r="C55" s="392" t="s">
        <v>429</v>
      </c>
      <c r="D55" s="392"/>
      <c r="E55" s="392"/>
      <c r="G55" s="71" t="b">
        <v>0</v>
      </c>
      <c r="H55" s="234"/>
      <c r="O55" s="364" t="s">
        <v>523</v>
      </c>
    </row>
    <row r="56" spans="2:15" ht="9" customHeight="1" x14ac:dyDescent="0.25">
      <c r="B56" s="103"/>
      <c r="C56" s="158"/>
      <c r="D56" s="158"/>
      <c r="E56" s="158"/>
      <c r="G56" s="114"/>
      <c r="H56" s="131"/>
      <c r="O56" s="365"/>
    </row>
    <row r="57" spans="2:15" ht="42.75" customHeight="1" x14ac:dyDescent="0.25">
      <c r="B57" s="103"/>
      <c r="C57" s="392" t="s">
        <v>428</v>
      </c>
      <c r="D57" s="392"/>
      <c r="E57" s="392"/>
      <c r="G57" s="71" t="b">
        <v>0</v>
      </c>
      <c r="H57" s="234"/>
      <c r="O57" s="364" t="s">
        <v>524</v>
      </c>
    </row>
    <row r="58" spans="2:15" ht="9" customHeight="1" x14ac:dyDescent="0.25">
      <c r="B58" s="103"/>
      <c r="C58" s="158"/>
      <c r="D58" s="158"/>
      <c r="E58" s="158"/>
      <c r="G58" s="114"/>
      <c r="H58" s="131"/>
      <c r="O58" s="365"/>
    </row>
    <row r="59" spans="2:15" ht="47.25" customHeight="1" x14ac:dyDescent="0.25">
      <c r="B59" s="103"/>
      <c r="C59" s="392" t="s">
        <v>427</v>
      </c>
      <c r="D59" s="392"/>
      <c r="E59" s="392"/>
      <c r="G59" s="71" t="b">
        <v>0</v>
      </c>
      <c r="H59" s="234"/>
      <c r="O59" s="364" t="s">
        <v>525</v>
      </c>
    </row>
    <row r="60" spans="2:15" ht="9" customHeight="1" x14ac:dyDescent="0.25">
      <c r="B60" s="103"/>
      <c r="C60" s="158"/>
      <c r="D60" s="158"/>
      <c r="E60" s="158"/>
      <c r="G60" s="114"/>
      <c r="H60" s="131"/>
      <c r="O60" s="365"/>
    </row>
    <row r="61" spans="2:15" ht="28.5" customHeight="1" x14ac:dyDescent="0.25">
      <c r="B61" s="103"/>
      <c r="C61" s="392" t="s">
        <v>426</v>
      </c>
      <c r="D61" s="392"/>
      <c r="E61" s="392"/>
      <c r="G61" s="71" t="b">
        <v>0</v>
      </c>
      <c r="H61" s="234"/>
      <c r="O61" s="364" t="s">
        <v>526</v>
      </c>
    </row>
    <row r="62" spans="2:15" ht="9" customHeight="1" x14ac:dyDescent="0.25">
      <c r="B62" s="103"/>
      <c r="C62" s="158"/>
      <c r="D62" s="158"/>
      <c r="E62" s="158"/>
      <c r="G62" s="114"/>
      <c r="H62" s="131"/>
      <c r="O62" s="365"/>
    </row>
    <row r="63" spans="2:15" ht="29.4" customHeight="1" x14ac:dyDescent="0.25">
      <c r="B63" s="103"/>
      <c r="C63" s="392" t="s">
        <v>425</v>
      </c>
      <c r="D63" s="392"/>
      <c r="E63" s="392"/>
      <c r="G63" s="71" t="b">
        <v>0</v>
      </c>
      <c r="H63" s="234"/>
      <c r="O63" s="364" t="s">
        <v>527</v>
      </c>
    </row>
    <row r="64" spans="2:15" ht="8.4" customHeight="1" x14ac:dyDescent="0.25">
      <c r="B64" s="103"/>
      <c r="C64" s="158"/>
      <c r="D64" s="158"/>
      <c r="E64" s="158"/>
      <c r="H64" s="131"/>
      <c r="O64" s="365"/>
    </row>
    <row r="65" spans="2:15" ht="60" customHeight="1" x14ac:dyDescent="0.25">
      <c r="B65" s="103"/>
      <c r="C65" s="390" t="s">
        <v>488</v>
      </c>
      <c r="D65" s="390"/>
      <c r="E65" s="390"/>
      <c r="G65" s="71" t="b">
        <v>0</v>
      </c>
      <c r="H65" s="234"/>
      <c r="O65" s="364" t="s">
        <v>528</v>
      </c>
    </row>
    <row r="66" spans="2:15" ht="8.4" customHeight="1" x14ac:dyDescent="0.25">
      <c r="B66" s="103"/>
      <c r="C66" s="158"/>
      <c r="D66" s="158"/>
      <c r="E66" s="158"/>
      <c r="H66" s="131"/>
      <c r="O66" s="365"/>
    </row>
    <row r="67" spans="2:15" ht="45" customHeight="1" x14ac:dyDescent="0.25">
      <c r="B67" s="103"/>
      <c r="C67" s="392" t="s">
        <v>433</v>
      </c>
      <c r="D67" s="392"/>
      <c r="E67" s="392"/>
      <c r="G67" s="71" t="b">
        <v>0</v>
      </c>
      <c r="H67" s="234"/>
      <c r="I67" s="393"/>
      <c r="J67" s="393"/>
      <c r="K67" s="8" t="s">
        <v>489</v>
      </c>
      <c r="O67" s="364" t="s">
        <v>529</v>
      </c>
    </row>
    <row r="68" spans="2:15" x14ac:dyDescent="0.25">
      <c r="B68" s="103"/>
      <c r="O68" s="105"/>
    </row>
    <row r="69" spans="2:15" ht="15.75" customHeight="1" x14ac:dyDescent="0.25">
      <c r="B69" s="103"/>
      <c r="C69" s="390"/>
      <c r="D69" s="390"/>
      <c r="E69" s="390"/>
      <c r="G69" s="72"/>
      <c r="H69" s="234"/>
      <c r="O69" s="105"/>
    </row>
    <row r="70" spans="2:15" x14ac:dyDescent="0.25">
      <c r="B70" s="103"/>
      <c r="H70" s="234"/>
      <c r="O70" s="105"/>
    </row>
    <row r="71" spans="2:15" ht="17.25" customHeight="1" thickBot="1" x14ac:dyDescent="0.35">
      <c r="B71" s="267"/>
      <c r="C71" s="268" t="s">
        <v>490</v>
      </c>
      <c r="D71" s="268"/>
      <c r="E71" s="268"/>
      <c r="F71" s="316"/>
      <c r="G71" s="317"/>
      <c r="H71" s="318"/>
      <c r="I71" s="319"/>
      <c r="J71" s="320"/>
      <c r="K71" s="268"/>
      <c r="L71" s="268"/>
      <c r="M71" s="268"/>
      <c r="N71" s="268"/>
      <c r="O71" s="366"/>
    </row>
    <row r="72" spans="2:15" x14ac:dyDescent="0.25">
      <c r="B72" s="103"/>
      <c r="G72" s="234"/>
      <c r="H72" s="234"/>
      <c r="O72" s="105"/>
    </row>
    <row r="73" spans="2:15" x14ac:dyDescent="0.25">
      <c r="B73" s="103"/>
      <c r="C73" s="8" t="s">
        <v>434</v>
      </c>
      <c r="G73" s="49" t="s">
        <v>213</v>
      </c>
      <c r="H73" s="234"/>
      <c r="O73" s="364" t="s">
        <v>530</v>
      </c>
    </row>
    <row r="74" spans="2:15" x14ac:dyDescent="0.25">
      <c r="B74" s="103"/>
      <c r="H74" s="131"/>
      <c r="O74" s="365"/>
    </row>
    <row r="75" spans="2:15" x14ac:dyDescent="0.25">
      <c r="B75" s="103"/>
      <c r="C75" s="8" t="s">
        <v>435</v>
      </c>
      <c r="G75" s="49" t="s">
        <v>142</v>
      </c>
      <c r="H75" s="234"/>
      <c r="I75" s="391"/>
      <c r="J75" s="391"/>
      <c r="L75" s="391"/>
      <c r="M75" s="391"/>
      <c r="O75" s="364" t="s">
        <v>531</v>
      </c>
    </row>
    <row r="76" spans="2:15" x14ac:dyDescent="0.25">
      <c r="B76" s="103"/>
      <c r="C76" s="8" t="s">
        <v>436</v>
      </c>
      <c r="G76" s="321"/>
      <c r="I76" s="389" t="str">
        <f>IF(G75="Na", "Rhowch enw", "")</f>
        <v/>
      </c>
      <c r="J76" s="389"/>
      <c r="L76" s="389" t="str">
        <f>IF(G75="Na", "Cyfeiriad ebost", "")</f>
        <v/>
      </c>
      <c r="M76" s="389"/>
      <c r="O76" s="105"/>
    </row>
    <row r="77" spans="2:15" x14ac:dyDescent="0.25">
      <c r="B77" s="103"/>
      <c r="C77" s="8" t="s">
        <v>491</v>
      </c>
      <c r="I77" s="9" t="str">
        <f>IF(G76="No", "Print Name", "")</f>
        <v/>
      </c>
      <c r="L77" s="9" t="str">
        <f>IF(G76="No", "E-mail address", "")</f>
        <v/>
      </c>
      <c r="O77" s="105"/>
    </row>
    <row r="78" spans="2:15" x14ac:dyDescent="0.25">
      <c r="B78" s="103"/>
      <c r="I78" s="9"/>
      <c r="L78" s="9"/>
      <c r="O78" s="105"/>
    </row>
    <row r="79" spans="2:15" x14ac:dyDescent="0.25">
      <c r="B79" s="103"/>
      <c r="O79" s="105"/>
    </row>
    <row r="80" spans="2:15" ht="16.2" thickBot="1" x14ac:dyDescent="0.35">
      <c r="B80" s="267"/>
      <c r="C80" s="268" t="s">
        <v>437</v>
      </c>
      <c r="D80" s="268"/>
      <c r="E80" s="268"/>
      <c r="F80" s="316" t="s">
        <v>438</v>
      </c>
      <c r="G80" s="394" t="str">
        <f>IF(G13*G15*G17*G19*G24*G26*G28*G30*G32*G34*G36*G49*G51*G53*G55*G57*G59*G61*G63*G67=0,"nid yw'r blychau siec i gyd yn llawn","")</f>
        <v>nid yw'r blychau siec i gyd yn llawn</v>
      </c>
      <c r="H80" s="394"/>
      <c r="I80" s="394"/>
      <c r="J80" s="378" t="str">
        <f>IF(AND(I75="",G75="Na"),"dim enw","")</f>
        <v/>
      </c>
      <c r="K80" s="268"/>
      <c r="L80" s="268"/>
      <c r="M80" s="378" t="str">
        <f>IF(AND(L75="",G75="Na"),"dim ebost","")</f>
        <v/>
      </c>
      <c r="N80" s="268"/>
      <c r="O80" s="269"/>
    </row>
    <row r="81" spans="3:3" ht="6.9" customHeight="1" x14ac:dyDescent="0.25"/>
    <row r="82" spans="3:3" x14ac:dyDescent="0.25"/>
    <row r="83" spans="3:3" x14ac:dyDescent="0.25"/>
    <row r="84" spans="3:3" x14ac:dyDescent="0.25">
      <c r="C84" s="8" t="str">
        <f>IF(AND(G80="",J80="",M80=""), 'Nodiadau Canllawiau'!C31,"")</f>
        <v/>
      </c>
    </row>
    <row r="85" spans="3:3" x14ac:dyDescent="0.25"/>
    <row r="86" spans="3:3" x14ac:dyDescent="0.25"/>
    <row r="87" spans="3:3" x14ac:dyDescent="0.25"/>
  </sheetData>
  <sheetProtection algorithmName="SHA-512" hashValue="NdQgrJpjI+Fo8LvGdE9XHvw3cGrN52+MdylnLIEMUgdDqdN4AqmRMeEujcfFLOAFpw+yLXOkY2SyV3StF78/QA==" saltValue="cGwhQL2voNpCEtPK+kyzoA==" spinCount="100000" sheet="1" selectLockedCells="1"/>
  <protectedRanges>
    <protectedRange sqref="G24 G26 N25 G28 N27 G30 N29 G32 N31 G34 N33 G36 N35 O5:O20" name="Range1"/>
    <protectedRange sqref="C84" name="Range1_1"/>
  </protectedRanges>
  <mergeCells count="35">
    <mergeCell ref="G80:I80"/>
    <mergeCell ref="C24:E24"/>
    <mergeCell ref="C26:E26"/>
    <mergeCell ref="C28:E28"/>
    <mergeCell ref="C30:E30"/>
    <mergeCell ref="F40:G40"/>
    <mergeCell ref="I24:N24"/>
    <mergeCell ref="I26:N26"/>
    <mergeCell ref="I28:N28"/>
    <mergeCell ref="I30:N30"/>
    <mergeCell ref="I32:N32"/>
    <mergeCell ref="I40:J40"/>
    <mergeCell ref="L40:M40"/>
    <mergeCell ref="I67:J67"/>
    <mergeCell ref="C67:E67"/>
    <mergeCell ref="C41:E41"/>
    <mergeCell ref="C49:E49"/>
    <mergeCell ref="C51:E51"/>
    <mergeCell ref="C63:E63"/>
    <mergeCell ref="C53:E53"/>
    <mergeCell ref="C55:E55"/>
    <mergeCell ref="C57:E57"/>
    <mergeCell ref="C59:E59"/>
    <mergeCell ref="C61:E61"/>
    <mergeCell ref="C32:E32"/>
    <mergeCell ref="C34:E34"/>
    <mergeCell ref="C36:E36"/>
    <mergeCell ref="I34:N34"/>
    <mergeCell ref="I36:N36"/>
    <mergeCell ref="L76:M76"/>
    <mergeCell ref="I76:J76"/>
    <mergeCell ref="C69:E69"/>
    <mergeCell ref="C65:E65"/>
    <mergeCell ref="I75:J75"/>
    <mergeCell ref="L75:M75"/>
  </mergeCells>
  <phoneticPr fontId="18" type="noConversion"/>
  <conditionalFormatting sqref="G80">
    <cfRule type="expression" dxfId="3" priority="3">
      <formula>AND(G80="",M80="",J80="")</formula>
    </cfRule>
  </conditionalFormatting>
  <conditionalFormatting sqref="I75 L75">
    <cfRule type="expression" dxfId="2" priority="1">
      <formula>$G$75="Na"</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2D0C82D-9951-4648-88F4-E4A61551BCAC}">
          <x14:formula1>
            <xm:f>Lists!$F$17:$F$19</xm:f>
          </x14:formula1>
          <xm:sqref>G73</xm:sqref>
        </x14:dataValidation>
        <x14:dataValidation type="list" allowBlank="1" showInputMessage="1" showErrorMessage="1" xr:uid="{8B569AD3-240C-4089-B5B2-1A24320C7D09}">
          <x14:formula1>
            <xm:f>Lists!$B$1:$B$3</xm:f>
          </x14:formula1>
          <xm:sqref>G75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7A-97E7-45DF-8D78-B607892F0401}">
  <sheetPr codeName="Sheet9">
    <tabColor theme="0" tint="-0.249977111117893"/>
  </sheetPr>
  <dimension ref="A1:Y25"/>
  <sheetViews>
    <sheetView showGridLines="0" topLeftCell="L1" workbookViewId="0">
      <selection activeCell="W18" sqref="W18"/>
    </sheetView>
  </sheetViews>
  <sheetFormatPr defaultRowHeight="14.4" x14ac:dyDescent="0.3"/>
  <cols>
    <col min="1" max="1" width="14.44140625" customWidth="1"/>
    <col min="2" max="2" width="19.88671875" customWidth="1"/>
    <col min="3" max="3" width="4.88671875" customWidth="1"/>
    <col min="4" max="4" width="14.44140625" customWidth="1"/>
    <col min="6" max="6" width="39.5546875" customWidth="1"/>
    <col min="8" max="8" width="10.109375" customWidth="1"/>
    <col min="10" max="10" width="28.109375" customWidth="1"/>
    <col min="12" max="12" width="33.88671875" customWidth="1"/>
    <col min="14" max="14" width="22.88671875" customWidth="1"/>
    <col min="16" max="19" width="14.5546875" customWidth="1"/>
    <col min="21" max="21" width="40.44140625" bestFit="1" customWidth="1"/>
    <col min="23" max="23" width="41.88671875" bestFit="1" customWidth="1"/>
    <col min="25" max="25" width="36.88671875" customWidth="1"/>
  </cols>
  <sheetData>
    <row r="1" spans="1:25" x14ac:dyDescent="0.3">
      <c r="A1" t="s">
        <v>141</v>
      </c>
      <c r="B1" s="22" t="s">
        <v>142</v>
      </c>
      <c r="D1" s="22" t="s">
        <v>142</v>
      </c>
      <c r="F1" s="22" t="s">
        <v>142</v>
      </c>
      <c r="H1" s="22" t="s">
        <v>142</v>
      </c>
      <c r="J1" s="22" t="s">
        <v>142</v>
      </c>
      <c r="L1" s="22" t="s">
        <v>142</v>
      </c>
      <c r="N1" s="22" t="s">
        <v>142</v>
      </c>
      <c r="P1" s="22" t="s">
        <v>142</v>
      </c>
      <c r="R1" t="s">
        <v>399</v>
      </c>
      <c r="U1" s="55" t="s">
        <v>142</v>
      </c>
      <c r="W1" s="55" t="s">
        <v>142</v>
      </c>
      <c r="Y1" s="55" t="s">
        <v>142</v>
      </c>
    </row>
    <row r="2" spans="1:25" x14ac:dyDescent="0.3">
      <c r="B2" s="22" t="s">
        <v>143</v>
      </c>
      <c r="D2" s="22" t="s">
        <v>144</v>
      </c>
      <c r="F2" s="22" t="s">
        <v>145</v>
      </c>
      <c r="H2" s="22" t="s">
        <v>146</v>
      </c>
      <c r="J2" s="22" t="s">
        <v>147</v>
      </c>
      <c r="L2" s="22" t="s">
        <v>148</v>
      </c>
      <c r="N2" s="22" t="s">
        <v>149</v>
      </c>
      <c r="P2" s="22" t="s">
        <v>150</v>
      </c>
      <c r="R2" t="s">
        <v>447</v>
      </c>
      <c r="U2" s="55" t="s">
        <v>151</v>
      </c>
      <c r="W2" s="55" t="s">
        <v>152</v>
      </c>
      <c r="Y2" s="55" t="s">
        <v>153</v>
      </c>
    </row>
    <row r="3" spans="1:25" x14ac:dyDescent="0.3">
      <c r="B3" s="22" t="s">
        <v>154</v>
      </c>
      <c r="D3" s="22" t="s">
        <v>155</v>
      </c>
      <c r="F3" s="22" t="s">
        <v>156</v>
      </c>
      <c r="H3" s="22" t="s">
        <v>157</v>
      </c>
      <c r="J3" s="22" t="s">
        <v>158</v>
      </c>
      <c r="L3" s="22" t="s">
        <v>159</v>
      </c>
      <c r="N3" s="22" t="s">
        <v>60</v>
      </c>
      <c r="P3" s="22" t="s">
        <v>160</v>
      </c>
      <c r="R3" t="s">
        <v>446</v>
      </c>
      <c r="U3" s="55" t="s">
        <v>161</v>
      </c>
      <c r="W3" s="55" t="s">
        <v>162</v>
      </c>
      <c r="Y3" s="55" t="s">
        <v>163</v>
      </c>
    </row>
    <row r="4" spans="1:25" x14ac:dyDescent="0.3">
      <c r="B4" s="22" t="s">
        <v>164</v>
      </c>
      <c r="F4" s="22" t="s">
        <v>165</v>
      </c>
      <c r="J4" s="22" t="s">
        <v>166</v>
      </c>
      <c r="L4" s="22" t="s">
        <v>167</v>
      </c>
      <c r="N4" s="22" t="s">
        <v>61</v>
      </c>
      <c r="P4" s="22" t="s">
        <v>168</v>
      </c>
      <c r="R4" s="60" t="s">
        <v>221</v>
      </c>
      <c r="U4" s="55" t="s">
        <v>169</v>
      </c>
      <c r="W4" s="55" t="s">
        <v>170</v>
      </c>
      <c r="Y4" s="55" t="s">
        <v>171</v>
      </c>
    </row>
    <row r="5" spans="1:25" x14ac:dyDescent="0.3">
      <c r="F5" s="22" t="s">
        <v>172</v>
      </c>
      <c r="J5" s="22" t="s">
        <v>173</v>
      </c>
      <c r="L5" s="22" t="s">
        <v>174</v>
      </c>
      <c r="N5" s="22" t="s">
        <v>175</v>
      </c>
      <c r="R5" s="60" t="s">
        <v>224</v>
      </c>
      <c r="U5" s="55" t="s">
        <v>176</v>
      </c>
      <c r="W5" s="55" t="s">
        <v>177</v>
      </c>
      <c r="Y5" s="55" t="s">
        <v>178</v>
      </c>
    </row>
    <row r="6" spans="1:25" x14ac:dyDescent="0.3">
      <c r="B6" s="22"/>
      <c r="F6" s="22" t="s">
        <v>179</v>
      </c>
      <c r="J6" s="22" t="s">
        <v>180</v>
      </c>
      <c r="L6" s="22" t="s">
        <v>168</v>
      </c>
      <c r="N6" s="22" t="s">
        <v>181</v>
      </c>
      <c r="R6" s="60" t="s">
        <v>227</v>
      </c>
      <c r="U6" s="55" t="s">
        <v>182</v>
      </c>
      <c r="W6" s="55" t="s">
        <v>183</v>
      </c>
      <c r="Y6" s="55" t="s">
        <v>184</v>
      </c>
    </row>
    <row r="7" spans="1:25" x14ac:dyDescent="0.3">
      <c r="B7" s="22" t="s">
        <v>185</v>
      </c>
      <c r="F7" s="22" t="s">
        <v>186</v>
      </c>
      <c r="J7" s="22" t="s">
        <v>187</v>
      </c>
      <c r="R7" s="60" t="s">
        <v>230</v>
      </c>
      <c r="U7" s="55" t="s">
        <v>188</v>
      </c>
      <c r="W7" s="55" t="s">
        <v>189</v>
      </c>
      <c r="Y7" s="55" t="s">
        <v>190</v>
      </c>
    </row>
    <row r="8" spans="1:25" x14ac:dyDescent="0.3">
      <c r="B8" s="22" t="s">
        <v>191</v>
      </c>
      <c r="F8" s="27" t="s">
        <v>192</v>
      </c>
      <c r="J8" s="22" t="s">
        <v>193</v>
      </c>
      <c r="R8" s="60" t="s">
        <v>203</v>
      </c>
      <c r="W8" s="55" t="s">
        <v>194</v>
      </c>
      <c r="Y8" s="55" t="s">
        <v>195</v>
      </c>
    </row>
    <row r="9" spans="1:25" x14ac:dyDescent="0.3">
      <c r="B9" s="22" t="s">
        <v>196</v>
      </c>
      <c r="F9" s="27" t="s">
        <v>197</v>
      </c>
      <c r="J9" s="22" t="s">
        <v>198</v>
      </c>
      <c r="R9" s="60" t="s">
        <v>205</v>
      </c>
      <c r="Y9" s="55" t="s">
        <v>199</v>
      </c>
    </row>
    <row r="10" spans="1:25" x14ac:dyDescent="0.3">
      <c r="F10" s="22" t="s">
        <v>200</v>
      </c>
      <c r="J10" s="22" t="s">
        <v>168</v>
      </c>
      <c r="R10" s="60" t="s">
        <v>207</v>
      </c>
    </row>
    <row r="11" spans="1:25" x14ac:dyDescent="0.3">
      <c r="F11" s="22" t="s">
        <v>201</v>
      </c>
      <c r="R11" s="60" t="s">
        <v>209</v>
      </c>
    </row>
    <row r="12" spans="1:25" x14ac:dyDescent="0.3">
      <c r="F12" s="22" t="s">
        <v>202</v>
      </c>
      <c r="R12" s="60" t="s">
        <v>211</v>
      </c>
    </row>
    <row r="13" spans="1:25" x14ac:dyDescent="0.3">
      <c r="R13" s="60" t="s">
        <v>214</v>
      </c>
    </row>
    <row r="14" spans="1:25" x14ac:dyDescent="0.3">
      <c r="B14" s="60" t="s">
        <v>203</v>
      </c>
      <c r="D14" s="60" t="s">
        <v>204</v>
      </c>
      <c r="R14" s="60" t="s">
        <v>217</v>
      </c>
    </row>
    <row r="15" spans="1:25" x14ac:dyDescent="0.3">
      <c r="B15" s="60" t="s">
        <v>205</v>
      </c>
      <c r="D15" s="60" t="s">
        <v>206</v>
      </c>
      <c r="R15" s="60" t="s">
        <v>219</v>
      </c>
    </row>
    <row r="16" spans="1:25" x14ac:dyDescent="0.3">
      <c r="B16" s="60" t="s">
        <v>207</v>
      </c>
      <c r="D16" s="60" t="s">
        <v>208</v>
      </c>
      <c r="R16" s="60" t="s">
        <v>222</v>
      </c>
    </row>
    <row r="17" spans="1:18" x14ac:dyDescent="0.3">
      <c r="B17" s="60" t="s">
        <v>209</v>
      </c>
      <c r="D17" s="60" t="s">
        <v>210</v>
      </c>
      <c r="F17" t="s">
        <v>142</v>
      </c>
      <c r="R17" s="60" t="s">
        <v>225</v>
      </c>
    </row>
    <row r="18" spans="1:18" x14ac:dyDescent="0.3">
      <c r="B18" s="60" t="s">
        <v>211</v>
      </c>
      <c r="D18" s="60" t="s">
        <v>212</v>
      </c>
      <c r="F18" t="s">
        <v>213</v>
      </c>
      <c r="R18" s="60" t="s">
        <v>228</v>
      </c>
    </row>
    <row r="19" spans="1:18" x14ac:dyDescent="0.3">
      <c r="B19" s="60" t="s">
        <v>214</v>
      </c>
      <c r="D19" s="60" t="s">
        <v>215</v>
      </c>
      <c r="F19" t="s">
        <v>216</v>
      </c>
      <c r="R19" s="60" t="s">
        <v>231</v>
      </c>
    </row>
    <row r="20" spans="1:18" x14ac:dyDescent="0.3">
      <c r="B20" s="60" t="s">
        <v>217</v>
      </c>
      <c r="D20" s="60" t="s">
        <v>218</v>
      </c>
    </row>
    <row r="21" spans="1:18" x14ac:dyDescent="0.3">
      <c r="B21" s="60" t="s">
        <v>219</v>
      </c>
      <c r="D21" s="60" t="s">
        <v>220</v>
      </c>
    </row>
    <row r="22" spans="1:18" x14ac:dyDescent="0.3">
      <c r="A22" s="60" t="s">
        <v>221</v>
      </c>
      <c r="B22" s="60" t="s">
        <v>222</v>
      </c>
      <c r="D22" s="60" t="s">
        <v>223</v>
      </c>
    </row>
    <row r="23" spans="1:18" x14ac:dyDescent="0.3">
      <c r="A23" s="60" t="s">
        <v>224</v>
      </c>
      <c r="B23" s="60" t="s">
        <v>225</v>
      </c>
      <c r="D23" s="60" t="s">
        <v>226</v>
      </c>
    </row>
    <row r="24" spans="1:18" x14ac:dyDescent="0.3">
      <c r="A24" s="60" t="s">
        <v>227</v>
      </c>
      <c r="B24" s="60" t="s">
        <v>228</v>
      </c>
      <c r="D24" s="60" t="s">
        <v>229</v>
      </c>
    </row>
    <row r="25" spans="1:18" x14ac:dyDescent="0.3">
      <c r="A25" s="60" t="s">
        <v>230</v>
      </c>
      <c r="B25" s="60" t="s">
        <v>231</v>
      </c>
      <c r="D25" s="60" t="s">
        <v>232</v>
      </c>
    </row>
  </sheetData>
  <pageMargins left="0.7" right="0.7" top="0.75" bottom="0.75" header="0.3" footer="0.3"/>
  <pageSetup paperSize="9" orientation="portrait" r:id="rId1"/>
  <headerFooter>
    <oddFooter>&amp;L_x000D_&amp;1#&amp;"Calibri"&amp;10&amp;KFF0000 Confidential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2DC6-6352-4B6F-8B0F-75F6C9AF5365}">
  <sheetPr codeName="Sheet10">
    <tabColor theme="0" tint="-0.249977111117893"/>
  </sheetPr>
  <dimension ref="B2:AN89"/>
  <sheetViews>
    <sheetView workbookViewId="0">
      <selection activeCell="W18" sqref="W18"/>
    </sheetView>
  </sheetViews>
  <sheetFormatPr defaultRowHeight="14.4" x14ac:dyDescent="0.3"/>
  <cols>
    <col min="2" max="2" width="39.109375" customWidth="1"/>
    <col min="3" max="3" width="20.44140625" customWidth="1"/>
    <col min="5" max="5" width="23.88671875" customWidth="1"/>
    <col min="6" max="6" width="11.109375" customWidth="1"/>
    <col min="7" max="7" width="9.88671875" bestFit="1" customWidth="1"/>
    <col min="8" max="8" width="22.44140625" customWidth="1"/>
    <col min="9" max="22" width="16.44140625" customWidth="1"/>
  </cols>
  <sheetData>
    <row r="2" spans="2:40" x14ac:dyDescent="0.3">
      <c r="B2" s="4" t="s">
        <v>62</v>
      </c>
      <c r="E2" s="4" t="s">
        <v>63</v>
      </c>
      <c r="F2" t="s">
        <v>64</v>
      </c>
      <c r="H2" s="4" t="s">
        <v>90</v>
      </c>
      <c r="K2" s="4" t="s">
        <v>65</v>
      </c>
      <c r="L2" s="18"/>
      <c r="AB2" s="24" t="s">
        <v>66</v>
      </c>
      <c r="AC2" s="24"/>
    </row>
    <row r="3" spans="2:40" x14ac:dyDescent="0.3">
      <c r="H3" t="s">
        <v>87</v>
      </c>
      <c r="I3" s="76">
        <v>2024</v>
      </c>
      <c r="K3" t="s">
        <v>67</v>
      </c>
    </row>
    <row r="4" spans="2:40" x14ac:dyDescent="0.3">
      <c r="E4" s="23" t="s">
        <v>68</v>
      </c>
      <c r="F4" s="75">
        <v>15</v>
      </c>
      <c r="AD4" s="23" t="s">
        <v>69</v>
      </c>
      <c r="AE4" s="23" t="s">
        <v>70</v>
      </c>
      <c r="AF4" s="23" t="s">
        <v>71</v>
      </c>
      <c r="AG4" s="23" t="s">
        <v>72</v>
      </c>
      <c r="AH4" s="23" t="s">
        <v>73</v>
      </c>
      <c r="AI4" s="23" t="s">
        <v>74</v>
      </c>
      <c r="AJ4" s="23" t="s">
        <v>75</v>
      </c>
      <c r="AK4" s="23" t="s">
        <v>76</v>
      </c>
      <c r="AL4" s="23" t="s">
        <v>77</v>
      </c>
      <c r="AM4" s="23" t="s">
        <v>78</v>
      </c>
      <c r="AN4" s="23" t="s">
        <v>79</v>
      </c>
    </row>
    <row r="5" spans="2:40" x14ac:dyDescent="0.3">
      <c r="B5" s="23" t="s">
        <v>145</v>
      </c>
      <c r="C5" s="22" t="s">
        <v>181</v>
      </c>
      <c r="AD5" s="23" t="s">
        <v>80</v>
      </c>
      <c r="AE5" s="22">
        <f>(IF('2. Manylion Prosiect'!D35="Natural gas",'2. Manylion Prosiect'!D45,0)+IF('2. Manylion Prosiect'!D57="Natural gas",'2. Manylion Prosiect'!D65,0)+((IF('2. Manylion Prosiect'!D77="Natural gas",'2. Manylion Prosiect'!D85,0))))</f>
        <v>0</v>
      </c>
      <c r="AF5" s="22">
        <f>(IF('2. Manylion Prosiect'!F35="Natural gas",'2. Manylion Prosiect'!F45,0)+IF('2. Manylion Prosiect'!F57="Natural gas",'2. Manylion Prosiect'!F65,0)+((IF('2. Manylion Prosiect'!F77="Natural gas",'2. Manylion Prosiect'!F85,0))))</f>
        <v>0</v>
      </c>
      <c r="AG5" s="22">
        <f>(IF('2. Manylion Prosiect'!H35="Natural gas",'2. Manylion Prosiect'!H45,0)+IF('2. Manylion Prosiect'!H57="Natural gas",'2. Manylion Prosiect'!H65,0)+((IF('2. Manylion Prosiect'!H77="Natural gas",'2. Manylion Prosiect'!H85,0))))</f>
        <v>0</v>
      </c>
      <c r="AH5" s="22">
        <f>(IF('2. Manylion Prosiect'!J35="Natural gas",'2. Manylion Prosiect'!J45,0)+IF('2. Manylion Prosiect'!J57="Natural gas",'2. Manylion Prosiect'!J65,0)+((IF('2. Manylion Prosiect'!J77="Natural gas",'2. Manylion Prosiect'!J85,0))))</f>
        <v>0</v>
      </c>
      <c r="AI5" s="22">
        <f>(IF('2. Manylion Prosiect'!L35="Natural gas",'2. Manylion Prosiect'!L45,0)+IF('2. Manylion Prosiect'!L57="Natural gas",'2. Manylion Prosiect'!L65,0)+((IF('2. Manylion Prosiect'!L77="Natural gas",'2. Manylion Prosiect'!L85,0))))</f>
        <v>0</v>
      </c>
      <c r="AJ5" s="22">
        <f>(IF('2. Manylion Prosiect'!N35="Natural gas",'2. Manylion Prosiect'!N45,0)+IF('2. Manylion Prosiect'!N57="Natural gas",'2. Manylion Prosiect'!N65,0)+((IF('2. Manylion Prosiect'!N77="Natural gas",'2. Manylion Prosiect'!N85,0))))</f>
        <v>0</v>
      </c>
      <c r="AK5" s="22">
        <f>(IF('2. Manylion Prosiect'!P35="Natural gas",'2. Manylion Prosiect'!P45,0)+IF('2. Manylion Prosiect'!P57="Natural gas",'2. Manylion Prosiect'!P65,0)+((IF('2. Manylion Prosiect'!P77="Natural gas",'2. Manylion Prosiect'!P85,0))))</f>
        <v>0</v>
      </c>
      <c r="AL5" s="22">
        <f>(IF('2. Manylion Prosiect'!R35="Natural gas",'2. Manylion Prosiect'!R45,0)+IF('2. Manylion Prosiect'!R57="Natural gas",'2. Manylion Prosiect'!R65,0)+((IF('2. Manylion Prosiect'!R77="Natural gas",'2. Manylion Prosiect'!R85,0))))</f>
        <v>0</v>
      </c>
      <c r="AM5" s="22">
        <f>(IF('2. Manylion Prosiect'!T35="Natural gas",'2. Manylion Prosiect'!T45,0)+IF('2. Manylion Prosiect'!T57="Natural gas",'2. Manylion Prosiect'!T65,0)+((IF('2. Manylion Prosiect'!T77="Natural gas",'2. Manylion Prosiect'!T85,0))))</f>
        <v>0</v>
      </c>
      <c r="AN5" s="22">
        <f>(IF('2. Manylion Prosiect'!V35="Natural gas",'2. Manylion Prosiect'!V45,0)+IF('2. Manylion Prosiect'!V57="Natural gas",'2. Manylion Prosiect'!V65,0)+((IF('2. Manylion Prosiect'!V77="Natural gas",'2. Manylion Prosiect'!V85,0))))</f>
        <v>0</v>
      </c>
    </row>
    <row r="6" spans="2:40" x14ac:dyDescent="0.3">
      <c r="B6" s="23" t="s">
        <v>156</v>
      </c>
      <c r="C6" s="22" t="s">
        <v>181</v>
      </c>
      <c r="E6" s="23" t="s">
        <v>181</v>
      </c>
      <c r="F6" s="79">
        <f>SUM(_xlfn.TAKE(L7:L33,$F$4,))</f>
        <v>2.2998935258405844</v>
      </c>
      <c r="H6" s="23" t="s">
        <v>181</v>
      </c>
      <c r="I6" s="77">
        <f>INDEX($L$7:$S$33,MATCH($I$3,$K$7:$K$33,0),MATCH($H6,$L$6:$S$6,0))</f>
        <v>0.22535000000000002</v>
      </c>
      <c r="K6" s="74" t="s">
        <v>87</v>
      </c>
      <c r="L6" s="23" t="s">
        <v>181</v>
      </c>
      <c r="M6" s="23" t="s">
        <v>200</v>
      </c>
      <c r="N6" s="23" t="s">
        <v>201</v>
      </c>
      <c r="O6" s="23" t="s">
        <v>442</v>
      </c>
      <c r="P6" s="23" t="s">
        <v>443</v>
      </c>
      <c r="Q6" s="23" t="s">
        <v>60</v>
      </c>
      <c r="R6" s="23" t="s">
        <v>61</v>
      </c>
      <c r="S6" s="23" t="s">
        <v>175</v>
      </c>
      <c r="AD6" s="23" t="s">
        <v>81</v>
      </c>
      <c r="AE6" s="22">
        <f>(IF('2. Manylion Prosiect'!D36="Electric",'2. Manylion Prosiect'!#REF!,0)+IF('2. Manylion Prosiect'!D58="Electric",'2. Manylion Prosiect'!#REF!,0)+((IF('2. Manylion Prosiect'!D78="Electric",'2. Manylion Prosiect'!D91,0))))</f>
        <v>0</v>
      </c>
      <c r="AF6" s="22">
        <f>(IF('2. Manylion Prosiect'!F36="Electric",'2. Manylion Prosiect'!#REF!,0)+IF('2. Manylion Prosiect'!F58="Electric",'2. Manylion Prosiect'!#REF!,0)+((IF('2. Manylion Prosiect'!F78="Electric",'2. Manylion Prosiect'!F91,0))))</f>
        <v>0</v>
      </c>
      <c r="AG6" s="22">
        <f>(IF('2. Manylion Prosiect'!H36="Electric",'2. Manylion Prosiect'!#REF!,0)+IF('2. Manylion Prosiect'!H58="Electric",'2. Manylion Prosiect'!#REF!,0)+((IF('2. Manylion Prosiect'!H78="Electric",'2. Manylion Prosiect'!H91,0))))</f>
        <v>0</v>
      </c>
      <c r="AH6" s="22">
        <f>(IF('2. Manylion Prosiect'!J36="Electric",'2. Manylion Prosiect'!#REF!,0)+IF('2. Manylion Prosiect'!J58="Electric",'2. Manylion Prosiect'!#REF!,0)+((IF('2. Manylion Prosiect'!J78="Electric",'2. Manylion Prosiect'!J91,0))))</f>
        <v>0</v>
      </c>
      <c r="AI6" s="22">
        <f>(IF('2. Manylion Prosiect'!L36="Electric",'2. Manylion Prosiect'!#REF!,0)+IF('2. Manylion Prosiect'!L58="Electric",'2. Manylion Prosiect'!#REF!,0)+((IF('2. Manylion Prosiect'!L78="Electric",'2. Manylion Prosiect'!L91,0))))</f>
        <v>0</v>
      </c>
      <c r="AJ6" s="22">
        <f>(IF('2. Manylion Prosiect'!N36="Electric",'2. Manylion Prosiect'!#REF!,0)+IF('2. Manylion Prosiect'!N58="Electric",'2. Manylion Prosiect'!#REF!,0)+((IF('2. Manylion Prosiect'!N78="Electric",'2. Manylion Prosiect'!N91,0))))</f>
        <v>0</v>
      </c>
      <c r="AK6" s="22">
        <f>(IF('2. Manylion Prosiect'!P36="Electric",'2. Manylion Prosiect'!#REF!,0)+IF('2. Manylion Prosiect'!P58="Electric",'2. Manylion Prosiect'!#REF!,0)+((IF('2. Manylion Prosiect'!P78="Electric",'2. Manylion Prosiect'!P91,0))))</f>
        <v>0</v>
      </c>
      <c r="AL6" s="22">
        <f>(IF('2. Manylion Prosiect'!R36="Electric",'2. Manylion Prosiect'!#REF!,0)+IF('2. Manylion Prosiect'!R58="Electric",'2. Manylion Prosiect'!#REF!,0)+((IF('2. Manylion Prosiect'!R78="Electric",'2. Manylion Prosiect'!R91,0))))</f>
        <v>0</v>
      </c>
      <c r="AM6" s="22">
        <f>(IF('2. Manylion Prosiect'!T36="Electric",'2. Manylion Prosiect'!#REF!,0)+IF('2. Manylion Prosiect'!T58="Electric",'2. Manylion Prosiect'!#REF!,0)+((IF('2. Manylion Prosiect'!T78="Electric",'2. Manylion Prosiect'!T91,0))))</f>
        <v>0</v>
      </c>
      <c r="AN6" s="22">
        <f>(IF('2. Manylion Prosiect'!V36="Electric",'2. Manylion Prosiect'!#REF!,0)+IF('2. Manylion Prosiect'!V58="Electric",'2. Manylion Prosiect'!#REF!,0)+((IF('2. Manylion Prosiect'!V78="Electric",'2. Manylion Prosiect'!V91,0))))</f>
        <v>0</v>
      </c>
    </row>
    <row r="7" spans="2:40" x14ac:dyDescent="0.3">
      <c r="B7" s="23" t="s">
        <v>440</v>
      </c>
      <c r="C7" s="22" t="s">
        <v>181</v>
      </c>
      <c r="E7" s="23" t="s">
        <v>200</v>
      </c>
      <c r="F7" s="78">
        <f>I7*$F$4</f>
        <v>0.15794999999999998</v>
      </c>
      <c r="H7" s="23" t="s">
        <v>200</v>
      </c>
      <c r="I7" s="77">
        <f t="shared" ref="I7:I13" si="0">INDEX($L$7:$S$33,MATCH($I$3,$K$7:$K$33,0),MATCH($H7,$L$6:$S$6,0))</f>
        <v>1.0529999999999999E-2</v>
      </c>
      <c r="K7" s="74">
        <v>2024</v>
      </c>
      <c r="L7">
        <v>0.22535000000000002</v>
      </c>
      <c r="M7">
        <v>1.0529999999999999E-2</v>
      </c>
      <c r="N7">
        <v>2.2000000000000001E-4</v>
      </c>
      <c r="O7">
        <v>0.17072999999999999</v>
      </c>
      <c r="P7">
        <v>0.18290000000000001</v>
      </c>
      <c r="Q7">
        <v>0.21418999999999999</v>
      </c>
      <c r="R7">
        <v>0.24676999999999999</v>
      </c>
      <c r="S7">
        <v>0.25650000000000001</v>
      </c>
      <c r="AD7" s="23" t="s">
        <v>82</v>
      </c>
      <c r="AE7" s="22">
        <f>IF('2. Manylion Prosiect'!D35="Kerosene",'2. Manylion Prosiect'!D45,0)+IF('2. Manylion Prosiect'!D57="Kerosene",'2. Manylion Prosiect'!D45,0)+((IF('2. Manylion Prosiect'!D77="Kerosene",'2. Manylion Prosiect'!D85,0)))</f>
        <v>0</v>
      </c>
      <c r="AF7" s="22">
        <f>IF('2. Manylion Prosiect'!F35="Kerosene",'2. Manylion Prosiect'!F45,0)+IF('2. Manylion Prosiect'!F57="Kerosene",'2. Manylion Prosiect'!F45,0)+((IF('2. Manylion Prosiect'!F77="Kerosene",'2. Manylion Prosiect'!F85,0)))</f>
        <v>0</v>
      </c>
      <c r="AG7" s="22">
        <f>IF('2. Manylion Prosiect'!H35="Kerosene",'2. Manylion Prosiect'!H45,0)+IF('2. Manylion Prosiect'!H57="Kerosene",'2. Manylion Prosiect'!H45,0)+((IF('2. Manylion Prosiect'!H77="Kerosene",'2. Manylion Prosiect'!H85,0)))</f>
        <v>0</v>
      </c>
      <c r="AH7" s="22">
        <f>IF('2. Manylion Prosiect'!J35="Kerosene",'2. Manylion Prosiect'!J45,0)+IF('2. Manylion Prosiect'!J57="Kerosene",'2. Manylion Prosiect'!J45,0)+((IF('2. Manylion Prosiect'!J77="Kerosene",'2. Manylion Prosiect'!J85,0)))</f>
        <v>0</v>
      </c>
      <c r="AI7" s="22">
        <f>IF('2. Manylion Prosiect'!L35="Kerosene",'2. Manylion Prosiect'!L45,0)+IF('2. Manylion Prosiect'!L57="Kerosene",'2. Manylion Prosiect'!L45,0)+((IF('2. Manylion Prosiect'!L77="Kerosene",'2. Manylion Prosiect'!L85,0)))</f>
        <v>0</v>
      </c>
      <c r="AJ7" s="22">
        <f>IF('2. Manylion Prosiect'!N35="Kerosene",'2. Manylion Prosiect'!N45,0)+IF('2. Manylion Prosiect'!N57="Kerosene",'2. Manylion Prosiect'!N45,0)+((IF('2. Manylion Prosiect'!N77="Kerosene",'2. Manylion Prosiect'!N85,0)))</f>
        <v>0</v>
      </c>
      <c r="AK7" s="22">
        <f>IF('2. Manylion Prosiect'!P35="Kerosene",'2. Manylion Prosiect'!P45,0)+IF('2. Manylion Prosiect'!P57="Kerosene",'2. Manylion Prosiect'!P45,0)+((IF('2. Manylion Prosiect'!P77="Kerosene",'2. Manylion Prosiect'!P85,0)))</f>
        <v>0</v>
      </c>
      <c r="AL7" s="22">
        <f>IF('2. Manylion Prosiect'!R35="Kerosene",'2. Manylion Prosiect'!R45,0)+IF('2. Manylion Prosiect'!R57="Kerosene",'2. Manylion Prosiect'!R45,0)+((IF('2. Manylion Prosiect'!R77="Kerosene",'2. Manylion Prosiect'!R85,0)))</f>
        <v>0</v>
      </c>
      <c r="AM7" s="22">
        <f>IF('2. Manylion Prosiect'!T35="Kerosene",'2. Manylion Prosiect'!T45,0)+IF('2. Manylion Prosiect'!T57="Kerosene",'2. Manylion Prosiect'!T45,0)+((IF('2. Manylion Prosiect'!T77="Kerosene",'2. Manylion Prosiect'!T85,0)))</f>
        <v>0</v>
      </c>
      <c r="AN7" s="22">
        <f>IF('2. Manylion Prosiect'!V35="Kerosene",'2. Manylion Prosiect'!V45,0)+IF('2. Manylion Prosiect'!V57="Kerosene",'2. Manylion Prosiect'!V45,0)+((IF('2. Manylion Prosiect'!V77="Kerosene",'2. Manylion Prosiect'!V85,0)))</f>
        <v>0</v>
      </c>
    </row>
    <row r="8" spans="2:40" x14ac:dyDescent="0.3">
      <c r="B8" s="23" t="s">
        <v>441</v>
      </c>
      <c r="C8" s="22" t="s">
        <v>181</v>
      </c>
      <c r="E8" s="23" t="s">
        <v>201</v>
      </c>
      <c r="F8" s="78">
        <f t="shared" ref="F8:F13" si="1">I8*$F$4</f>
        <v>3.3E-3</v>
      </c>
      <c r="H8" s="23" t="s">
        <v>201</v>
      </c>
      <c r="I8" s="77">
        <f t="shared" si="0"/>
        <v>2.2000000000000001E-4</v>
      </c>
      <c r="K8" s="74">
        <v>2025</v>
      </c>
      <c r="L8">
        <v>0.21721323895124908</v>
      </c>
      <c r="M8">
        <v>1.0529999999999999E-2</v>
      </c>
      <c r="N8">
        <v>2.2000000000000001E-4</v>
      </c>
      <c r="O8">
        <v>0.17072999999999999</v>
      </c>
      <c r="P8">
        <v>0.18290000000000001</v>
      </c>
      <c r="Q8">
        <v>0.21418999999999999</v>
      </c>
      <c r="R8">
        <v>0.24676999999999999</v>
      </c>
      <c r="S8">
        <v>0.25650000000000001</v>
      </c>
      <c r="AD8" s="23" t="s">
        <v>60</v>
      </c>
      <c r="AE8" s="22">
        <f>IF('2. Manylion Prosiect'!D35="LPG",'2. Manylion Prosiect'!D45,0)+IF('2. Manylion Prosiect'!D57="LPG",'2. Manylion Prosiect'!D45,0)+((IF('2. Manylion Prosiect'!D77="LPG",'2. Manylion Prosiect'!D85,0)))</f>
        <v>0</v>
      </c>
      <c r="AF8" s="22">
        <f>IF('2. Manylion Prosiect'!F35="LPG",'2. Manylion Prosiect'!F45,0)+IF('2. Manylion Prosiect'!F57="LPG",'2. Manylion Prosiect'!F45,0)+((IF('2. Manylion Prosiect'!F77="LPG",'2. Manylion Prosiect'!F85,0)))</f>
        <v>0</v>
      </c>
      <c r="AG8" s="22">
        <f>IF('2. Manylion Prosiect'!H35="LPG",'2. Manylion Prosiect'!H45,0)+IF('2. Manylion Prosiect'!H57="LPG",'2. Manylion Prosiect'!H45,0)+((IF('2. Manylion Prosiect'!H77="LPG",'2. Manylion Prosiect'!H85,0)))</f>
        <v>0</v>
      </c>
      <c r="AH8" s="22">
        <f>IF('2. Manylion Prosiect'!J35="LPG",'2. Manylion Prosiect'!J45,0)+IF('2. Manylion Prosiect'!J57="LPG",'2. Manylion Prosiect'!J45,0)+((IF('2. Manylion Prosiect'!J77="LPG",'2. Manylion Prosiect'!J85,0)))</f>
        <v>0</v>
      </c>
      <c r="AI8" s="22">
        <f>IF('2. Manylion Prosiect'!L35="LPG",'2. Manylion Prosiect'!L45,0)+IF('2. Manylion Prosiect'!L57="LPG",'2. Manylion Prosiect'!L45,0)+((IF('2. Manylion Prosiect'!L77="LPG",'2. Manylion Prosiect'!L85,0)))</f>
        <v>0</v>
      </c>
      <c r="AJ8" s="22">
        <f>IF('2. Manylion Prosiect'!N35="LPG",'2. Manylion Prosiect'!N45,0)+IF('2. Manylion Prosiect'!N57="LPG",'2. Manylion Prosiect'!N45,0)+((IF('2. Manylion Prosiect'!N77="LPG",'2. Manylion Prosiect'!N85,0)))</f>
        <v>0</v>
      </c>
      <c r="AK8" s="22">
        <f>IF('2. Manylion Prosiect'!P35="LPG",'2. Manylion Prosiect'!P45,0)+IF('2. Manylion Prosiect'!P57="LPG",'2. Manylion Prosiect'!P45,0)+((IF('2. Manylion Prosiect'!P77="LPG",'2. Manylion Prosiect'!P85,0)))</f>
        <v>0</v>
      </c>
      <c r="AL8" s="22">
        <f>IF('2. Manylion Prosiect'!R35="LPG",'2. Manylion Prosiect'!R45,0)+IF('2. Manylion Prosiect'!R57="LPG",'2. Manylion Prosiect'!R45,0)+((IF('2. Manylion Prosiect'!R77="LPG",'2. Manylion Prosiect'!R85,0)))</f>
        <v>0</v>
      </c>
      <c r="AM8" s="22">
        <f>IF('2. Manylion Prosiect'!T35="LPG",'2. Manylion Prosiect'!T45,0)+IF('2. Manylion Prosiect'!T57="LPG",'2. Manylion Prosiect'!T45,0)+((IF('2. Manylion Prosiect'!T77="LPG",'2. Manylion Prosiect'!T85,0)))</f>
        <v>0</v>
      </c>
      <c r="AN8" s="22">
        <f>IF('2. Manylion Prosiect'!V35="LPG",'2. Manylion Prosiect'!V45,0)+IF('2. Manylion Prosiect'!V57="LPG",'2. Manylion Prosiect'!V45,0)+((IF('2. Manylion Prosiect'!V77="LPG",'2. Manylion Prosiect'!V85,0)))</f>
        <v>0</v>
      </c>
    </row>
    <row r="9" spans="2:40" x14ac:dyDescent="0.3">
      <c r="B9" s="23" t="s">
        <v>179</v>
      </c>
      <c r="C9" s="22" t="s">
        <v>181</v>
      </c>
      <c r="E9" s="23" t="s">
        <v>442</v>
      </c>
      <c r="F9" s="78">
        <f t="shared" si="1"/>
        <v>2.5609500000000001</v>
      </c>
      <c r="H9" s="23" t="s">
        <v>442</v>
      </c>
      <c r="I9" s="77">
        <f t="shared" si="0"/>
        <v>0.17072999999999999</v>
      </c>
      <c r="K9" s="74">
        <v>2026</v>
      </c>
      <c r="L9">
        <v>0.21552706867958096</v>
      </c>
      <c r="M9">
        <v>1.0529999999999999E-2</v>
      </c>
      <c r="N9">
        <v>2.2000000000000001E-4</v>
      </c>
      <c r="O9">
        <v>0.17072999999999999</v>
      </c>
      <c r="P9">
        <v>0.18290000000000001</v>
      </c>
      <c r="Q9">
        <v>0.21418999999999999</v>
      </c>
      <c r="R9">
        <v>0.24676999999999999</v>
      </c>
      <c r="S9">
        <v>0.25650000000000001</v>
      </c>
    </row>
    <row r="10" spans="2:40" x14ac:dyDescent="0.3">
      <c r="B10" s="23" t="s">
        <v>186</v>
      </c>
      <c r="C10" s="22" t="s">
        <v>181</v>
      </c>
      <c r="E10" s="23" t="s">
        <v>443</v>
      </c>
      <c r="F10" s="78">
        <f t="shared" si="1"/>
        <v>2.7435</v>
      </c>
      <c r="H10" s="23" t="s">
        <v>443</v>
      </c>
      <c r="I10" s="77">
        <f t="shared" si="0"/>
        <v>0.18290000000000001</v>
      </c>
      <c r="K10" s="74">
        <v>2027</v>
      </c>
      <c r="L10">
        <v>0.22001773204934277</v>
      </c>
      <c r="M10">
        <v>1.0529999999999999E-2</v>
      </c>
      <c r="N10">
        <v>2.2000000000000001E-4</v>
      </c>
      <c r="O10">
        <v>0.17072999999999999</v>
      </c>
      <c r="P10">
        <v>0.18290000000000001</v>
      </c>
      <c r="Q10">
        <v>0.21418999999999999</v>
      </c>
      <c r="R10">
        <v>0.24676999999999999</v>
      </c>
      <c r="S10">
        <v>0.25650000000000001</v>
      </c>
    </row>
    <row r="11" spans="2:40" x14ac:dyDescent="0.3">
      <c r="B11" s="26" t="s">
        <v>192</v>
      </c>
      <c r="C11" s="22" t="s">
        <v>181</v>
      </c>
      <c r="E11" s="23" t="s">
        <v>60</v>
      </c>
      <c r="F11" s="78">
        <f t="shared" si="1"/>
        <v>3.21285</v>
      </c>
      <c r="H11" s="23" t="s">
        <v>60</v>
      </c>
      <c r="I11" s="77">
        <f t="shared" si="0"/>
        <v>0.21418999999999999</v>
      </c>
      <c r="K11" s="74">
        <v>2028</v>
      </c>
      <c r="L11">
        <v>0.20904361652390815</v>
      </c>
      <c r="M11">
        <v>1.0529999999999999E-2</v>
      </c>
      <c r="N11">
        <v>2.2000000000000001E-4</v>
      </c>
      <c r="O11">
        <v>0.17072999999999999</v>
      </c>
      <c r="P11">
        <v>0.18290000000000001</v>
      </c>
      <c r="Q11">
        <v>0.21418999999999999</v>
      </c>
      <c r="R11">
        <v>0.24676999999999999</v>
      </c>
      <c r="S11">
        <v>0.25650000000000001</v>
      </c>
    </row>
    <row r="12" spans="2:40" x14ac:dyDescent="0.3">
      <c r="B12" s="26" t="s">
        <v>197</v>
      </c>
      <c r="C12" s="22" t="s">
        <v>181</v>
      </c>
      <c r="E12" s="23" t="s">
        <v>61</v>
      </c>
      <c r="F12" s="78">
        <f t="shared" si="1"/>
        <v>3.7015499999999997</v>
      </c>
      <c r="H12" s="23" t="s">
        <v>61</v>
      </c>
      <c r="I12" s="77">
        <f t="shared" si="0"/>
        <v>0.24676999999999999</v>
      </c>
      <c r="K12" s="74">
        <v>2029</v>
      </c>
      <c r="L12">
        <v>0.18092552449259713</v>
      </c>
      <c r="M12">
        <v>1.0529999999999999E-2</v>
      </c>
      <c r="N12">
        <v>2.2000000000000001E-4</v>
      </c>
      <c r="O12">
        <v>0.17072999999999999</v>
      </c>
      <c r="P12">
        <v>0.18290000000000001</v>
      </c>
      <c r="Q12">
        <v>0.21418999999999999</v>
      </c>
      <c r="R12">
        <v>0.24676999999999999</v>
      </c>
      <c r="S12">
        <v>0.25650000000000001</v>
      </c>
    </row>
    <row r="13" spans="2:40" x14ac:dyDescent="0.3">
      <c r="B13" s="23" t="s">
        <v>200</v>
      </c>
      <c r="C13" s="22" t="s">
        <v>200</v>
      </c>
      <c r="E13" s="23" t="s">
        <v>175</v>
      </c>
      <c r="F13" s="78">
        <f t="shared" si="1"/>
        <v>3.8475000000000001</v>
      </c>
      <c r="H13" s="23" t="s">
        <v>175</v>
      </c>
      <c r="I13" s="77">
        <f t="shared" si="0"/>
        <v>0.25650000000000001</v>
      </c>
      <c r="K13" s="74">
        <v>2030</v>
      </c>
      <c r="L13">
        <v>0.17653930560089529</v>
      </c>
      <c r="M13">
        <v>1.0529999999999999E-2</v>
      </c>
      <c r="N13">
        <v>2.2000000000000001E-4</v>
      </c>
      <c r="O13">
        <v>0.17072999999999999</v>
      </c>
      <c r="P13">
        <v>0.18290000000000001</v>
      </c>
      <c r="Q13">
        <v>0.21418999999999999</v>
      </c>
      <c r="R13">
        <v>0.24676999999999999</v>
      </c>
      <c r="S13">
        <v>0.25650000000000001</v>
      </c>
    </row>
    <row r="14" spans="2:40" x14ac:dyDescent="0.3">
      <c r="B14" s="23" t="s">
        <v>201</v>
      </c>
      <c r="C14" s="22" t="s">
        <v>201</v>
      </c>
      <c r="E14" s="67" t="s">
        <v>444</v>
      </c>
      <c r="K14" s="74">
        <v>2031</v>
      </c>
      <c r="L14">
        <v>0.15498093025991197</v>
      </c>
      <c r="M14">
        <v>1.0529999999999999E-2</v>
      </c>
      <c r="N14">
        <v>2.2000000000000001E-4</v>
      </c>
      <c r="O14">
        <v>0.17072999999999999</v>
      </c>
      <c r="P14">
        <v>0.18290000000000001</v>
      </c>
      <c r="Q14">
        <v>0.21418999999999999</v>
      </c>
      <c r="R14">
        <v>0.24676999999999999</v>
      </c>
      <c r="S14">
        <v>0.25650000000000001</v>
      </c>
    </row>
    <row r="15" spans="2:40" x14ac:dyDescent="0.3">
      <c r="B15" s="23" t="s">
        <v>202</v>
      </c>
      <c r="C15" s="22" t="s">
        <v>442</v>
      </c>
      <c r="K15" s="74">
        <v>2032</v>
      </c>
      <c r="L15">
        <v>0.1257433971473863</v>
      </c>
      <c r="M15">
        <v>1.0529999999999999E-2</v>
      </c>
      <c r="N15">
        <v>2.2000000000000001E-4</v>
      </c>
      <c r="O15">
        <v>0.17072999999999999</v>
      </c>
      <c r="P15">
        <v>0.18290000000000001</v>
      </c>
      <c r="Q15">
        <v>0.21418999999999999</v>
      </c>
      <c r="R15">
        <v>0.24676999999999999</v>
      </c>
      <c r="S15">
        <v>0.25650000000000001</v>
      </c>
    </row>
    <row r="16" spans="2:40" x14ac:dyDescent="0.3">
      <c r="K16" s="74">
        <v>2033</v>
      </c>
      <c r="L16">
        <v>0.12263423055576354</v>
      </c>
      <c r="M16">
        <v>1.0529999999999999E-2</v>
      </c>
      <c r="N16">
        <v>2.2000000000000001E-4</v>
      </c>
      <c r="O16">
        <v>0.17072999999999999</v>
      </c>
      <c r="P16">
        <v>0.18290000000000001</v>
      </c>
      <c r="Q16">
        <v>0.21418999999999999</v>
      </c>
      <c r="R16">
        <v>0.24676999999999999</v>
      </c>
      <c r="S16">
        <v>0.25650000000000001</v>
      </c>
    </row>
    <row r="17" spans="7:19" x14ac:dyDescent="0.3">
      <c r="K17" s="74">
        <v>2034</v>
      </c>
      <c r="L17">
        <v>0.11117173225850377</v>
      </c>
      <c r="M17">
        <v>1.0529999999999999E-2</v>
      </c>
      <c r="N17">
        <v>2.2000000000000001E-4</v>
      </c>
      <c r="O17">
        <v>0.17072999999999999</v>
      </c>
      <c r="P17">
        <v>0.18290000000000001</v>
      </c>
      <c r="Q17">
        <v>0.21418999999999999</v>
      </c>
      <c r="R17">
        <v>0.24676999999999999</v>
      </c>
      <c r="S17">
        <v>0.25650000000000001</v>
      </c>
    </row>
    <row r="18" spans="7:19" x14ac:dyDescent="0.3">
      <c r="K18" s="74">
        <v>2035</v>
      </c>
      <c r="L18">
        <v>9.0319618702186133E-2</v>
      </c>
      <c r="M18">
        <v>1.0529999999999999E-2</v>
      </c>
      <c r="N18">
        <v>2.2000000000000001E-4</v>
      </c>
      <c r="O18">
        <v>0.17072999999999999</v>
      </c>
      <c r="P18">
        <v>0.18290000000000001</v>
      </c>
      <c r="Q18">
        <v>0.21418999999999999</v>
      </c>
      <c r="R18">
        <v>0.24676999999999999</v>
      </c>
      <c r="S18">
        <v>0.25650000000000001</v>
      </c>
    </row>
    <row r="19" spans="7:19" x14ac:dyDescent="0.3">
      <c r="K19" s="74">
        <v>2036</v>
      </c>
      <c r="L19">
        <v>8.1621245334996151E-2</v>
      </c>
      <c r="M19">
        <v>1.0529999999999999E-2</v>
      </c>
      <c r="N19">
        <v>2.2000000000000001E-4</v>
      </c>
      <c r="O19">
        <v>0.17072999999999999</v>
      </c>
      <c r="P19">
        <v>0.18290000000000001</v>
      </c>
      <c r="Q19">
        <v>0.21418999999999999</v>
      </c>
      <c r="R19">
        <v>0.24676999999999999</v>
      </c>
      <c r="S19">
        <v>0.25650000000000001</v>
      </c>
    </row>
    <row r="20" spans="7:19" x14ac:dyDescent="0.3">
      <c r="K20" s="74">
        <v>2037</v>
      </c>
      <c r="L20">
        <v>8.6243057163919001E-2</v>
      </c>
      <c r="M20">
        <v>1.0529999999999999E-2</v>
      </c>
      <c r="N20">
        <v>2.2000000000000001E-4</v>
      </c>
      <c r="O20">
        <v>0.17072999999999999</v>
      </c>
      <c r="P20">
        <v>0.18290000000000001</v>
      </c>
      <c r="Q20">
        <v>0.21418999999999999</v>
      </c>
      <c r="R20">
        <v>0.24676999999999999</v>
      </c>
      <c r="S20">
        <v>0.25650000000000001</v>
      </c>
    </row>
    <row r="21" spans="7:19" x14ac:dyDescent="0.3">
      <c r="K21" s="74">
        <v>2038</v>
      </c>
      <c r="L21">
        <v>8.2562828120344725E-2</v>
      </c>
      <c r="M21">
        <v>1.0529999999999999E-2</v>
      </c>
      <c r="N21">
        <v>2.2000000000000001E-4</v>
      </c>
      <c r="O21">
        <v>0.17072999999999999</v>
      </c>
      <c r="P21">
        <v>0.18290000000000001</v>
      </c>
      <c r="Q21">
        <v>0.21418999999999999</v>
      </c>
      <c r="R21">
        <v>0.24676999999999999</v>
      </c>
      <c r="S21">
        <v>0.25650000000000001</v>
      </c>
    </row>
    <row r="22" spans="7:19" x14ac:dyDescent="0.3">
      <c r="K22" s="74">
        <v>2039</v>
      </c>
      <c r="L22">
        <v>7.689791804354501E-2</v>
      </c>
      <c r="M22">
        <v>1.0529999999999999E-2</v>
      </c>
      <c r="N22">
        <v>2.2000000000000001E-4</v>
      </c>
      <c r="O22">
        <v>0.17072999999999999</v>
      </c>
      <c r="P22">
        <v>0.18290000000000001</v>
      </c>
      <c r="Q22">
        <v>0.21418999999999999</v>
      </c>
      <c r="R22">
        <v>0.24676999999999999</v>
      </c>
      <c r="S22">
        <v>0.25650000000000001</v>
      </c>
    </row>
    <row r="23" spans="7:19" x14ac:dyDescent="0.3">
      <c r="K23" s="74">
        <v>2040</v>
      </c>
      <c r="L23">
        <v>7.2829456107614668E-2</v>
      </c>
      <c r="M23">
        <v>1.0529999999999999E-2</v>
      </c>
      <c r="N23">
        <v>2.2000000000000001E-4</v>
      </c>
      <c r="O23">
        <v>0.17072999999999999</v>
      </c>
      <c r="P23">
        <v>0.18290000000000001</v>
      </c>
      <c r="Q23">
        <v>0.21418999999999999</v>
      </c>
      <c r="R23">
        <v>0.24676999999999999</v>
      </c>
      <c r="S23">
        <v>0.25650000000000001</v>
      </c>
    </row>
    <row r="24" spans="7:19" x14ac:dyDescent="0.3">
      <c r="K24" s="74">
        <v>2041</v>
      </c>
      <c r="L24">
        <v>7.178450716242149E-2</v>
      </c>
      <c r="M24">
        <v>1.0529999999999999E-2</v>
      </c>
      <c r="N24">
        <v>2.2000000000000001E-4</v>
      </c>
      <c r="O24">
        <v>0.17072999999999999</v>
      </c>
      <c r="P24">
        <v>0.18290000000000001</v>
      </c>
      <c r="Q24">
        <v>0.21418999999999999</v>
      </c>
      <c r="R24">
        <v>0.24676999999999999</v>
      </c>
      <c r="S24">
        <v>0.25650000000000001</v>
      </c>
    </row>
    <row r="25" spans="7:19" x14ac:dyDescent="0.3">
      <c r="G25" s="25"/>
      <c r="H25" s="1"/>
      <c r="K25" s="74">
        <v>2042</v>
      </c>
      <c r="L25">
        <v>7.0684945066034968E-2</v>
      </c>
      <c r="M25">
        <v>1.0529999999999999E-2</v>
      </c>
      <c r="N25">
        <v>2.2000000000000001E-4</v>
      </c>
      <c r="O25">
        <v>0.17072999999999999</v>
      </c>
      <c r="P25">
        <v>0.18290000000000001</v>
      </c>
      <c r="Q25">
        <v>0.21418999999999999</v>
      </c>
      <c r="R25">
        <v>0.24676999999999999</v>
      </c>
      <c r="S25">
        <v>0.25650000000000001</v>
      </c>
    </row>
    <row r="26" spans="7:19" x14ac:dyDescent="0.3">
      <c r="G26" s="25"/>
      <c r="H26" s="1"/>
      <c r="K26" s="74">
        <v>2043</v>
      </c>
      <c r="L26">
        <v>6.5528125237057089E-2</v>
      </c>
      <c r="M26">
        <v>1.0529999999999999E-2</v>
      </c>
      <c r="N26">
        <v>2.2000000000000001E-4</v>
      </c>
      <c r="O26">
        <v>0.17072999999999999</v>
      </c>
      <c r="P26">
        <v>0.18290000000000001</v>
      </c>
      <c r="Q26">
        <v>0.21418999999999999</v>
      </c>
      <c r="R26">
        <v>0.24676999999999999</v>
      </c>
      <c r="S26">
        <v>0.25650000000000001</v>
      </c>
    </row>
    <row r="27" spans="7:19" x14ac:dyDescent="0.3">
      <c r="G27" s="25"/>
      <c r="H27" s="1"/>
      <c r="K27" s="74">
        <v>2044</v>
      </c>
      <c r="L27">
        <v>6.4375750176039567E-2</v>
      </c>
      <c r="M27">
        <v>1.0529999999999999E-2</v>
      </c>
      <c r="N27">
        <v>2.2000000000000001E-4</v>
      </c>
      <c r="O27">
        <v>0.17072999999999999</v>
      </c>
      <c r="P27">
        <v>0.18290000000000001</v>
      </c>
      <c r="Q27">
        <v>0.21418999999999999</v>
      </c>
      <c r="R27">
        <v>0.24676999999999999</v>
      </c>
      <c r="S27">
        <v>0.25650000000000001</v>
      </c>
    </row>
    <row r="28" spans="7:19" x14ac:dyDescent="0.3">
      <c r="G28" s="25"/>
      <c r="H28" s="1"/>
      <c r="K28" s="74">
        <v>2045</v>
      </c>
      <c r="L28">
        <v>6.2813380300554111E-2</v>
      </c>
      <c r="M28">
        <v>1.0529999999999999E-2</v>
      </c>
      <c r="N28">
        <v>2.2000000000000001E-4</v>
      </c>
      <c r="O28">
        <v>0.17072999999999999</v>
      </c>
      <c r="P28">
        <v>0.18290000000000001</v>
      </c>
      <c r="Q28">
        <v>0.21418999999999999</v>
      </c>
      <c r="R28">
        <v>0.24676999999999999</v>
      </c>
      <c r="S28">
        <v>0.25650000000000001</v>
      </c>
    </row>
    <row r="29" spans="7:19" x14ac:dyDescent="0.3">
      <c r="G29" s="25"/>
      <c r="H29" s="1"/>
      <c r="K29" s="74">
        <v>2046</v>
      </c>
      <c r="L29">
        <v>5.8718428056750253E-2</v>
      </c>
      <c r="M29">
        <v>1.0529999999999999E-2</v>
      </c>
      <c r="N29">
        <v>2.2000000000000001E-4</v>
      </c>
      <c r="O29">
        <v>0.17072999999999999</v>
      </c>
      <c r="P29">
        <v>0.18290000000000001</v>
      </c>
      <c r="Q29">
        <v>0.21418999999999999</v>
      </c>
      <c r="R29">
        <v>0.24676999999999999</v>
      </c>
      <c r="S29">
        <v>0.25650000000000001</v>
      </c>
    </row>
    <row r="30" spans="7:19" x14ac:dyDescent="0.3">
      <c r="G30" s="25"/>
      <c r="H30" s="1"/>
      <c r="K30" s="74">
        <v>2047</v>
      </c>
      <c r="L30">
        <v>5.591599781886613E-2</v>
      </c>
      <c r="M30">
        <v>1.0529999999999999E-2</v>
      </c>
      <c r="N30">
        <v>2.2000000000000001E-4</v>
      </c>
      <c r="O30">
        <v>0.17072999999999999</v>
      </c>
      <c r="P30">
        <v>0.18290000000000001</v>
      </c>
      <c r="Q30">
        <v>0.21418999999999999</v>
      </c>
      <c r="R30">
        <v>0.24676999999999999</v>
      </c>
      <c r="S30">
        <v>0.25650000000000001</v>
      </c>
    </row>
    <row r="31" spans="7:19" x14ac:dyDescent="0.3">
      <c r="G31" s="25"/>
      <c r="H31" s="1"/>
      <c r="K31" s="74">
        <v>2048</v>
      </c>
      <c r="L31">
        <v>5.5064329561085971E-2</v>
      </c>
      <c r="M31">
        <v>1.0529999999999999E-2</v>
      </c>
      <c r="N31">
        <v>2.2000000000000001E-4</v>
      </c>
      <c r="O31">
        <v>0.17072999999999999</v>
      </c>
      <c r="P31">
        <v>0.18290000000000001</v>
      </c>
      <c r="Q31">
        <v>0.21418999999999999</v>
      </c>
      <c r="R31">
        <v>0.24676999999999999</v>
      </c>
      <c r="S31">
        <v>0.25650000000000001</v>
      </c>
    </row>
    <row r="32" spans="7:19" x14ac:dyDescent="0.3">
      <c r="G32" s="25"/>
      <c r="H32" s="1"/>
      <c r="K32" s="74">
        <v>2049</v>
      </c>
      <c r="L32">
        <v>4.9587056248244735E-2</v>
      </c>
      <c r="M32">
        <v>1.0529999999999999E-2</v>
      </c>
      <c r="N32">
        <v>2.2000000000000001E-4</v>
      </c>
      <c r="O32">
        <v>0.17072999999999999</v>
      </c>
      <c r="P32">
        <v>0.18290000000000001</v>
      </c>
      <c r="Q32">
        <v>0.21418999999999999</v>
      </c>
      <c r="R32">
        <v>0.24676999999999999</v>
      </c>
      <c r="S32">
        <v>0.25650000000000001</v>
      </c>
    </row>
    <row r="33" spans="7:19" x14ac:dyDescent="0.3">
      <c r="G33" s="25"/>
      <c r="H33" s="1"/>
      <c r="K33" s="74">
        <v>2050</v>
      </c>
      <c r="L33">
        <v>5.0244984062245146E-2</v>
      </c>
      <c r="M33">
        <v>1.0529999999999999E-2</v>
      </c>
      <c r="N33">
        <v>2.2000000000000001E-4</v>
      </c>
      <c r="O33">
        <v>0.17072999999999999</v>
      </c>
      <c r="P33">
        <v>0.18290000000000001</v>
      </c>
      <c r="Q33">
        <v>0.21418999999999999</v>
      </c>
      <c r="R33">
        <v>0.24676999999999999</v>
      </c>
      <c r="S33">
        <v>0.25650000000000001</v>
      </c>
    </row>
    <row r="34" spans="7:19" x14ac:dyDescent="0.3">
      <c r="G34" s="25"/>
      <c r="H34" s="1"/>
    </row>
    <row r="35" spans="7:19" x14ac:dyDescent="0.3">
      <c r="G35" s="25"/>
      <c r="H35" s="1"/>
      <c r="K35" t="s">
        <v>89</v>
      </c>
    </row>
    <row r="36" spans="7:19" x14ac:dyDescent="0.3">
      <c r="G36" s="25"/>
      <c r="H36" s="1"/>
    </row>
    <row r="37" spans="7:19" x14ac:dyDescent="0.3">
      <c r="G37" s="25"/>
      <c r="H37" s="1"/>
    </row>
    <row r="38" spans="7:19" x14ac:dyDescent="0.3">
      <c r="G38" s="25"/>
      <c r="H38" s="1"/>
    </row>
    <row r="39" spans="7:19" x14ac:dyDescent="0.3">
      <c r="G39" s="25"/>
      <c r="H39" s="1"/>
    </row>
    <row r="40" spans="7:19" x14ac:dyDescent="0.3">
      <c r="G40" s="25"/>
      <c r="H40" s="1"/>
    </row>
    <row r="41" spans="7:19" x14ac:dyDescent="0.3">
      <c r="G41" s="25"/>
      <c r="H41" s="1"/>
    </row>
    <row r="42" spans="7:19" x14ac:dyDescent="0.3">
      <c r="G42" s="25"/>
      <c r="H42" s="1"/>
    </row>
    <row r="43" spans="7:19" x14ac:dyDescent="0.3">
      <c r="G43" s="25"/>
      <c r="H43" s="1"/>
    </row>
    <row r="44" spans="7:19" x14ac:dyDescent="0.3">
      <c r="G44" s="25"/>
      <c r="H44" s="1"/>
    </row>
    <row r="45" spans="7:19" x14ac:dyDescent="0.3">
      <c r="G45" s="25"/>
      <c r="H45" s="1"/>
    </row>
    <row r="46" spans="7:19" x14ac:dyDescent="0.3">
      <c r="G46" s="25"/>
      <c r="H46" s="1"/>
    </row>
    <row r="47" spans="7:19" x14ac:dyDescent="0.3">
      <c r="G47" s="25"/>
      <c r="H47" s="1"/>
    </row>
    <row r="48" spans="7:19" x14ac:dyDescent="0.3">
      <c r="G48" s="25"/>
      <c r="H48" s="1"/>
    </row>
    <row r="49" spans="7:8" x14ac:dyDescent="0.3">
      <c r="G49" s="25"/>
      <c r="H49" s="1"/>
    </row>
    <row r="50" spans="7:8" x14ac:dyDescent="0.3">
      <c r="G50" s="25"/>
      <c r="H50" s="1"/>
    </row>
    <row r="51" spans="7:8" x14ac:dyDescent="0.3">
      <c r="G51" s="25"/>
      <c r="H51" s="1"/>
    </row>
    <row r="52" spans="7:8" x14ac:dyDescent="0.3">
      <c r="G52" s="25"/>
      <c r="H52" s="1"/>
    </row>
    <row r="53" spans="7:8" x14ac:dyDescent="0.3">
      <c r="G53" s="25"/>
      <c r="H53" s="1"/>
    </row>
    <row r="54" spans="7:8" x14ac:dyDescent="0.3">
      <c r="G54" s="25"/>
      <c r="H54" s="1"/>
    </row>
    <row r="55" spans="7:8" x14ac:dyDescent="0.3">
      <c r="G55" s="25"/>
      <c r="H55" s="1"/>
    </row>
    <row r="56" spans="7:8" x14ac:dyDescent="0.3">
      <c r="G56" s="25"/>
      <c r="H56" s="1"/>
    </row>
    <row r="57" spans="7:8" x14ac:dyDescent="0.3">
      <c r="G57" s="25"/>
      <c r="H57" s="1"/>
    </row>
    <row r="58" spans="7:8" x14ac:dyDescent="0.3">
      <c r="G58" s="25"/>
      <c r="H58" s="1"/>
    </row>
    <row r="59" spans="7:8" x14ac:dyDescent="0.3">
      <c r="G59" s="25"/>
      <c r="H59" s="1"/>
    </row>
    <row r="60" spans="7:8" x14ac:dyDescent="0.3">
      <c r="G60" s="25"/>
      <c r="H60" s="1"/>
    </row>
    <row r="61" spans="7:8" x14ac:dyDescent="0.3">
      <c r="G61" s="25"/>
      <c r="H61" s="1"/>
    </row>
    <row r="62" spans="7:8" x14ac:dyDescent="0.3">
      <c r="G62" s="25"/>
      <c r="H62" s="1"/>
    </row>
    <row r="63" spans="7:8" x14ac:dyDescent="0.3">
      <c r="G63" s="25"/>
      <c r="H63" s="1"/>
    </row>
    <row r="64" spans="7:8" x14ac:dyDescent="0.3">
      <c r="G64" s="25"/>
      <c r="H64" s="1"/>
    </row>
    <row r="65" spans="7:8" x14ac:dyDescent="0.3">
      <c r="G65" s="25"/>
      <c r="H65" s="1"/>
    </row>
    <row r="66" spans="7:8" x14ac:dyDescent="0.3">
      <c r="G66" s="25"/>
      <c r="H66" s="1"/>
    </row>
    <row r="67" spans="7:8" x14ac:dyDescent="0.3">
      <c r="G67" s="25"/>
      <c r="H67" s="1"/>
    </row>
    <row r="68" spans="7:8" x14ac:dyDescent="0.3">
      <c r="G68" s="25"/>
      <c r="H68" s="1"/>
    </row>
    <row r="69" spans="7:8" x14ac:dyDescent="0.3">
      <c r="G69" s="25"/>
      <c r="H69" s="1"/>
    </row>
    <row r="70" spans="7:8" x14ac:dyDescent="0.3">
      <c r="G70" s="25"/>
      <c r="H70" s="1"/>
    </row>
    <row r="71" spans="7:8" x14ac:dyDescent="0.3">
      <c r="G71" s="25"/>
      <c r="H71" s="1"/>
    </row>
    <row r="72" spans="7:8" x14ac:dyDescent="0.3">
      <c r="G72" s="25"/>
      <c r="H72" s="1"/>
    </row>
    <row r="73" spans="7:8" x14ac:dyDescent="0.3">
      <c r="G73" s="25"/>
      <c r="H73" s="1"/>
    </row>
    <row r="74" spans="7:8" x14ac:dyDescent="0.3">
      <c r="G74" s="25"/>
      <c r="H74" s="1"/>
    </row>
    <row r="75" spans="7:8" x14ac:dyDescent="0.3">
      <c r="G75" s="25"/>
      <c r="H75" s="1"/>
    </row>
    <row r="76" spans="7:8" x14ac:dyDescent="0.3">
      <c r="G76" s="25"/>
      <c r="H76" s="1"/>
    </row>
    <row r="77" spans="7:8" x14ac:dyDescent="0.3">
      <c r="G77" s="25"/>
      <c r="H77" s="1"/>
    </row>
    <row r="78" spans="7:8" x14ac:dyDescent="0.3">
      <c r="G78" s="25"/>
      <c r="H78" s="1"/>
    </row>
    <row r="79" spans="7:8" x14ac:dyDescent="0.3">
      <c r="G79" s="25"/>
      <c r="H79" s="1"/>
    </row>
    <row r="80" spans="7:8" x14ac:dyDescent="0.3">
      <c r="G80" s="25"/>
      <c r="H80" s="1"/>
    </row>
    <row r="81" spans="7:8" x14ac:dyDescent="0.3">
      <c r="G81" s="25"/>
      <c r="H81" s="1"/>
    </row>
    <row r="82" spans="7:8" x14ac:dyDescent="0.3">
      <c r="G82" s="25"/>
      <c r="H82" s="1"/>
    </row>
    <row r="83" spans="7:8" x14ac:dyDescent="0.3">
      <c r="G83" s="25"/>
      <c r="H83" s="1"/>
    </row>
    <row r="84" spans="7:8" x14ac:dyDescent="0.3">
      <c r="G84" s="25"/>
      <c r="H84" s="1"/>
    </row>
    <row r="85" spans="7:8" x14ac:dyDescent="0.3">
      <c r="G85" s="25"/>
      <c r="H85" s="1"/>
    </row>
    <row r="86" spans="7:8" x14ac:dyDescent="0.3">
      <c r="G86" s="25"/>
      <c r="H86" s="1"/>
    </row>
    <row r="87" spans="7:8" x14ac:dyDescent="0.3">
      <c r="G87" s="25"/>
      <c r="H87" s="1"/>
    </row>
    <row r="88" spans="7:8" x14ac:dyDescent="0.3">
      <c r="G88" s="25"/>
      <c r="H88" s="1"/>
    </row>
    <row r="89" spans="7:8" x14ac:dyDescent="0.3">
      <c r="G89" s="25"/>
      <c r="H89" s="1"/>
    </row>
  </sheetData>
  <phoneticPr fontId="18" type="noConversion"/>
  <pageMargins left="0.7" right="0.7" top="0.75" bottom="0.75" header="0.3" footer="0.3"/>
  <pageSetup paperSize="9" orientation="portrait" r:id="rId1"/>
  <headerFooter>
    <oddFooter>&amp;L_x000D_&amp;1#&amp;"Calibri"&amp;10&amp;KFF0000 Confidential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0F7A3-BEB8-4FA5-9370-1CA032B4F05B}">
  <sheetPr codeName="Sheet8">
    <tabColor theme="8" tint="-0.499984740745262"/>
  </sheetPr>
  <dimension ref="A1:BJ211"/>
  <sheetViews>
    <sheetView showGridLines="0" topLeftCell="B1" zoomScale="70" zoomScaleNormal="70" workbookViewId="0">
      <pane xSplit="2" ySplit="3" topLeftCell="D4" activePane="bottomRight" state="frozen"/>
      <selection activeCell="W18" sqref="W18"/>
      <selection pane="topRight" activeCell="W18" sqref="W18"/>
      <selection pane="bottomLeft" activeCell="W18" sqref="W18"/>
      <selection pane="bottomRight" activeCell="E12" sqref="E12"/>
    </sheetView>
  </sheetViews>
  <sheetFormatPr defaultRowHeight="14.4" x14ac:dyDescent="0.3"/>
  <cols>
    <col min="1" max="1" width="1.5546875" customWidth="1"/>
    <col min="2" max="2" width="9.88671875" customWidth="1"/>
    <col min="3" max="3" width="108" customWidth="1"/>
    <col min="4" max="4" width="16.109375" customWidth="1"/>
    <col min="5" max="5" width="9.88671875" customWidth="1"/>
    <col min="6" max="13" width="7.44140625" customWidth="1"/>
    <col min="14" max="14" width="6.109375" customWidth="1"/>
    <col min="15" max="15" width="6.109375" style="33" customWidth="1"/>
    <col min="16" max="16" width="40.5546875" customWidth="1"/>
    <col min="17" max="17" width="6" customWidth="1"/>
    <col min="18" max="18" width="87.88671875" customWidth="1"/>
  </cols>
  <sheetData>
    <row r="1" spans="1:62" s="30" customFormat="1" x14ac:dyDescent="0.3">
      <c r="B1" s="29"/>
      <c r="D1" s="37">
        <v>1</v>
      </c>
      <c r="E1" s="37">
        <v>2</v>
      </c>
      <c r="F1" s="37">
        <v>3</v>
      </c>
      <c r="G1" s="37">
        <v>4</v>
      </c>
      <c r="H1" s="37">
        <v>5</v>
      </c>
      <c r="I1" s="37">
        <v>6</v>
      </c>
      <c r="J1" s="37">
        <v>7</v>
      </c>
      <c r="K1" s="37">
        <v>8</v>
      </c>
      <c r="L1" s="37">
        <v>9</v>
      </c>
      <c r="M1" s="37">
        <v>10</v>
      </c>
      <c r="O1" s="34"/>
      <c r="P1" s="399" t="s">
        <v>4</v>
      </c>
      <c r="Q1" s="399"/>
      <c r="R1" s="399"/>
    </row>
    <row r="2" spans="1:62" x14ac:dyDescent="0.3">
      <c r="A2" s="30"/>
      <c r="B2" s="29" t="s">
        <v>0</v>
      </c>
      <c r="C2" s="29" t="s">
        <v>0</v>
      </c>
      <c r="D2" s="30"/>
      <c r="E2" s="30"/>
      <c r="F2" s="30"/>
      <c r="G2" s="30"/>
      <c r="H2" s="30"/>
      <c r="I2" s="30"/>
      <c r="J2" s="30"/>
      <c r="K2" s="30"/>
      <c r="L2" s="30"/>
      <c r="M2" s="30"/>
      <c r="N2" s="30"/>
      <c r="O2" s="30"/>
      <c r="P2" s="37"/>
      <c r="Q2" s="37"/>
      <c r="R2" s="37"/>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row>
    <row r="4" spans="1:62" x14ac:dyDescent="0.3">
      <c r="B4" s="4" t="s">
        <v>5</v>
      </c>
      <c r="D4" s="38" t="s">
        <v>27</v>
      </c>
      <c r="E4" s="38" t="str">
        <f>'1. Manylion Ymgeisydd'!H19</f>
        <v>Iawn / Methu</v>
      </c>
      <c r="P4" t="s">
        <v>28</v>
      </c>
      <c r="R4" t="s">
        <v>29</v>
      </c>
    </row>
    <row r="5" spans="1:62" x14ac:dyDescent="0.3">
      <c r="C5" t="s">
        <v>6</v>
      </c>
      <c r="D5" s="22" t="b">
        <f>'1. Manylion Ymgeisydd'!E20</f>
        <v>0</v>
      </c>
      <c r="E5" s="22" t="str">
        <f>'1. Manylion Ymgeisydd'!H20</f>
        <v>Methu</v>
      </c>
      <c r="P5" s="28"/>
      <c r="R5" s="400"/>
    </row>
    <row r="6" spans="1:62" x14ac:dyDescent="0.3">
      <c r="C6" t="s">
        <v>7</v>
      </c>
      <c r="D6" s="22" t="b">
        <f>'1. Manylion Ymgeisydd'!E22</f>
        <v>0</v>
      </c>
      <c r="E6" s="22" t="str">
        <f>'1. Manylion Ymgeisydd'!H22</f>
        <v>Methu</v>
      </c>
      <c r="P6" s="57"/>
      <c r="R6" s="400"/>
    </row>
    <row r="7" spans="1:62" x14ac:dyDescent="0.3">
      <c r="C7" t="s">
        <v>30</v>
      </c>
      <c r="D7" s="22" t="b">
        <f>'1. Manylion Ymgeisydd'!E24</f>
        <v>0</v>
      </c>
      <c r="E7" s="22" t="str">
        <f>'1. Manylion Ymgeisydd'!H24</f>
        <v>Methu</v>
      </c>
      <c r="P7" s="57"/>
      <c r="R7" s="400"/>
    </row>
    <row r="8" spans="1:62" x14ac:dyDescent="0.3">
      <c r="C8" t="s">
        <v>8</v>
      </c>
      <c r="D8" s="22" t="b">
        <f>'1. Manylion Ymgeisydd'!E26</f>
        <v>0</v>
      </c>
      <c r="E8" s="22" t="str">
        <f>'1. Manylion Ymgeisydd'!H26</f>
        <v>Methu</v>
      </c>
      <c r="P8" s="57"/>
      <c r="R8" s="400"/>
    </row>
    <row r="9" spans="1:62" x14ac:dyDescent="0.3">
      <c r="C9" t="s">
        <v>543</v>
      </c>
      <c r="D9" s="22" t="b">
        <f>'1. Manylion Ymgeisydd'!E28</f>
        <v>0</v>
      </c>
      <c r="E9" s="22" t="str">
        <f>'1. Manylion Ymgeisydd'!H28</f>
        <v>Methu</v>
      </c>
      <c r="P9" s="57"/>
      <c r="R9" s="400"/>
    </row>
    <row r="10" spans="1:62" x14ac:dyDescent="0.3">
      <c r="P10" s="57"/>
      <c r="R10" s="400"/>
    </row>
    <row r="11" spans="1:62" x14ac:dyDescent="0.3">
      <c r="C11" t="s">
        <v>9</v>
      </c>
      <c r="D11" s="22" t="str">
        <f>'1. Manylion Ymgeisydd'!E30</f>
        <v>Dewiswch</v>
      </c>
      <c r="P11" s="57"/>
      <c r="R11" s="400"/>
    </row>
    <row r="12" spans="1:62" x14ac:dyDescent="0.3">
      <c r="C12" t="s">
        <v>492</v>
      </c>
      <c r="D12" s="22" t="str">
        <f>'1. Manylion Ymgeisydd'!E32</f>
        <v>Dewiswch</v>
      </c>
      <c r="P12" s="57"/>
      <c r="R12" s="400"/>
    </row>
    <row r="13" spans="1:62" ht="27.6" customHeight="1" x14ac:dyDescent="0.3">
      <c r="C13" t="s">
        <v>493</v>
      </c>
      <c r="D13" s="22" t="str">
        <f>'1. Manylion Ymgeisydd'!E34</f>
        <v>Dewiswch</v>
      </c>
      <c r="E13" s="397"/>
      <c r="F13" s="398"/>
      <c r="G13" s="398"/>
      <c r="H13" s="398"/>
      <c r="I13" s="398"/>
      <c r="J13" s="398"/>
      <c r="K13" s="1"/>
      <c r="L13" s="1"/>
      <c r="P13" s="57"/>
      <c r="R13" s="400"/>
    </row>
    <row r="14" spans="1:62" x14ac:dyDescent="0.3">
      <c r="B14" s="4" t="s">
        <v>10</v>
      </c>
      <c r="R14" s="400"/>
    </row>
    <row r="15" spans="1:62" x14ac:dyDescent="0.3">
      <c r="C15" t="s">
        <v>11</v>
      </c>
      <c r="D15" s="22" t="str">
        <f>'1. Manylion Ymgeisydd'!E37</f>
        <v>Dewiswch</v>
      </c>
      <c r="P15" s="57"/>
      <c r="R15" s="400"/>
    </row>
    <row r="16" spans="1:62" x14ac:dyDescent="0.3">
      <c r="C16" t="s">
        <v>12</v>
      </c>
      <c r="D16" s="22" t="str">
        <f>'1. Manylion Ymgeisydd'!E39</f>
        <v>Dewiswch</v>
      </c>
      <c r="P16" s="57"/>
      <c r="R16" s="400"/>
    </row>
    <row r="17" spans="2:18" x14ac:dyDescent="0.3">
      <c r="C17" t="s">
        <v>494</v>
      </c>
      <c r="D17" s="22" t="str">
        <f>'1. Manylion Ymgeisydd'!E41</f>
        <v>Dewiswch</v>
      </c>
      <c r="P17" s="57"/>
      <c r="R17" s="400"/>
    </row>
    <row r="19" spans="2:18" s="30" customFormat="1" x14ac:dyDescent="0.3">
      <c r="B19" s="29" t="s">
        <v>1</v>
      </c>
      <c r="O19" s="34"/>
      <c r="P19" s="399" t="s">
        <v>18</v>
      </c>
      <c r="Q19" s="399"/>
      <c r="R19" s="399"/>
    </row>
    <row r="20" spans="2:18" x14ac:dyDescent="0.3">
      <c r="B20" s="4"/>
    </row>
    <row r="21" spans="2:18" x14ac:dyDescent="0.3">
      <c r="B21" s="4" t="s">
        <v>31</v>
      </c>
      <c r="P21" t="s">
        <v>28</v>
      </c>
      <c r="R21" t="s">
        <v>29</v>
      </c>
    </row>
    <row r="22" spans="2:18" x14ac:dyDescent="0.3">
      <c r="B22" s="4"/>
      <c r="C22" t="str">
        <f>'2. Manylion Prosiect'!C12</f>
        <v>Math o adeilad</v>
      </c>
      <c r="D22" s="22" t="str">
        <f>'2. Manylion Prosiect'!D12</f>
        <v>Dewiswch</v>
      </c>
      <c r="E22" s="22" t="s">
        <v>519</v>
      </c>
      <c r="F22" s="22" t="str">
        <f>'2. Manylion Prosiect'!H12</f>
        <v>Dewiswch</v>
      </c>
      <c r="G22" s="22" t="str">
        <f>'2. Manylion Prosiect'!J12</f>
        <v>Dewiswch</v>
      </c>
      <c r="H22" s="22" t="str">
        <f>'2. Manylion Prosiect'!L12</f>
        <v>Please select</v>
      </c>
      <c r="I22" s="22" t="str">
        <f>'2. Manylion Prosiect'!N12</f>
        <v>Please select</v>
      </c>
      <c r="J22" s="22" t="str">
        <f>'2. Manylion Prosiect'!P12</f>
        <v>Dewiswch</v>
      </c>
      <c r="K22" s="22" t="str">
        <f>'2. Manylion Prosiect'!R12</f>
        <v>Please select</v>
      </c>
      <c r="L22" s="22" t="str">
        <f>'2. Manylion Prosiect'!T12</f>
        <v>Please select</v>
      </c>
      <c r="M22" s="22" t="str">
        <f>'2. Manylion Prosiect'!V12</f>
        <v>Please select</v>
      </c>
      <c r="P22" s="28"/>
      <c r="R22" s="400"/>
    </row>
    <row r="23" spans="2:18" x14ac:dyDescent="0.3">
      <c r="B23" s="4"/>
      <c r="C23" t="str">
        <f>'2. Manylion Prosiect'!C14</f>
        <v>Arwynebedd Gros Llawr Mewnol yr Adeilad (m2)</v>
      </c>
      <c r="D23" s="22">
        <f>'2. Manylion Prosiect'!D14</f>
        <v>0</v>
      </c>
      <c r="E23" s="22">
        <f>'2. Manylion Prosiect'!F14</f>
        <v>0</v>
      </c>
      <c r="F23" s="22">
        <f>'2. Manylion Prosiect'!H14</f>
        <v>0</v>
      </c>
      <c r="G23" s="22">
        <f>'2. Manylion Prosiect'!J14</f>
        <v>0</v>
      </c>
      <c r="H23" s="22">
        <f>'2. Manylion Prosiect'!L14</f>
        <v>0</v>
      </c>
      <c r="I23" s="22">
        <f>'2. Manylion Prosiect'!N14</f>
        <v>0</v>
      </c>
      <c r="J23" s="22">
        <f>'2. Manylion Prosiect'!P14</f>
        <v>0</v>
      </c>
      <c r="K23" s="22">
        <f>'2. Manylion Prosiect'!R14</f>
        <v>0</v>
      </c>
      <c r="L23" s="22">
        <f>'2. Manylion Prosiect'!T14</f>
        <v>0</v>
      </c>
      <c r="M23" s="22">
        <f>'2. Manylion Prosiect'!V14</f>
        <v>0</v>
      </c>
      <c r="P23" s="57"/>
      <c r="R23" s="400"/>
    </row>
    <row r="24" spans="2:18" x14ac:dyDescent="0.3">
      <c r="B24" s="4"/>
      <c r="C24" t="str">
        <f>'2. Manylion Prosiect'!C16</f>
        <v>Cadarnhewch eich bod yn cadw perchnogaeth / les yr adeilad hwn am o leiaf 10 mlynedd</v>
      </c>
      <c r="D24" s="22" t="str">
        <f>'2. Manylion Prosiect'!D16</f>
        <v>Dewiswch</v>
      </c>
      <c r="E24" s="22" t="str">
        <f>'2. Manylion Prosiect'!F16</f>
        <v>Dewiswch</v>
      </c>
      <c r="F24" s="22" t="str">
        <f>'2. Manylion Prosiect'!H16</f>
        <v>Dewiswch</v>
      </c>
      <c r="G24" s="22" t="str">
        <f>'2. Manylion Prosiect'!J16</f>
        <v>Please select</v>
      </c>
      <c r="H24" s="22" t="str">
        <f>'2. Manylion Prosiect'!L16</f>
        <v>Please select</v>
      </c>
      <c r="I24" s="22" t="str">
        <f>'2. Manylion Prosiect'!N16</f>
        <v>Please select</v>
      </c>
      <c r="J24" s="22" t="str">
        <f>'2. Manylion Prosiect'!P16</f>
        <v>Please select</v>
      </c>
      <c r="K24" s="22" t="str">
        <f>'2. Manylion Prosiect'!R16</f>
        <v>Please select</v>
      </c>
      <c r="L24" s="22" t="str">
        <f>'2. Manylion Prosiect'!T16</f>
        <v>Please select</v>
      </c>
      <c r="M24" s="22" t="str">
        <f>'2. Manylion Prosiect'!V16</f>
        <v>Please select</v>
      </c>
      <c r="P24" s="57"/>
      <c r="R24" s="400"/>
    </row>
    <row r="25" spans="2:18" x14ac:dyDescent="0.3">
      <c r="B25" s="4"/>
      <c r="C25" t="str">
        <f>'2. Manylion Prosiect'!C18</f>
        <v>A yw'r adeilad yng nghyffiniau rhwydwaith gwres presennol neu un wedi'i gynllunio?</v>
      </c>
      <c r="D25" s="22" t="str">
        <f>'2. Manylion Prosiect'!D18</f>
        <v>Dewiswch</v>
      </c>
      <c r="E25" s="22" t="str">
        <f>'2. Manylion Prosiect'!F18</f>
        <v>Dewiswch</v>
      </c>
      <c r="F25" s="22" t="str">
        <f>'2. Manylion Prosiect'!H18</f>
        <v>Dewiswch</v>
      </c>
      <c r="G25" s="22" t="str">
        <f>'2. Manylion Prosiect'!J18</f>
        <v>Please select</v>
      </c>
      <c r="H25" s="22" t="str">
        <f>'2. Manylion Prosiect'!L18</f>
        <v>Please select</v>
      </c>
      <c r="I25" s="22" t="str">
        <f>'2. Manylion Prosiect'!N18</f>
        <v>Please select</v>
      </c>
      <c r="J25" s="22" t="str">
        <f>'2. Manylion Prosiect'!P18</f>
        <v>Please select</v>
      </c>
      <c r="K25" s="22" t="str">
        <f>'2. Manylion Prosiect'!R18</f>
        <v>Please select</v>
      </c>
      <c r="L25" s="22" t="str">
        <f>'2. Manylion Prosiect'!T18</f>
        <v>Please select</v>
      </c>
      <c r="M25" s="22" t="str">
        <f>'2. Manylion Prosiect'!V18</f>
        <v>Please select</v>
      </c>
      <c r="P25" s="57"/>
      <c r="R25" s="400"/>
    </row>
    <row r="26" spans="2:18" x14ac:dyDescent="0.3">
      <c r="B26" s="4"/>
      <c r="R26" s="400"/>
    </row>
    <row r="27" spans="2:18" x14ac:dyDescent="0.3">
      <c r="B27" s="4" t="s">
        <v>32</v>
      </c>
      <c r="R27" s="400"/>
    </row>
    <row r="28" spans="2:18" x14ac:dyDescent="0.3">
      <c r="B28" s="4"/>
      <c r="C28" t="str">
        <f>'2. Manylion Prosiect'!C33</f>
        <v>Prif ffynhonnell gwres presennol yn yr adeilad</v>
      </c>
      <c r="D28" s="22" t="str">
        <f>'2. Manylion Prosiect'!D33</f>
        <v>Dewiswch</v>
      </c>
      <c r="E28" s="22" t="str">
        <f>'2. Manylion Prosiect'!F33</f>
        <v>Dewiswch</v>
      </c>
      <c r="F28" s="22" t="str">
        <f>'2. Manylion Prosiect'!H33</f>
        <v>Dewiswch</v>
      </c>
      <c r="G28" s="22" t="str">
        <f>'2. Manylion Prosiect'!J33</f>
        <v>Dewiswch</v>
      </c>
      <c r="H28" s="22" t="str">
        <f>'2. Manylion Prosiect'!L33</f>
        <v>Dewiswch</v>
      </c>
      <c r="I28" s="22" t="str">
        <f>'2. Manylion Prosiect'!N33</f>
        <v>Dewiswch</v>
      </c>
      <c r="J28" s="22" t="str">
        <f>'2. Manylion Prosiect'!P33</f>
        <v>Dewiswch</v>
      </c>
      <c r="K28" s="22" t="str">
        <f>'2. Manylion Prosiect'!R33</f>
        <v>Dewiswch</v>
      </c>
      <c r="L28" s="22" t="str">
        <f>'2. Manylion Prosiect'!T33</f>
        <v>Dewiswch</v>
      </c>
      <c r="M28" s="22" t="str">
        <f>'2. Manylion Prosiect'!V33</f>
        <v>Dewiswch</v>
      </c>
      <c r="P28" s="57"/>
      <c r="R28" s="400"/>
    </row>
    <row r="29" spans="2:18" x14ac:dyDescent="0.3">
      <c r="B29" s="4"/>
      <c r="C29" t="str">
        <f>'2. Manylion Prosiect'!C35</f>
        <v>Math o danwydd presennol</v>
      </c>
      <c r="D29" s="22" t="str">
        <f>'2. Manylion Prosiect'!D35</f>
        <v>Dewiswch</v>
      </c>
      <c r="E29" s="22" t="str">
        <f>'2. Manylion Prosiect'!F35</f>
        <v>Dewiswch</v>
      </c>
      <c r="F29" s="22" t="str">
        <f>'2. Manylion Prosiect'!H35</f>
        <v>Dewiswch</v>
      </c>
      <c r="G29" s="22" t="str">
        <f>'2. Manylion Prosiect'!J35</f>
        <v>Dewiswch</v>
      </c>
      <c r="H29" s="22" t="str">
        <f>'2. Manylion Prosiect'!L35</f>
        <v>Dewiswch</v>
      </c>
      <c r="I29" s="22" t="str">
        <f>'2. Manylion Prosiect'!N35</f>
        <v>Dewiswch</v>
      </c>
      <c r="J29" s="22" t="str">
        <f>'2. Manylion Prosiect'!P35</f>
        <v>Dewiswch</v>
      </c>
      <c r="K29" s="22" t="str">
        <f>'2. Manylion Prosiect'!R35</f>
        <v>Dewiswch</v>
      </c>
      <c r="L29" s="22" t="str">
        <f>'2. Manylion Prosiect'!T35</f>
        <v>Dewiswch</v>
      </c>
      <c r="M29" s="22" t="str">
        <f>'2. Manylion Prosiect'!V35</f>
        <v>Dewiswch</v>
      </c>
      <c r="P29" s="57"/>
      <c r="R29" s="400"/>
    </row>
    <row r="30" spans="2:18" x14ac:dyDescent="0.3">
      <c r="B30" s="4"/>
      <c r="C30" t="str">
        <f>'2. Manylion Prosiect'!C37</f>
        <v>Oedran y prif offer (blynyddoedd)</v>
      </c>
      <c r="D30" s="22">
        <f>'2. Manylion Prosiect'!D37</f>
        <v>0</v>
      </c>
      <c r="E30" s="22">
        <f>'2. Manylion Prosiect'!F37</f>
        <v>0</v>
      </c>
      <c r="F30" s="22">
        <f>'2. Manylion Prosiect'!H37</f>
        <v>0</v>
      </c>
      <c r="G30" s="22">
        <f>'2. Manylion Prosiect'!J37</f>
        <v>0</v>
      </c>
      <c r="H30" s="22">
        <f>'2. Manylion Prosiect'!L37</f>
        <v>0</v>
      </c>
      <c r="I30" s="22">
        <f>'2. Manylion Prosiect'!N37</f>
        <v>0</v>
      </c>
      <c r="J30" s="22">
        <f>'2. Manylion Prosiect'!P37</f>
        <v>0</v>
      </c>
      <c r="K30" s="22">
        <f>'2. Manylion Prosiect'!R37</f>
        <v>0</v>
      </c>
      <c r="L30" s="22">
        <f>'2. Manylion Prosiect'!T37</f>
        <v>0</v>
      </c>
      <c r="M30" s="22">
        <f>'2. Manylion Prosiect'!V37</f>
        <v>0</v>
      </c>
      <c r="P30" s="57"/>
      <c r="R30" s="400"/>
    </row>
    <row r="31" spans="2:18" x14ac:dyDescent="0.3">
      <c r="B31" s="4"/>
      <c r="C31" t="str">
        <f>'2. Manylion Prosiect'!C94</f>
        <v>Cyfanswm allbwn gwres blynyddol sydd ei angen (kWh)</v>
      </c>
      <c r="D31" s="22" t="str">
        <f>'2. Manylion Prosiect'!D94</f>
        <v/>
      </c>
      <c r="E31" s="22" t="str">
        <f>'2. Manylion Prosiect'!F94</f>
        <v/>
      </c>
      <c r="F31" s="22" t="str">
        <f>'2. Manylion Prosiect'!H94</f>
        <v/>
      </c>
      <c r="G31" s="22" t="str">
        <f>'2. Manylion Prosiect'!J94</f>
        <v/>
      </c>
      <c r="H31" s="22" t="str">
        <f>'2. Manylion Prosiect'!L94</f>
        <v/>
      </c>
      <c r="I31" s="22" t="str">
        <f>'2. Manylion Prosiect'!N94</f>
        <v/>
      </c>
      <c r="J31" s="22" t="str">
        <f>'2. Manylion Prosiect'!P94</f>
        <v/>
      </c>
      <c r="K31" s="22" t="str">
        <f>'2. Manylion Prosiect'!R94</f>
        <v/>
      </c>
      <c r="L31" s="22" t="str">
        <f>'2. Manylion Prosiect'!T94</f>
        <v/>
      </c>
      <c r="M31" s="22" t="str">
        <f>'2. Manylion Prosiect'!V94</f>
        <v/>
      </c>
      <c r="P31" s="57"/>
      <c r="R31" s="400"/>
    </row>
    <row r="32" spans="2:18" x14ac:dyDescent="0.3">
      <c r="B32" s="4"/>
      <c r="C32" t="str">
        <f>'2. Manylion Prosiect'!C100</f>
        <v>Canran o’r gwres a wasanaethir gan y prif gynhyrchydd gwres</v>
      </c>
      <c r="D32" s="360" t="str">
        <f>'2. Manylion Prosiect'!D100</f>
        <v/>
      </c>
      <c r="E32" s="360" t="str">
        <f>'2. Manylion Prosiect'!F100</f>
        <v/>
      </c>
      <c r="F32" s="360" t="str">
        <f>'2. Manylion Prosiect'!H100</f>
        <v/>
      </c>
      <c r="G32" s="360" t="str">
        <f>'2. Manylion Prosiect'!J100</f>
        <v/>
      </c>
      <c r="H32" s="360" t="str">
        <f>'2. Manylion Prosiect'!L100</f>
        <v/>
      </c>
      <c r="I32" s="360" t="str">
        <f>'2. Manylion Prosiect'!N100</f>
        <v/>
      </c>
      <c r="J32" s="360" t="str">
        <f>'2. Manylion Prosiect'!P100</f>
        <v/>
      </c>
      <c r="K32" s="360" t="str">
        <f>'2. Manylion Prosiect'!R100</f>
        <v/>
      </c>
      <c r="L32" s="360" t="str">
        <f>'2. Manylion Prosiect'!T100</f>
        <v/>
      </c>
      <c r="M32" s="360" t="str">
        <f>'2. Manylion Prosiect'!V100</f>
        <v/>
      </c>
      <c r="P32" s="57"/>
      <c r="R32" s="400"/>
    </row>
    <row r="33" spans="2:18" x14ac:dyDescent="0.3">
      <c r="B33" s="4"/>
      <c r="C33" t="str">
        <f>'2. Manylion Prosiect'!C101</f>
        <v>Canran o’r gwres a wasanaethir gan gynhyrchydd gwres eilaidd</v>
      </c>
      <c r="D33" s="360" t="str">
        <f>'2. Manylion Prosiect'!D101</f>
        <v/>
      </c>
      <c r="E33" s="360" t="str">
        <f>'2. Manylion Prosiect'!F101</f>
        <v/>
      </c>
      <c r="F33" s="360" t="str">
        <f>'2. Manylion Prosiect'!H101</f>
        <v/>
      </c>
      <c r="G33" s="360" t="str">
        <f>'2. Manylion Prosiect'!J101</f>
        <v/>
      </c>
      <c r="H33" s="360" t="str">
        <f>'2. Manylion Prosiect'!L101</f>
        <v/>
      </c>
      <c r="I33" s="360" t="str">
        <f>'2. Manylion Prosiect'!N101</f>
        <v/>
      </c>
      <c r="J33" s="360" t="str">
        <f>'2. Manylion Prosiect'!P101</f>
        <v/>
      </c>
      <c r="K33" s="360" t="str">
        <f>'2. Manylion Prosiect'!R101</f>
        <v/>
      </c>
      <c r="L33" s="360" t="str">
        <f>'2. Manylion Prosiect'!T101</f>
        <v/>
      </c>
      <c r="M33" s="360" t="str">
        <f>'2. Manylion Prosiect'!V101</f>
        <v/>
      </c>
      <c r="P33" s="57"/>
      <c r="R33" s="400"/>
    </row>
    <row r="34" spans="2:18" x14ac:dyDescent="0.3">
      <c r="B34" s="4"/>
      <c r="C34" t="str">
        <f>'2. Manylion Prosiect'!C102</f>
        <v>Canran o’r gwres a wasanaethir gan gynhyrchydd gwres pellach</v>
      </c>
      <c r="D34" s="360" t="str">
        <f>'2. Manylion Prosiect'!D102</f>
        <v/>
      </c>
      <c r="E34" s="360" t="str">
        <f>'2. Manylion Prosiect'!F102</f>
        <v/>
      </c>
      <c r="F34" s="360" t="str">
        <f>'2. Manylion Prosiect'!H102</f>
        <v/>
      </c>
      <c r="G34" s="360" t="str">
        <f>'2. Manylion Prosiect'!J102</f>
        <v/>
      </c>
      <c r="H34" s="360" t="str">
        <f>'2. Manylion Prosiect'!L102</f>
        <v/>
      </c>
      <c r="I34" s="360" t="str">
        <f>'2. Manylion Prosiect'!N102</f>
        <v/>
      </c>
      <c r="J34" s="360" t="str">
        <f>'2. Manylion Prosiect'!P102</f>
        <v/>
      </c>
      <c r="K34" s="360" t="str">
        <f>'2. Manylion Prosiect'!R102</f>
        <v/>
      </c>
      <c r="L34" s="360" t="str">
        <f>'2. Manylion Prosiect'!T102</f>
        <v/>
      </c>
      <c r="M34" s="360" t="str">
        <f>'2. Manylion Prosiect'!V102</f>
        <v/>
      </c>
      <c r="P34" s="57"/>
      <c r="R34" s="400"/>
    </row>
    <row r="35" spans="2:18" x14ac:dyDescent="0.3">
      <c r="B35" s="4"/>
      <c r="R35" s="400"/>
    </row>
    <row r="36" spans="2:18" x14ac:dyDescent="0.3">
      <c r="B36" s="4" t="s">
        <v>33</v>
      </c>
      <c r="R36" s="400"/>
    </row>
    <row r="37" spans="2:18" x14ac:dyDescent="0.3">
      <c r="C37" t="str">
        <f>'2. Manylion Prosiect'!C111</f>
        <v>Nodwch tymheredd y cynllun ar gyfer y prosiect:</v>
      </c>
      <c r="R37" s="400"/>
    </row>
    <row r="38" spans="2:18" x14ac:dyDescent="0.3">
      <c r="C38" t="str">
        <f>'2. Manylion Prosiect'!C112</f>
        <v>Tymheredd llif allbwn gwresogi</v>
      </c>
      <c r="D38" s="22">
        <f>'2. Manylion Prosiect'!D112</f>
        <v>0</v>
      </c>
      <c r="E38" s="22">
        <f>'2. Manylion Prosiect'!F112</f>
        <v>0</v>
      </c>
      <c r="F38" s="22">
        <f>'2. Manylion Prosiect'!H112</f>
        <v>0</v>
      </c>
      <c r="G38" s="22">
        <f>'2. Manylion Prosiect'!J112</f>
        <v>0</v>
      </c>
      <c r="H38" s="22">
        <f>'2. Manylion Prosiect'!L112</f>
        <v>0</v>
      </c>
      <c r="I38" s="22">
        <f>'2. Manylion Prosiect'!N112</f>
        <v>0</v>
      </c>
      <c r="J38" s="22">
        <f>'2. Manylion Prosiect'!P112</f>
        <v>0</v>
      </c>
      <c r="K38" s="22">
        <f>'2. Manylion Prosiect'!R112</f>
        <v>0</v>
      </c>
      <c r="L38" s="22">
        <f>'2. Manylion Prosiect'!T112</f>
        <v>0</v>
      </c>
      <c r="M38" s="22">
        <f>'2. Manylion Prosiect'!V112</f>
        <v>0</v>
      </c>
      <c r="P38" s="57"/>
      <c r="R38" s="400"/>
    </row>
    <row r="39" spans="2:18" x14ac:dyDescent="0.3">
      <c r="C39" t="str">
        <f>'2. Manylion Prosiect'!C114</f>
        <v>Tymheredd dŵr poeth domestig</v>
      </c>
      <c r="D39" s="22">
        <f>'2. Manylion Prosiect'!D114</f>
        <v>0</v>
      </c>
      <c r="E39" s="22">
        <f>'2. Manylion Prosiect'!F114</f>
        <v>0</v>
      </c>
      <c r="F39" s="22">
        <f>'2. Manylion Prosiect'!H114</f>
        <v>0</v>
      </c>
      <c r="G39" s="22">
        <f>'2. Manylion Prosiect'!J114</f>
        <v>0</v>
      </c>
      <c r="H39" s="22">
        <f>'2. Manylion Prosiect'!L114</f>
        <v>0</v>
      </c>
      <c r="I39" s="22">
        <f>'2. Manylion Prosiect'!N114</f>
        <v>0</v>
      </c>
      <c r="J39" s="22">
        <f>'2. Manylion Prosiect'!P114</f>
        <v>0</v>
      </c>
      <c r="K39" s="22">
        <f>'2. Manylion Prosiect'!R114</f>
        <v>0</v>
      </c>
      <c r="L39" s="22">
        <f>'2. Manylion Prosiect'!T114</f>
        <v>0</v>
      </c>
      <c r="M39" s="22">
        <f>'2. Manylion Prosiect'!V114</f>
        <v>0</v>
      </c>
      <c r="P39" s="57"/>
      <c r="R39" s="400"/>
    </row>
    <row r="40" spans="2:18" x14ac:dyDescent="0.3">
      <c r="R40" s="400"/>
    </row>
    <row r="41" spans="2:18" x14ac:dyDescent="0.3">
      <c r="C41" t="str">
        <f>'2. Manylion Prosiect'!C117</f>
        <v>Nodwch os yw'r mesurau canlynol wedi'u cynnwys yn eich prosiect:</v>
      </c>
      <c r="R41" s="400"/>
    </row>
    <row r="42" spans="2:18" x14ac:dyDescent="0.3">
      <c r="C42" t="str">
        <f>'2. Manylion Prosiect'!C118</f>
        <v>Amnewid rheiddiaduron</v>
      </c>
      <c r="D42" s="22" t="str">
        <f>'2. Manylion Prosiect'!D118</f>
        <v>Dewiswch</v>
      </c>
      <c r="E42" s="22" t="str">
        <f>'2. Manylion Prosiect'!F118</f>
        <v>Dewiswch</v>
      </c>
      <c r="F42" s="22" t="str">
        <f>'2. Manylion Prosiect'!H118</f>
        <v>Dewiswch</v>
      </c>
      <c r="G42" s="22" t="str">
        <f>'2. Manylion Prosiect'!J118</f>
        <v>Dewiswch</v>
      </c>
      <c r="H42" s="22" t="str">
        <f>'2. Manylion Prosiect'!L118</f>
        <v>Dewiswch</v>
      </c>
      <c r="I42" s="22" t="str">
        <f>'2. Manylion Prosiect'!N118</f>
        <v>Dewiswch</v>
      </c>
      <c r="J42" s="22" t="str">
        <f>'2. Manylion Prosiect'!P118</f>
        <v>Dewiswch</v>
      </c>
      <c r="K42" s="22" t="str">
        <f>'2. Manylion Prosiect'!R118</f>
        <v>Dewiswch</v>
      </c>
      <c r="L42" s="22" t="str">
        <f>'2. Manylion Prosiect'!T118</f>
        <v>Dewiswch</v>
      </c>
      <c r="M42" s="22" t="str">
        <f>'2. Manylion Prosiect'!V118</f>
        <v>Dewiswch</v>
      </c>
      <c r="P42" s="57"/>
      <c r="R42" s="57"/>
    </row>
    <row r="43" spans="2:18" x14ac:dyDescent="0.3">
      <c r="C43" t="str">
        <f>'2. Manylion Prosiect'!C120</f>
        <v>Amnewid coiliau gwresogi Unedau Trin Aer (AHU)</v>
      </c>
      <c r="D43" s="22" t="str">
        <f>'2. Manylion Prosiect'!D120</f>
        <v>Dewiswch</v>
      </c>
      <c r="E43" s="22" t="str">
        <f>'2. Manylion Prosiect'!F120</f>
        <v>Dewiswch</v>
      </c>
      <c r="F43" s="22" t="str">
        <f>'2. Manylion Prosiect'!H120</f>
        <v>Dewiswch</v>
      </c>
      <c r="G43" s="22" t="str">
        <f>'2. Manylion Prosiect'!J120</f>
        <v>Dewiswch</v>
      </c>
      <c r="H43" s="22" t="str">
        <f>'2. Manylion Prosiect'!L120</f>
        <v>Dewiswch</v>
      </c>
      <c r="I43" s="22" t="str">
        <f>'2. Manylion Prosiect'!N120</f>
        <v>Dewiswch</v>
      </c>
      <c r="J43" s="22" t="str">
        <f>'2. Manylion Prosiect'!P120</f>
        <v>Dewiswch</v>
      </c>
      <c r="K43" s="22" t="str">
        <f>'2. Manylion Prosiect'!R120</f>
        <v>Dewiswch</v>
      </c>
      <c r="L43" s="22" t="str">
        <f>'2. Manylion Prosiect'!T120</f>
        <v>Dewiswch</v>
      </c>
      <c r="M43" s="22" t="str">
        <f>'2. Manylion Prosiect'!V120</f>
        <v>Dewiswch</v>
      </c>
      <c r="P43" s="57"/>
      <c r="R43" s="57"/>
    </row>
    <row r="44" spans="2:18" x14ac:dyDescent="0.3">
      <c r="C44" t="str">
        <f>'2. Manylion Prosiect'!C122</f>
        <v>Uwchraddio cylched gwresogi</v>
      </c>
      <c r="D44" s="22" t="str">
        <f>'2. Manylion Prosiect'!D122</f>
        <v>Dewiswch</v>
      </c>
      <c r="E44" s="22" t="str">
        <f>'2. Manylion Prosiect'!F122</f>
        <v>Dewiswch</v>
      </c>
      <c r="F44" s="22" t="str">
        <f>'2. Manylion Prosiect'!H122</f>
        <v>Dewiswch</v>
      </c>
      <c r="G44" s="22" t="str">
        <f>'2. Manylion Prosiect'!J122</f>
        <v>Dewiswch</v>
      </c>
      <c r="H44" s="22" t="str">
        <f>'2. Manylion Prosiect'!L122</f>
        <v>Dewiswch</v>
      </c>
      <c r="I44" s="22" t="str">
        <f>'2. Manylion Prosiect'!N122</f>
        <v>Dewiswch</v>
      </c>
      <c r="J44" s="22" t="str">
        <f>'2. Manylion Prosiect'!P122</f>
        <v>Dewiswch</v>
      </c>
      <c r="K44" s="22" t="str">
        <f>'2. Manylion Prosiect'!R122</f>
        <v>Dewiswch</v>
      </c>
      <c r="L44" s="22" t="str">
        <f>'2. Manylion Prosiect'!T122</f>
        <v>Dewiswch</v>
      </c>
      <c r="M44" s="22" t="str">
        <f>'2. Manylion Prosiect'!V122</f>
        <v>Dewiswch</v>
      </c>
      <c r="P44" s="57"/>
      <c r="R44" s="57"/>
    </row>
    <row r="45" spans="2:18" x14ac:dyDescent="0.3">
      <c r="C45" t="str">
        <f>'2. Manylion Prosiect'!C124</f>
        <v>System rheoli batri (BMS) a rheolaethau</v>
      </c>
      <c r="D45" s="22" t="str">
        <f>'2. Manylion Prosiect'!D124</f>
        <v>Dewiswch</v>
      </c>
      <c r="E45" s="22" t="str">
        <f>'2. Manylion Prosiect'!F124</f>
        <v>Dewiswch</v>
      </c>
      <c r="F45" s="22" t="str">
        <f>'2. Manylion Prosiect'!H124</f>
        <v>Dewiswch</v>
      </c>
      <c r="G45" s="22" t="str">
        <f>'2. Manylion Prosiect'!J124</f>
        <v>Dewiswch</v>
      </c>
      <c r="H45" s="22" t="str">
        <f>'2. Manylion Prosiect'!L124</f>
        <v>Dewiswch</v>
      </c>
      <c r="I45" s="22" t="str">
        <f>'2. Manylion Prosiect'!N124</f>
        <v>Dewiswch</v>
      </c>
      <c r="J45" s="22" t="str">
        <f>'2. Manylion Prosiect'!P124</f>
        <v>Dewiswch</v>
      </c>
      <c r="K45" s="22" t="str">
        <f>'2. Manylion Prosiect'!R124</f>
        <v>Dewiswch</v>
      </c>
      <c r="L45" s="22" t="str">
        <f>'2. Manylion Prosiect'!T124</f>
        <v>Dewiswch</v>
      </c>
      <c r="M45" s="22" t="str">
        <f>'2. Manylion Prosiect'!V124</f>
        <v>Dewiswch</v>
      </c>
      <c r="P45" s="57"/>
      <c r="R45" s="57"/>
    </row>
    <row r="46" spans="2:18" x14ac:dyDescent="0.3">
      <c r="C46" t="str">
        <f>'2. Manylion Prosiect'!C126</f>
        <v>Arall (nodwch):</v>
      </c>
      <c r="D46" s="22">
        <f>'2. Manylion Prosiect'!D126</f>
        <v>0</v>
      </c>
      <c r="E46" s="22">
        <f>'2. Manylion Prosiect'!F126</f>
        <v>0</v>
      </c>
      <c r="F46" s="22">
        <f>'2. Manylion Prosiect'!H126</f>
        <v>0</v>
      </c>
      <c r="G46" s="22">
        <f>'2. Manylion Prosiect'!J126</f>
        <v>0</v>
      </c>
      <c r="H46" s="22">
        <f>'2. Manylion Prosiect'!L126</f>
        <v>0</v>
      </c>
      <c r="I46" s="22">
        <f>'2. Manylion Prosiect'!N126</f>
        <v>0</v>
      </c>
      <c r="J46" s="22">
        <f>'2. Manylion Prosiect'!P126</f>
        <v>0</v>
      </c>
      <c r="K46" s="22">
        <f>'2. Manylion Prosiect'!R126</f>
        <v>0</v>
      </c>
      <c r="L46" s="22">
        <f>'2. Manylion Prosiect'!T126</f>
        <v>0</v>
      </c>
      <c r="M46" s="22">
        <f>'2. Manylion Prosiect'!V126</f>
        <v>0</v>
      </c>
      <c r="P46" s="57"/>
      <c r="R46" s="57"/>
    </row>
    <row r="47" spans="2:18" x14ac:dyDescent="0.3">
      <c r="C47" t="str">
        <f>'2. Manylion Prosiect'!C128</f>
        <v>A fydd eich mesurau galluogi yn lleihau eich galw gwres brig? Os bydd, faint yw'r gostyngiad(kW)? Os na, gadewch yn wag. Os nad ydych yn siŵr, gadewch yn wag.</v>
      </c>
      <c r="D47" s="22">
        <f>'2. Manylion Prosiect'!D128</f>
        <v>0</v>
      </c>
      <c r="E47" s="22">
        <f>'2. Manylion Prosiect'!F128</f>
        <v>0</v>
      </c>
      <c r="F47" s="22">
        <f>'2. Manylion Prosiect'!H128</f>
        <v>0</v>
      </c>
      <c r="G47" s="22">
        <f>'2. Manylion Prosiect'!J128</f>
        <v>0</v>
      </c>
      <c r="H47" s="22">
        <f>'2. Manylion Prosiect'!L128</f>
        <v>0</v>
      </c>
      <c r="I47" s="22">
        <f>'2. Manylion Prosiect'!N128</f>
        <v>0</v>
      </c>
      <c r="J47" s="22">
        <f>'2. Manylion Prosiect'!P128</f>
        <v>0</v>
      </c>
      <c r="K47" s="22">
        <f>'2. Manylion Prosiect'!R128</f>
        <v>0</v>
      </c>
      <c r="L47" s="22">
        <f>'2. Manylion Prosiect'!T128</f>
        <v>0</v>
      </c>
      <c r="M47" s="22">
        <f>'2. Manylion Prosiect'!V128</f>
        <v>0</v>
      </c>
      <c r="P47" s="57"/>
      <c r="R47" s="57"/>
    </row>
    <row r="49" spans="2:18" x14ac:dyDescent="0.3">
      <c r="C49" t="str">
        <f>'2. Manylion Prosiect'!C133</f>
        <v>Nodwch os yw'r mesurau canlynol wedi'u cynnwys yn eich prosiect:</v>
      </c>
    </row>
    <row r="50" spans="2:18" x14ac:dyDescent="0.3">
      <c r="C50" t="str">
        <f>'2. Manylion Prosiect'!C134</f>
        <v>Inswleiddio'r llofft</v>
      </c>
      <c r="D50" s="22" t="str">
        <f>'2. Manylion Prosiect'!D134</f>
        <v>Dewiswch</v>
      </c>
      <c r="E50" s="22" t="str">
        <f>'2. Manylion Prosiect'!F134</f>
        <v>Dewiswch</v>
      </c>
      <c r="F50" s="22" t="str">
        <f>'2. Manylion Prosiect'!H134</f>
        <v>Dewiswch</v>
      </c>
      <c r="G50" s="22" t="str">
        <f>'2. Manylion Prosiect'!J134</f>
        <v>Dewiswch</v>
      </c>
      <c r="H50" s="22" t="str">
        <f>'2. Manylion Prosiect'!L134</f>
        <v>Dewiswch</v>
      </c>
      <c r="I50" s="22" t="str">
        <f>'2. Manylion Prosiect'!N134</f>
        <v>Dewiswch</v>
      </c>
      <c r="J50" s="22" t="str">
        <f>'2. Manylion Prosiect'!P134</f>
        <v>Dewiswch</v>
      </c>
      <c r="K50" s="22" t="str">
        <f>'2. Manylion Prosiect'!R134</f>
        <v>Dewiswch</v>
      </c>
      <c r="L50" s="22" t="str">
        <f>'2. Manylion Prosiect'!T134</f>
        <v>Dewiswch</v>
      </c>
      <c r="M50" s="22" t="str">
        <f>'2. Manylion Prosiect'!V134</f>
        <v>Dewiswch</v>
      </c>
      <c r="P50" s="57"/>
      <c r="R50" s="57"/>
    </row>
    <row r="51" spans="2:18" x14ac:dyDescent="0.3">
      <c r="C51" t="str">
        <f>'2. Manylion Prosiect'!C136</f>
        <v>Inswleiddio wal ceudod (lle bo'n addas)</v>
      </c>
      <c r="D51" s="22" t="str">
        <f>'2. Manylion Prosiect'!D136</f>
        <v>Dewiswch</v>
      </c>
      <c r="E51" s="22" t="str">
        <f>'2. Manylion Prosiect'!F136</f>
        <v>Dewiswch</v>
      </c>
      <c r="F51" s="22" t="str">
        <f>'2. Manylion Prosiect'!H136</f>
        <v>Dewiswch</v>
      </c>
      <c r="G51" s="22" t="str">
        <f>'2. Manylion Prosiect'!J136</f>
        <v>Dewiswch</v>
      </c>
      <c r="H51" s="22" t="str">
        <f>'2. Manylion Prosiect'!L136</f>
        <v>Dewiswch</v>
      </c>
      <c r="I51" s="22" t="str">
        <f>'2. Manylion Prosiect'!N136</f>
        <v>Dewiswch</v>
      </c>
      <c r="J51" s="22" t="str">
        <f>'2. Manylion Prosiect'!P136</f>
        <v>Dewiswch</v>
      </c>
      <c r="K51" s="22" t="str">
        <f>'2. Manylion Prosiect'!R136</f>
        <v>Dewiswch</v>
      </c>
      <c r="L51" s="22" t="str">
        <f>'2. Manylion Prosiect'!T136</f>
        <v>Dewiswch</v>
      </c>
      <c r="M51" s="22" t="str">
        <f>'2. Manylion Prosiect'!V136</f>
        <v>Dewiswch</v>
      </c>
      <c r="P51" s="57"/>
      <c r="R51" s="57"/>
    </row>
    <row r="52" spans="2:18" x14ac:dyDescent="0.3">
      <c r="C52" t="str">
        <f>'2. Manylion Prosiect'!C138</f>
        <v>Atal drafftiau ffenestr / drws</v>
      </c>
      <c r="D52" s="22" t="str">
        <f>'2. Manylion Prosiect'!D138</f>
        <v>Dewiswch</v>
      </c>
      <c r="E52" s="22" t="str">
        <f>'2. Manylion Prosiect'!F138</f>
        <v>Dewiswch</v>
      </c>
      <c r="F52" s="22" t="str">
        <f>'2. Manylion Prosiect'!H138</f>
        <v>Dewiswch</v>
      </c>
      <c r="G52" s="22" t="str">
        <f>'2. Manylion Prosiect'!J138</f>
        <v>Dewiswch</v>
      </c>
      <c r="H52" s="22" t="str">
        <f>'2. Manylion Prosiect'!L138</f>
        <v>Dewiswch</v>
      </c>
      <c r="I52" s="22" t="str">
        <f>'2. Manylion Prosiect'!N138</f>
        <v>Dewiswch</v>
      </c>
      <c r="J52" s="22" t="str">
        <f>'2. Manylion Prosiect'!P138</f>
        <v>Dewiswch</v>
      </c>
      <c r="K52" s="22" t="str">
        <f>'2. Manylion Prosiect'!R138</f>
        <v>Dewiswch</v>
      </c>
      <c r="L52" s="22" t="str">
        <f>'2. Manylion Prosiect'!T138</f>
        <v>Dewiswch</v>
      </c>
      <c r="M52" s="22" t="str">
        <f>'2. Manylion Prosiect'!V138</f>
        <v>Dewiswch</v>
      </c>
      <c r="P52" s="57"/>
      <c r="R52" s="57"/>
    </row>
    <row r="53" spans="2:18" x14ac:dyDescent="0.3">
      <c r="C53" t="str">
        <f>'2. Manylion Prosiect'!C140</f>
        <v>Arall (nodwch):</v>
      </c>
      <c r="D53" s="22">
        <f>'2. Manylion Prosiect'!D140</f>
        <v>0</v>
      </c>
      <c r="E53" s="22">
        <f>'2. Manylion Prosiect'!F140</f>
        <v>0</v>
      </c>
      <c r="F53" s="22">
        <f>'2. Manylion Prosiect'!H140</f>
        <v>0</v>
      </c>
      <c r="G53" s="22">
        <f>'2. Manylion Prosiect'!J140</f>
        <v>0</v>
      </c>
      <c r="H53" s="22">
        <f>'2. Manylion Prosiect'!L140</f>
        <v>0</v>
      </c>
      <c r="I53" s="22">
        <f>'2. Manylion Prosiect'!N140</f>
        <v>0</v>
      </c>
      <c r="J53" s="22">
        <f>'2. Manylion Prosiect'!P140</f>
        <v>0</v>
      </c>
      <c r="K53" s="22">
        <f>'2. Manylion Prosiect'!R140</f>
        <v>0</v>
      </c>
      <c r="L53" s="22">
        <f>'2. Manylion Prosiect'!T140</f>
        <v>0</v>
      </c>
      <c r="M53" s="22">
        <f>'2. Manylion Prosiect'!V140</f>
        <v>0</v>
      </c>
      <c r="P53" s="57"/>
      <c r="R53" s="57"/>
    </row>
    <row r="54" spans="2:18" x14ac:dyDescent="0.3">
      <c r="C54" t="str">
        <f>'2. Manylion Prosiect'!C144</f>
        <v>Beth yw'r arbedion gwres wedi'u cyfrifo o'r mesurau hyn? allbwn kWh y flwyddyn</v>
      </c>
      <c r="D54" s="22">
        <f>'2. Manylion Prosiect'!D144</f>
        <v>0</v>
      </c>
      <c r="E54" s="22">
        <f>'2. Manylion Prosiect'!F144</f>
        <v>0</v>
      </c>
      <c r="F54" s="22">
        <f>'2. Manylion Prosiect'!H144</f>
        <v>0</v>
      </c>
      <c r="G54" s="22">
        <f>'2. Manylion Prosiect'!J144</f>
        <v>0</v>
      </c>
      <c r="H54" s="22">
        <f>'2. Manylion Prosiect'!L144</f>
        <v>0</v>
      </c>
      <c r="I54" s="22">
        <f>'2. Manylion Prosiect'!N144</f>
        <v>0</v>
      </c>
      <c r="J54" s="22">
        <f>'2. Manylion Prosiect'!P144</f>
        <v>0</v>
      </c>
      <c r="K54" s="22">
        <f>'2. Manylion Prosiect'!R144</f>
        <v>0</v>
      </c>
      <c r="L54" s="22">
        <f>'2. Manylion Prosiect'!T144</f>
        <v>0</v>
      </c>
      <c r="M54" s="22">
        <f>'2. Manylion Prosiect'!V144</f>
        <v>0</v>
      </c>
      <c r="P54" s="57"/>
      <c r="R54" s="57"/>
    </row>
    <row r="56" spans="2:18" x14ac:dyDescent="0.3">
      <c r="B56" s="4" t="s">
        <v>34</v>
      </c>
    </row>
    <row r="57" spans="2:18" x14ac:dyDescent="0.3">
      <c r="C57" t="str">
        <f>'2. Manylion Prosiect'!C151</f>
        <v>A oes angen cynhyrchu gwres ychwanegol ar gyfer gwresogi? h.y. os na all y pwmp gwres ddarparu'r llwyth llawn</v>
      </c>
      <c r="D57" s="22" t="str">
        <f>'2. Manylion Prosiect'!D151</f>
        <v>Na</v>
      </c>
      <c r="E57" s="22" t="str">
        <f>'2. Manylion Prosiect'!F151</f>
        <v>Na</v>
      </c>
      <c r="F57" s="22" t="str">
        <f>'2. Manylion Prosiect'!H151</f>
        <v>Na</v>
      </c>
      <c r="G57" s="22" t="str">
        <f>'2. Manylion Prosiect'!J151</f>
        <v>Na</v>
      </c>
      <c r="H57" s="22" t="str">
        <f>'2. Manylion Prosiect'!L151</f>
        <v>Na</v>
      </c>
      <c r="I57" s="22" t="str">
        <f>'2. Manylion Prosiect'!N151</f>
        <v>Na</v>
      </c>
      <c r="J57" s="22" t="str">
        <f>'2. Manylion Prosiect'!P151</f>
        <v>Na</v>
      </c>
      <c r="K57" s="22" t="str">
        <f>'2. Manylion Prosiect'!R151</f>
        <v>Na</v>
      </c>
      <c r="L57" s="22" t="str">
        <f>'2. Manylion Prosiect'!T151</f>
        <v>Na</v>
      </c>
      <c r="M57" s="22" t="str">
        <f>'2. Manylion Prosiect'!V151</f>
        <v>Na</v>
      </c>
      <c r="P57" s="57"/>
      <c r="R57" s="57"/>
    </row>
    <row r="58" spans="2:18" x14ac:dyDescent="0.3">
      <c r="C58" t="str">
        <f>'2. Manylion Prosiect'!C153</f>
        <v>A oes angen cynhyrchu gwres pellach ar gyfer dŵr poeth domestig neu ddefnydd gwres arall?</v>
      </c>
      <c r="D58" s="22" t="str">
        <f>'2. Manylion Prosiect'!D153</f>
        <v>Na</v>
      </c>
      <c r="E58" s="22" t="str">
        <f>'2. Manylion Prosiect'!F153</f>
        <v>Na</v>
      </c>
      <c r="F58" s="22" t="str">
        <f>'2. Manylion Prosiect'!H153</f>
        <v>Na</v>
      </c>
      <c r="G58" s="22" t="str">
        <f>'2. Manylion Prosiect'!J153</f>
        <v>Na</v>
      </c>
      <c r="H58" s="22" t="str">
        <f>'2. Manylion Prosiect'!L153</f>
        <v>Na</v>
      </c>
      <c r="I58" s="22" t="str">
        <f>'2. Manylion Prosiect'!N153</f>
        <v>Na</v>
      </c>
      <c r="J58" s="22" t="str">
        <f>'2. Manylion Prosiect'!P153</f>
        <v>Na</v>
      </c>
      <c r="K58" s="22" t="str">
        <f>'2. Manylion Prosiect'!R153</f>
        <v>Na</v>
      </c>
      <c r="L58" s="22" t="str">
        <f>'2. Manylion Prosiect'!T153</f>
        <v>Na</v>
      </c>
      <c r="M58" s="22" t="str">
        <f>'2. Manylion Prosiect'!V153</f>
        <v>Na</v>
      </c>
      <c r="P58" s="57"/>
      <c r="R58" s="57"/>
    </row>
    <row r="60" spans="2:18" x14ac:dyDescent="0.3">
      <c r="C60" s="4" t="s">
        <v>35</v>
      </c>
    </row>
    <row r="61" spans="2:18" x14ac:dyDescent="0.3">
      <c r="C61" t="str">
        <f>'2. Manylion Prosiect'!C157</f>
        <v>Prif fath o dechnoleg cynhyrchu gwres carbon isel</v>
      </c>
      <c r="D61" s="22" t="str">
        <f>'2. Manylion Prosiect'!D157</f>
        <v>Dewiswch</v>
      </c>
      <c r="E61" s="22" t="str">
        <f>'2. Manylion Prosiect'!F157</f>
        <v>Dewiswch</v>
      </c>
      <c r="F61" s="22" t="str">
        <f>'2. Manylion Prosiect'!H157</f>
        <v>Dewiswch</v>
      </c>
      <c r="G61" s="22" t="str">
        <f>'2. Manylion Prosiect'!J157</f>
        <v>Dewiswch</v>
      </c>
      <c r="H61" s="22" t="str">
        <f>'2. Manylion Prosiect'!L157</f>
        <v>Dewiswch</v>
      </c>
      <c r="I61" s="22" t="str">
        <f>'2. Manylion Prosiect'!N157</f>
        <v>Dewiswch</v>
      </c>
      <c r="J61" s="22" t="str">
        <f>'2. Manylion Prosiect'!P157</f>
        <v>Dewiswch</v>
      </c>
      <c r="K61" s="22" t="str">
        <f>'2. Manylion Prosiect'!R157</f>
        <v>Dewiswch</v>
      </c>
      <c r="L61" s="22" t="str">
        <f>'2. Manylion Prosiect'!T157</f>
        <v>Dewiswch</v>
      </c>
      <c r="M61" s="22" t="str">
        <f>'2. Manylion Prosiect'!V157</f>
        <v>Dewiswch</v>
      </c>
      <c r="P61" s="57"/>
      <c r="R61" s="57"/>
    </row>
    <row r="62" spans="2:18" x14ac:dyDescent="0.3">
      <c r="C62" t="str">
        <f>'2. Manylion Prosiect'!C161</f>
        <v>Capasiti wedi'i osod (gwres kW)</v>
      </c>
      <c r="D62" s="22">
        <f>'2. Manylion Prosiect'!D161</f>
        <v>0</v>
      </c>
      <c r="E62" s="22">
        <f>'2. Manylion Prosiect'!F161</f>
        <v>0</v>
      </c>
      <c r="F62" s="22">
        <f>'2. Manylion Prosiect'!H161</f>
        <v>0</v>
      </c>
      <c r="G62" s="22">
        <f>'2. Manylion Prosiect'!J161</f>
        <v>0</v>
      </c>
      <c r="H62" s="22">
        <f>'2. Manylion Prosiect'!L161</f>
        <v>0</v>
      </c>
      <c r="I62" s="22">
        <f>'2. Manylion Prosiect'!N161</f>
        <v>0</v>
      </c>
      <c r="J62" s="22">
        <f>'2. Manylion Prosiect'!P161</f>
        <v>0</v>
      </c>
      <c r="K62" s="22">
        <f>'2. Manylion Prosiect'!R161</f>
        <v>0</v>
      </c>
      <c r="L62" s="22">
        <f>'2. Manylion Prosiect'!T161</f>
        <v>0</v>
      </c>
      <c r="M62" s="22">
        <f>'2. Manylion Prosiect'!V161</f>
        <v>0</v>
      </c>
      <c r="P62" s="57"/>
      <c r="R62" s="57"/>
    </row>
    <row r="63" spans="2:18" x14ac:dyDescent="0.3">
      <c r="C63" t="str">
        <f>'2. Manylion Prosiect'!C167</f>
        <v>Cyfernod Tymhorol Disgwyliedig o Berfformiad / Effeithlonrwydd</v>
      </c>
      <c r="D63" s="361" t="str">
        <f>'2. Manylion Prosiect'!D167</f>
        <v/>
      </c>
      <c r="E63" s="361" t="str">
        <f>'2. Manylion Prosiect'!F167</f>
        <v/>
      </c>
      <c r="F63" s="361" t="str">
        <f>'2. Manylion Prosiect'!H167</f>
        <v/>
      </c>
      <c r="G63" s="361" t="str">
        <f>'2. Manylion Prosiect'!J167</f>
        <v/>
      </c>
      <c r="H63" s="361" t="str">
        <f>'2. Manylion Prosiect'!L167</f>
        <v/>
      </c>
      <c r="I63" s="361" t="str">
        <f>'2. Manylion Prosiect'!N167</f>
        <v/>
      </c>
      <c r="J63" s="361" t="str">
        <f>'2. Manylion Prosiect'!P167</f>
        <v/>
      </c>
      <c r="K63" s="361" t="str">
        <f>'2. Manylion Prosiect'!R167</f>
        <v/>
      </c>
      <c r="L63" s="361" t="str">
        <f>'2. Manylion Prosiect'!T167</f>
        <v/>
      </c>
      <c r="M63" s="361" t="str">
        <f>'2. Manylion Prosiect'!V167</f>
        <v/>
      </c>
      <c r="P63" s="57"/>
      <c r="R63" s="57"/>
    </row>
    <row r="65" spans="2:18" x14ac:dyDescent="0.3">
      <c r="C65" s="4" t="s">
        <v>20</v>
      </c>
    </row>
    <row r="66" spans="2:18" x14ac:dyDescent="0.3">
      <c r="C66" t="str">
        <f>'2. Manylion Prosiect'!C175</f>
        <v>Math o ddefnydd ar gyfer gwres</v>
      </c>
      <c r="D66" s="22" t="str">
        <f>'2. Manylion Prosiect'!D175</f>
        <v>Dewiswch</v>
      </c>
      <c r="E66" s="22" t="str">
        <f>'2. Manylion Prosiect'!F175</f>
        <v>Dewiswch</v>
      </c>
      <c r="F66" s="22" t="str">
        <f>'2. Manylion Prosiect'!H175</f>
        <v>Dewiswch</v>
      </c>
      <c r="G66" s="22" t="str">
        <f>'2. Manylion Prosiect'!J175</f>
        <v>Dewiswch</v>
      </c>
      <c r="H66" s="22" t="str">
        <f>'2. Manylion Prosiect'!L175</f>
        <v>Dewiswch</v>
      </c>
      <c r="I66" s="22" t="str">
        <f>'2. Manylion Prosiect'!N175</f>
        <v>Dewiswch</v>
      </c>
      <c r="J66" s="22" t="str">
        <f>'2. Manylion Prosiect'!P175</f>
        <v>Dewiswch</v>
      </c>
      <c r="K66" s="22" t="str">
        <f>'2. Manylion Prosiect'!R175</f>
        <v>Dewiswch</v>
      </c>
      <c r="L66" s="22" t="str">
        <f>'2. Manylion Prosiect'!T175</f>
        <v>Dewiswch</v>
      </c>
      <c r="M66" s="22" t="str">
        <f>'2. Manylion Prosiect'!V175</f>
        <v>Dewiswch</v>
      </c>
      <c r="P66" s="57"/>
      <c r="R66" s="57"/>
    </row>
    <row r="67" spans="2:18" x14ac:dyDescent="0.3">
      <c r="C67" t="str">
        <f>'2. Manylion Prosiect'!C177</f>
        <v>Math o dechnoleg cynhyrchu gwres</v>
      </c>
      <c r="D67" s="22" t="str">
        <f>'2. Manylion Prosiect'!D177</f>
        <v>Dewiswch</v>
      </c>
      <c r="E67" s="22" t="str">
        <f>'2. Manylion Prosiect'!F177</f>
        <v>Dewiswch</v>
      </c>
      <c r="F67" s="22" t="str">
        <f>'2. Manylion Prosiect'!H177</f>
        <v>Dewiswch</v>
      </c>
      <c r="G67" s="22" t="str">
        <f>'2. Manylion Prosiect'!J177</f>
        <v>Dewiswch</v>
      </c>
      <c r="H67" s="22" t="str">
        <f>'2. Manylion Prosiect'!L177</f>
        <v>Dewiswch</v>
      </c>
      <c r="I67" s="22" t="str">
        <f>'2. Manylion Prosiect'!N177</f>
        <v>Dewiswch</v>
      </c>
      <c r="J67" s="22" t="str">
        <f>'2. Manylion Prosiect'!P177</f>
        <v>Dewiswch</v>
      </c>
      <c r="K67" s="22" t="str">
        <f>'2. Manylion Prosiect'!R177</f>
        <v>Dewiswch</v>
      </c>
      <c r="L67" s="22" t="str">
        <f>'2. Manylion Prosiect'!T177</f>
        <v>Dewiswch</v>
      </c>
      <c r="M67" s="22" t="str">
        <f>'2. Manylion Prosiect'!V177</f>
        <v>Dewiswch</v>
      </c>
      <c r="P67" s="57"/>
      <c r="R67" s="57"/>
    </row>
    <row r="68" spans="2:18" x14ac:dyDescent="0.3">
      <c r="C68" t="str">
        <f>'2. Manylion Prosiect'!C181</f>
        <v>Capasiti wedi'i osod (gwres kW)</v>
      </c>
      <c r="D68" s="22">
        <f>'2. Manylion Prosiect'!D181</f>
        <v>0</v>
      </c>
      <c r="E68" s="22">
        <f>'2. Manylion Prosiect'!F181</f>
        <v>0</v>
      </c>
      <c r="F68" s="22">
        <f>'2. Manylion Prosiect'!H181</f>
        <v>0</v>
      </c>
      <c r="G68" s="22">
        <f>'2. Manylion Prosiect'!J181</f>
        <v>0</v>
      </c>
      <c r="H68" s="22">
        <f>'2. Manylion Prosiect'!L181</f>
        <v>0</v>
      </c>
      <c r="I68" s="22">
        <f>'2. Manylion Prosiect'!N181</f>
        <v>0</v>
      </c>
      <c r="J68" s="22">
        <f>'2. Manylion Prosiect'!P181</f>
        <v>0</v>
      </c>
      <c r="K68" s="22">
        <f>'2. Manylion Prosiect'!R181</f>
        <v>0</v>
      </c>
      <c r="L68" s="22">
        <f>'2. Manylion Prosiect'!T181</f>
        <v>0</v>
      </c>
      <c r="M68" s="22">
        <f>'2. Manylion Prosiect'!V181</f>
        <v>0</v>
      </c>
      <c r="P68" s="57"/>
      <c r="R68" s="57"/>
    </row>
    <row r="69" spans="2:18" x14ac:dyDescent="0.3">
      <c r="C69" t="str">
        <f>'2. Manylion Prosiect'!C187</f>
        <v>Cyfernod Tymhorol Disgwyliedig o Berfformiad / Effeithlonrwydd</v>
      </c>
      <c r="D69" s="22" t="str">
        <f>'2. Manylion Prosiect'!D187</f>
        <v/>
      </c>
      <c r="E69" s="22" t="str">
        <f>'2. Manylion Prosiect'!F187</f>
        <v/>
      </c>
      <c r="F69" s="22" t="str">
        <f>'2. Manylion Prosiect'!H187</f>
        <v/>
      </c>
      <c r="G69" s="22" t="str">
        <f>'2. Manylion Prosiect'!J187</f>
        <v/>
      </c>
      <c r="H69" s="22" t="str">
        <f>'2. Manylion Prosiect'!L187</f>
        <v/>
      </c>
      <c r="I69" s="22" t="str">
        <f>'2. Manylion Prosiect'!N187</f>
        <v/>
      </c>
      <c r="J69" s="22" t="str">
        <f>'2. Manylion Prosiect'!P187</f>
        <v/>
      </c>
      <c r="K69" s="22" t="str">
        <f>'2. Manylion Prosiect'!R187</f>
        <v/>
      </c>
      <c r="L69" s="22" t="str">
        <f>'2. Manylion Prosiect'!T187</f>
        <v/>
      </c>
      <c r="M69" s="22" t="str">
        <f>'2. Manylion Prosiect'!V187</f>
        <v/>
      </c>
      <c r="P69" s="57"/>
      <c r="R69" s="57"/>
    </row>
    <row r="71" spans="2:18" x14ac:dyDescent="0.3">
      <c r="C71" s="4" t="s">
        <v>21</v>
      </c>
    </row>
    <row r="72" spans="2:18" x14ac:dyDescent="0.3">
      <c r="C72" t="str">
        <f>'2. Manylion Prosiect'!C196</f>
        <v>Math o ddefnydd ar gyfer gwres</v>
      </c>
      <c r="D72" s="22" t="str">
        <f>'2. Manylion Prosiect'!D196</f>
        <v>Dewiswch</v>
      </c>
      <c r="E72" s="22" t="str">
        <f>'2. Manylion Prosiect'!F196</f>
        <v>Dewiswch</v>
      </c>
      <c r="F72" s="22" t="str">
        <f>'2. Manylion Prosiect'!H196</f>
        <v>Dewiswch</v>
      </c>
      <c r="G72" s="22" t="str">
        <f>'2. Manylion Prosiect'!J196</f>
        <v>Dewiswch</v>
      </c>
      <c r="H72" s="22" t="str">
        <f>'2. Manylion Prosiect'!L196</f>
        <v>Dewiswch</v>
      </c>
      <c r="I72" s="22" t="str">
        <f>'2. Manylion Prosiect'!N196</f>
        <v>Dewiswch</v>
      </c>
      <c r="J72" s="22" t="str">
        <f>'2. Manylion Prosiect'!P196</f>
        <v>Dewiswch</v>
      </c>
      <c r="K72" s="22" t="str">
        <f>'2. Manylion Prosiect'!R196</f>
        <v>Dewiswch</v>
      </c>
      <c r="L72" s="22" t="str">
        <f>'2. Manylion Prosiect'!T196</f>
        <v>Dewiswch</v>
      </c>
      <c r="M72" s="22" t="str">
        <f>'2. Manylion Prosiect'!V196</f>
        <v>Dewiswch</v>
      </c>
      <c r="P72" s="57"/>
      <c r="R72" s="57"/>
    </row>
    <row r="73" spans="2:18" x14ac:dyDescent="0.3">
      <c r="C73" t="str">
        <f>'2. Manylion Prosiect'!C198</f>
        <v>Math o dechnoleg cynhyrchu gwres</v>
      </c>
      <c r="D73" s="22" t="str">
        <f>'2. Manylion Prosiect'!D198</f>
        <v>Dewiswch</v>
      </c>
      <c r="E73" s="22" t="str">
        <f>'2. Manylion Prosiect'!F198</f>
        <v>Dewiswch</v>
      </c>
      <c r="F73" s="22" t="str">
        <f>'2. Manylion Prosiect'!H198</f>
        <v>Dewiswch</v>
      </c>
      <c r="G73" s="22" t="str">
        <f>'2. Manylion Prosiect'!J198</f>
        <v>Dewiswch</v>
      </c>
      <c r="H73" s="22" t="str">
        <f>'2. Manylion Prosiect'!L198</f>
        <v>Dewiswch</v>
      </c>
      <c r="I73" s="22" t="str">
        <f>'2. Manylion Prosiect'!N198</f>
        <v>Dewiswch</v>
      </c>
      <c r="J73" s="22" t="str">
        <f>'2. Manylion Prosiect'!P198</f>
        <v>Dewiswch</v>
      </c>
      <c r="K73" s="22" t="str">
        <f>'2. Manylion Prosiect'!R198</f>
        <v>Dewiswch</v>
      </c>
      <c r="L73" s="22" t="str">
        <f>'2. Manylion Prosiect'!T198</f>
        <v>Dewiswch</v>
      </c>
      <c r="M73" s="22" t="str">
        <f>'2. Manylion Prosiect'!V198</f>
        <v>Dewiswch</v>
      </c>
      <c r="P73" s="57"/>
      <c r="R73" s="57"/>
    </row>
    <row r="74" spans="2:18" x14ac:dyDescent="0.3">
      <c r="C74" t="str">
        <f>'2. Manylion Prosiect'!C202</f>
        <v>Capasiti wedi'i osod (gwres kW)</v>
      </c>
      <c r="D74" s="22">
        <f>'2. Manylion Prosiect'!D202</f>
        <v>0</v>
      </c>
      <c r="E74" s="22">
        <f>'2. Manylion Prosiect'!F202</f>
        <v>0</v>
      </c>
      <c r="F74" s="22">
        <f>'2. Manylion Prosiect'!H202</f>
        <v>0</v>
      </c>
      <c r="G74" s="22">
        <f>'2. Manylion Prosiect'!J202</f>
        <v>0</v>
      </c>
      <c r="H74" s="22">
        <f>'2. Manylion Prosiect'!L202</f>
        <v>0</v>
      </c>
      <c r="I74" s="22">
        <f>'2. Manylion Prosiect'!N202</f>
        <v>0</v>
      </c>
      <c r="J74" s="22">
        <f>'2. Manylion Prosiect'!P202</f>
        <v>0</v>
      </c>
      <c r="K74" s="22">
        <f>'2. Manylion Prosiect'!R202</f>
        <v>0</v>
      </c>
      <c r="L74" s="22">
        <f>'2. Manylion Prosiect'!T202</f>
        <v>0</v>
      </c>
      <c r="M74" s="22">
        <f>'2. Manylion Prosiect'!V202</f>
        <v>0</v>
      </c>
      <c r="P74" s="57"/>
      <c r="R74" s="57"/>
    </row>
    <row r="75" spans="2:18" x14ac:dyDescent="0.3">
      <c r="C75" t="str">
        <f>'2. Manylion Prosiect'!C208</f>
        <v>Cyfernod Tymhorol Disgwyliedig o Berfformiad / Effeithlonrwydd</v>
      </c>
      <c r="D75" s="22" t="str">
        <f>'2. Manylion Prosiect'!D208</f>
        <v/>
      </c>
      <c r="E75" s="22" t="str">
        <f>'2. Manylion Prosiect'!F208</f>
        <v/>
      </c>
      <c r="F75" s="22" t="str">
        <f>'2. Manylion Prosiect'!H208</f>
        <v/>
      </c>
      <c r="G75" s="22" t="str">
        <f>'2. Manylion Prosiect'!J208</f>
        <v/>
      </c>
      <c r="H75" s="22" t="str">
        <f>'2. Manylion Prosiect'!L208</f>
        <v/>
      </c>
      <c r="I75" s="22" t="str">
        <f>'2. Manylion Prosiect'!N208</f>
        <v/>
      </c>
      <c r="J75" s="22" t="str">
        <f>'2. Manylion Prosiect'!P208</f>
        <v/>
      </c>
      <c r="K75" s="22" t="str">
        <f>'2. Manylion Prosiect'!R208</f>
        <v/>
      </c>
      <c r="L75" s="22" t="str">
        <f>'2. Manylion Prosiect'!T208</f>
        <v/>
      </c>
      <c r="M75" s="22" t="str">
        <f>'2. Manylion Prosiect'!V208</f>
        <v/>
      </c>
      <c r="N75" t="str">
        <f>'2. Manylion Prosiect'!N208</f>
        <v/>
      </c>
      <c r="P75" s="57"/>
      <c r="R75" s="57"/>
    </row>
    <row r="77" spans="2:18" x14ac:dyDescent="0.3">
      <c r="B77" s="4" t="s">
        <v>22</v>
      </c>
    </row>
    <row r="78" spans="2:18" x14ac:dyDescent="0.3">
      <c r="C78" t="str">
        <f>'2. Manylion Prosiect'!C218</f>
        <v>Canran y galw am wres carbon isel o'i gymharu â'r presennol (minws gostyngiadau effeithlonrwydd ynni)</v>
      </c>
      <c r="D78" s="95" t="str">
        <f>'2. Manylion Prosiect'!D218</f>
        <v/>
      </c>
      <c r="E78" s="95" t="str">
        <f>'2. Manylion Prosiect'!F218</f>
        <v/>
      </c>
      <c r="F78" s="95" t="str">
        <f>'2. Manylion Prosiect'!H218</f>
        <v/>
      </c>
      <c r="G78" s="95" t="str">
        <f>'2. Manylion Prosiect'!J218</f>
        <v/>
      </c>
      <c r="H78" s="95" t="str">
        <f>'2. Manylion Prosiect'!L218</f>
        <v/>
      </c>
      <c r="I78" s="95" t="str">
        <f>'2. Manylion Prosiect'!N218</f>
        <v/>
      </c>
      <c r="J78" s="95" t="str">
        <f>'2. Manylion Prosiect'!P218</f>
        <v/>
      </c>
      <c r="K78" s="95" t="str">
        <f>'2. Manylion Prosiect'!R218</f>
        <v/>
      </c>
      <c r="L78" s="95" t="str">
        <f>'2. Manylion Prosiect'!T218</f>
        <v/>
      </c>
      <c r="M78" s="95" t="str">
        <f>'2. Manylion Prosiect'!V218</f>
        <v/>
      </c>
      <c r="P78" s="57"/>
      <c r="R78" s="57"/>
    </row>
    <row r="79" spans="2:18" x14ac:dyDescent="0.3">
      <c r="C79" t="str">
        <f>'2. Manylion Prosiect'!C220</f>
        <v>Canran o’r gwres a wasanaethir gan y prif fodd o gynhyrchu gwres</v>
      </c>
      <c r="D79" s="95" t="str">
        <f>'2. Manylion Prosiect'!D220</f>
        <v/>
      </c>
      <c r="E79" s="95" t="str">
        <f>'2. Manylion Prosiect'!F220</f>
        <v/>
      </c>
      <c r="F79" s="95" t="str">
        <f>'2. Manylion Prosiect'!H220</f>
        <v/>
      </c>
      <c r="G79" s="95" t="str">
        <f>'2. Manylion Prosiect'!J220</f>
        <v/>
      </c>
      <c r="H79" s="95" t="str">
        <f>'2. Manylion Prosiect'!L220</f>
        <v/>
      </c>
      <c r="I79" s="95" t="str">
        <f>'2. Manylion Prosiect'!N220</f>
        <v/>
      </c>
      <c r="J79" s="95" t="str">
        <f>'2. Manylion Prosiect'!P220</f>
        <v/>
      </c>
      <c r="K79" s="95" t="str">
        <f>'2. Manylion Prosiect'!R220</f>
        <v/>
      </c>
      <c r="L79" s="95" t="str">
        <f>'2. Manylion Prosiect'!T220</f>
        <v/>
      </c>
      <c r="M79" s="95" t="str">
        <f>'2. Manylion Prosiect'!V220</f>
        <v/>
      </c>
      <c r="P79" s="57"/>
      <c r="R79" s="57"/>
    </row>
    <row r="80" spans="2:18" x14ac:dyDescent="0.3">
      <c r="C80" t="str">
        <f>'2. Manylion Prosiect'!C221</f>
        <v>Canran o’r gwres a wasanaethir gan gynhyrchu gwres eilaidd</v>
      </c>
      <c r="D80" s="95" t="str">
        <f>'2. Manylion Prosiect'!D221</f>
        <v/>
      </c>
      <c r="E80" s="95" t="str">
        <f>'2. Manylion Prosiect'!F221</f>
        <v/>
      </c>
      <c r="F80" s="95" t="str">
        <f>'2. Manylion Prosiect'!H221</f>
        <v/>
      </c>
      <c r="G80" s="95" t="str">
        <f>'2. Manylion Prosiect'!J221</f>
        <v/>
      </c>
      <c r="H80" s="95" t="str">
        <f>'2. Manylion Prosiect'!L221</f>
        <v/>
      </c>
      <c r="I80" s="95" t="str">
        <f>'2. Manylion Prosiect'!N221</f>
        <v/>
      </c>
      <c r="J80" s="95" t="str">
        <f>'2. Manylion Prosiect'!P221</f>
        <v/>
      </c>
      <c r="K80" s="95" t="str">
        <f>'2. Manylion Prosiect'!R221</f>
        <v/>
      </c>
      <c r="L80" s="95" t="str">
        <f>'2. Manylion Prosiect'!T221</f>
        <v/>
      </c>
      <c r="M80" s="95" t="str">
        <f>'2. Manylion Prosiect'!V221</f>
        <v/>
      </c>
      <c r="P80" s="57"/>
      <c r="R80" s="57"/>
    </row>
    <row r="81" spans="2:18" x14ac:dyDescent="0.3">
      <c r="C81" t="str">
        <f>'2. Manylion Prosiect'!C222</f>
        <v>Canran o’r gwres a wasanaethir gan gynhyrchu gwres pellach</v>
      </c>
      <c r="D81" s="95" t="str">
        <f>'2. Manylion Prosiect'!D222</f>
        <v/>
      </c>
      <c r="E81" s="95" t="str">
        <f>'2. Manylion Prosiect'!F222</f>
        <v/>
      </c>
      <c r="F81" s="95" t="str">
        <f>'2. Manylion Prosiect'!H222</f>
        <v/>
      </c>
      <c r="G81" s="95" t="str">
        <f>'2. Manylion Prosiect'!J222</f>
        <v/>
      </c>
      <c r="H81" s="95" t="str">
        <f>'2. Manylion Prosiect'!L222</f>
        <v/>
      </c>
      <c r="I81" s="95" t="str">
        <f>'2. Manylion Prosiect'!N222</f>
        <v/>
      </c>
      <c r="J81" s="95" t="str">
        <f>'2. Manylion Prosiect'!P222</f>
        <v/>
      </c>
      <c r="K81" s="95" t="str">
        <f>'2. Manylion Prosiect'!R222</f>
        <v/>
      </c>
      <c r="L81" s="95" t="str">
        <f>'2. Manylion Prosiect'!T222</f>
        <v/>
      </c>
      <c r="M81" s="95" t="str">
        <f>'2. Manylion Prosiect'!V222</f>
        <v/>
      </c>
      <c r="P81" s="57"/>
      <c r="R81" s="57"/>
    </row>
    <row r="83" spans="2:18" x14ac:dyDescent="0.3">
      <c r="C83" t="str">
        <f>'2. Manylion Prosiect'!C224</f>
        <v>Cyfanswm y capasiti wedi'i osod (kW)</v>
      </c>
      <c r="D83" s="22" t="str">
        <f>'2. Manylion Prosiect'!D224</f>
        <v/>
      </c>
      <c r="E83" s="22" t="str">
        <f>'2. Manylion Prosiect'!F224</f>
        <v/>
      </c>
      <c r="F83" s="22" t="str">
        <f>'2. Manylion Prosiect'!H224</f>
        <v/>
      </c>
      <c r="G83" s="22" t="str">
        <f>'2. Manylion Prosiect'!J224</f>
        <v/>
      </c>
      <c r="H83" s="22" t="str">
        <f>'2. Manylion Prosiect'!L224</f>
        <v/>
      </c>
      <c r="I83" s="22" t="str">
        <f>'2. Manylion Prosiect'!N224</f>
        <v/>
      </c>
      <c r="J83" s="22" t="str">
        <f>'2. Manylion Prosiect'!P224</f>
        <v/>
      </c>
      <c r="K83" s="22" t="str">
        <f>'2. Manylion Prosiect'!R224</f>
        <v/>
      </c>
      <c r="L83" s="22" t="str">
        <f>'2. Manylion Prosiect'!T224</f>
        <v/>
      </c>
      <c r="M83" s="22" t="str">
        <f>'2. Manylion Prosiect'!V224</f>
        <v/>
      </c>
      <c r="P83" s="57"/>
      <c r="R83" s="57"/>
    </row>
    <row r="84" spans="2:18" x14ac:dyDescent="0.3">
      <c r="C84" t="str">
        <f>'2. Manylion Prosiect'!C226</f>
        <v>Canran capasiti gwres carbon isel o'i gymharu â phresennol (minws galluogi gwaith lleihau llwyth gwres brig)</v>
      </c>
      <c r="D84" s="95" t="str">
        <f>'2. Manylion Prosiect'!D226</f>
        <v/>
      </c>
      <c r="E84" s="95" t="str">
        <f>'2. Manylion Prosiect'!F226</f>
        <v/>
      </c>
      <c r="F84" s="95" t="str">
        <f>'2. Manylion Prosiect'!H226</f>
        <v/>
      </c>
      <c r="G84" s="95" t="str">
        <f>'2. Manylion Prosiect'!J226</f>
        <v/>
      </c>
      <c r="H84" s="95" t="str">
        <f>'2. Manylion Prosiect'!L226</f>
        <v/>
      </c>
      <c r="I84" s="95" t="str">
        <f>'2. Manylion Prosiect'!N226</f>
        <v/>
      </c>
      <c r="J84" s="95" t="str">
        <f>'2. Manylion Prosiect'!P226</f>
        <v/>
      </c>
      <c r="K84" s="95" t="str">
        <f>'2. Manylion Prosiect'!R226</f>
        <v/>
      </c>
      <c r="L84" s="95" t="str">
        <f>'2. Manylion Prosiect'!T226</f>
        <v/>
      </c>
      <c r="M84" s="95" t="str">
        <f>'2. Manylion Prosiect'!V226</f>
        <v/>
      </c>
      <c r="P84" s="57"/>
      <c r="R84" s="57"/>
    </row>
    <row r="86" spans="2:18" x14ac:dyDescent="0.3">
      <c r="C86" t="str">
        <f>'2. Manylion Prosiect'!C234</f>
        <v>Allyriadau CO2e fesul gwres kWh (gCO2e/kWh)</v>
      </c>
      <c r="D86" s="362" t="str">
        <f>'2. Manylion Prosiect'!D234</f>
        <v/>
      </c>
      <c r="E86" s="362" t="str">
        <f>'2. Manylion Prosiect'!F234</f>
        <v/>
      </c>
      <c r="F86" s="362" t="str">
        <f>'2. Manylion Prosiect'!H234</f>
        <v/>
      </c>
      <c r="G86" s="362" t="str">
        <f>'2. Manylion Prosiect'!J234</f>
        <v/>
      </c>
      <c r="H86" s="362" t="str">
        <f>'2. Manylion Prosiect'!L234</f>
        <v/>
      </c>
      <c r="I86" s="362" t="str">
        <f>'2. Manylion Prosiect'!N234</f>
        <v/>
      </c>
      <c r="J86" s="362" t="str">
        <f>'2. Manylion Prosiect'!P234</f>
        <v/>
      </c>
      <c r="K86" s="362" t="str">
        <f>'2. Manylion Prosiect'!R234</f>
        <v/>
      </c>
      <c r="L86" s="362" t="str">
        <f>'2. Manylion Prosiect'!T234</f>
        <v/>
      </c>
      <c r="M86" s="362" t="str">
        <f>'2. Manylion Prosiect'!V234</f>
        <v/>
      </c>
      <c r="P86" s="57"/>
      <c r="R86" s="57"/>
    </row>
    <row r="87" spans="2:18" x14ac:dyDescent="0.3">
      <c r="P87" s="57"/>
      <c r="R87" s="57"/>
    </row>
    <row r="88" spans="2:18" s="30" customFormat="1" x14ac:dyDescent="0.3">
      <c r="O88" s="34"/>
      <c r="P88" s="399" t="s">
        <v>36</v>
      </c>
      <c r="Q88" s="399"/>
      <c r="R88" s="399" t="s">
        <v>36</v>
      </c>
    </row>
    <row r="89" spans="2:18" x14ac:dyDescent="0.3">
      <c r="B89" s="4" t="s">
        <v>23</v>
      </c>
      <c r="P89" t="s">
        <v>28</v>
      </c>
      <c r="R89" t="s">
        <v>29</v>
      </c>
    </row>
    <row r="90" spans="2:18" x14ac:dyDescent="0.3">
      <c r="C90" t="str">
        <f>'2. Manylion Prosiect'!C243</f>
        <v>Proses Dendro (os yw'n berthnasol)</v>
      </c>
      <c r="D90" s="22">
        <f>'2. Manylion Prosiect'!D243</f>
        <v>0</v>
      </c>
      <c r="E90" s="22">
        <f>'2. Manylion Prosiect'!F243</f>
        <v>0</v>
      </c>
      <c r="F90" s="22">
        <f>'2. Manylion Prosiect'!H243</f>
        <v>0</v>
      </c>
      <c r="G90" s="22">
        <f>'2. Manylion Prosiect'!J243</f>
        <v>0</v>
      </c>
      <c r="H90" s="22">
        <f>'2. Manylion Prosiect'!L243</f>
        <v>0</v>
      </c>
      <c r="I90" s="22">
        <f>'2. Manylion Prosiect'!N243</f>
        <v>0</v>
      </c>
      <c r="J90" s="22">
        <f>'2. Manylion Prosiect'!P243</f>
        <v>0</v>
      </c>
      <c r="K90" s="22">
        <f>'2. Manylion Prosiect'!R243</f>
        <v>0</v>
      </c>
      <c r="L90" s="22">
        <f>'2. Manylion Prosiect'!T243</f>
        <v>0</v>
      </c>
      <c r="M90" s="22">
        <f>'2. Manylion Prosiect'!V243</f>
        <v>0</v>
      </c>
      <c r="P90" s="28"/>
      <c r="R90" s="400"/>
    </row>
    <row r="91" spans="2:18" x14ac:dyDescent="0.3">
      <c r="C91" t="str">
        <f>'2. Manylion Prosiect'!C244</f>
        <v>Dyfarniad Contractwr</v>
      </c>
      <c r="D91" s="22">
        <f>'2. Manylion Prosiect'!D244</f>
        <v>0</v>
      </c>
      <c r="E91" s="22">
        <f>'2. Manylion Prosiect'!F244</f>
        <v>0</v>
      </c>
      <c r="F91" s="22">
        <f>'2. Manylion Prosiect'!H244</f>
        <v>0</v>
      </c>
      <c r="G91" s="22">
        <f>'2. Manylion Prosiect'!J244</f>
        <v>0</v>
      </c>
      <c r="H91" s="22">
        <f>'2. Manylion Prosiect'!L244</f>
        <v>0</v>
      </c>
      <c r="I91" s="22">
        <f>'2. Manylion Prosiect'!N244</f>
        <v>0</v>
      </c>
      <c r="J91" s="22">
        <f>'2. Manylion Prosiect'!P244</f>
        <v>0</v>
      </c>
      <c r="K91" s="22">
        <f>'2. Manylion Prosiect'!R244</f>
        <v>0</v>
      </c>
      <c r="L91" s="22">
        <f>'2. Manylion Prosiect'!T244</f>
        <v>0</v>
      </c>
      <c r="M91" s="22">
        <f>'2. Manylion Prosiect'!V244</f>
        <v>0</v>
      </c>
      <c r="R91" s="400"/>
    </row>
    <row r="92" spans="2:18" x14ac:dyDescent="0.3">
      <c r="C92" t="str">
        <f>'2. Manylion Prosiect'!C245</f>
        <v>Archeb Offer</v>
      </c>
      <c r="D92" s="22">
        <f>'2. Manylion Prosiect'!D245</f>
        <v>0</v>
      </c>
      <c r="E92" s="22">
        <f>'2. Manylion Prosiect'!F245</f>
        <v>0</v>
      </c>
      <c r="F92" s="22">
        <f>'2. Manylion Prosiect'!H245</f>
        <v>0</v>
      </c>
      <c r="G92" s="22">
        <f>'2. Manylion Prosiect'!J245</f>
        <v>0</v>
      </c>
      <c r="H92" s="22">
        <f>'2. Manylion Prosiect'!L245</f>
        <v>0</v>
      </c>
      <c r="I92" s="22">
        <f>'2. Manylion Prosiect'!N245</f>
        <v>0</v>
      </c>
      <c r="J92" s="22">
        <f>'2. Manylion Prosiect'!P245</f>
        <v>0</v>
      </c>
      <c r="K92" s="22">
        <f>'2. Manylion Prosiect'!R245</f>
        <v>0</v>
      </c>
      <c r="L92" s="22">
        <f>'2. Manylion Prosiect'!T245</f>
        <v>0</v>
      </c>
      <c r="M92" s="22">
        <f>'2. Manylion Prosiect'!V245</f>
        <v>0</v>
      </c>
      <c r="R92" s="400"/>
    </row>
    <row r="93" spans="2:18" x14ac:dyDescent="0.3">
      <c r="C93" t="str">
        <f>'2. Manylion Prosiect'!C246</f>
        <v>Gwaith ar y safle yn dechrau</v>
      </c>
      <c r="D93" s="22">
        <f>'2. Manylion Prosiect'!D246</f>
        <v>0</v>
      </c>
      <c r="E93" s="22">
        <f>'2. Manylion Prosiect'!F246</f>
        <v>0</v>
      </c>
      <c r="F93" s="22">
        <f>'2. Manylion Prosiect'!H246</f>
        <v>0</v>
      </c>
      <c r="G93" s="22">
        <f>'2. Manylion Prosiect'!J246</f>
        <v>0</v>
      </c>
      <c r="H93" s="22">
        <f>'2. Manylion Prosiect'!L246</f>
        <v>0</v>
      </c>
      <c r="I93" s="22">
        <f>'2. Manylion Prosiect'!N246</f>
        <v>0</v>
      </c>
      <c r="J93" s="22">
        <f>'2. Manylion Prosiect'!P246</f>
        <v>0</v>
      </c>
      <c r="K93" s="22">
        <f>'2. Manylion Prosiect'!R246</f>
        <v>0</v>
      </c>
      <c r="L93" s="22">
        <f>'2. Manylion Prosiect'!T246</f>
        <v>0</v>
      </c>
      <c r="M93" s="22">
        <f>'2. Manylion Prosiect'!V246</f>
        <v>0</v>
      </c>
      <c r="R93" s="400"/>
    </row>
    <row r="94" spans="2:18" x14ac:dyDescent="0.3">
      <c r="C94" t="str">
        <f>'2. Manylion Prosiect'!C247</f>
        <v>Gwaith ar y safle'n gyflawn / Gwres Ymlaen</v>
      </c>
      <c r="D94" s="22">
        <f>'2. Manylion Prosiect'!D247</f>
        <v>0</v>
      </c>
      <c r="E94" s="22">
        <f>'2. Manylion Prosiect'!F247</f>
        <v>0</v>
      </c>
      <c r="F94" s="22">
        <f>'2. Manylion Prosiect'!H247</f>
        <v>0</v>
      </c>
      <c r="G94" s="22">
        <f>'2. Manylion Prosiect'!J247</f>
        <v>0</v>
      </c>
      <c r="H94" s="22">
        <f>'2. Manylion Prosiect'!L247</f>
        <v>0</v>
      </c>
      <c r="I94" s="22">
        <f>'2. Manylion Prosiect'!N247</f>
        <v>0</v>
      </c>
      <c r="J94" s="22">
        <f>'2. Manylion Prosiect'!P247</f>
        <v>0</v>
      </c>
      <c r="K94" s="22">
        <f>'2. Manylion Prosiect'!R247</f>
        <v>0</v>
      </c>
      <c r="L94" s="22">
        <f>'2. Manylion Prosiect'!T247</f>
        <v>0</v>
      </c>
      <c r="M94" s="22">
        <f>'2. Manylion Prosiect'!V247</f>
        <v>0</v>
      </c>
      <c r="P94" s="57"/>
      <c r="R94" s="400"/>
    </row>
    <row r="95" spans="2:18" x14ac:dyDescent="0.3">
      <c r="R95" s="400"/>
    </row>
    <row r="96" spans="2:18" x14ac:dyDescent="0.3">
      <c r="C96" t="str">
        <f>'2. Manylion Prosiect'!C249</f>
        <v>Nodwch pa gam o'r broses gaffael y mae'r prosiect hwn ar hyn o bryd</v>
      </c>
      <c r="D96" s="22" t="str">
        <f>'2. Manylion Prosiect'!D249</f>
        <v>Dewiswch</v>
      </c>
      <c r="E96" s="22" t="str">
        <f>'2. Manylion Prosiect'!F249</f>
        <v>Dewiswch</v>
      </c>
      <c r="F96" s="22" t="str">
        <f>'2. Manylion Prosiect'!H249</f>
        <v>Dewiswch</v>
      </c>
      <c r="G96" s="22" t="str">
        <f>'2. Manylion Prosiect'!J249</f>
        <v>Dewiswch</v>
      </c>
      <c r="H96" s="22" t="str">
        <f>'2. Manylion Prosiect'!L249</f>
        <v>Dewiswch</v>
      </c>
      <c r="I96" s="22" t="str">
        <f>'2. Manylion Prosiect'!N249</f>
        <v>Dewiswch</v>
      </c>
      <c r="J96" s="22" t="str">
        <f>'2. Manylion Prosiect'!P249</f>
        <v>Dewiswch</v>
      </c>
      <c r="K96" s="22" t="str">
        <f>'2. Manylion Prosiect'!R249</f>
        <v>Dewiswch</v>
      </c>
      <c r="L96" s="22" t="str">
        <f>'2. Manylion Prosiect'!T249</f>
        <v>Dewiswch</v>
      </c>
      <c r="M96" s="22" t="str">
        <f>'2. Manylion Prosiect'!V249</f>
        <v>Dewiswch</v>
      </c>
      <c r="R96" s="400"/>
    </row>
    <row r="97" spans="2:18" x14ac:dyDescent="0.3">
      <c r="R97" s="400"/>
    </row>
    <row r="98" spans="2:18" x14ac:dyDescent="0.3">
      <c r="C98" t="str">
        <f>'2. Manylion Prosiect'!C251</f>
        <v>Nodwch sefyllfa y prosiect ar ganiatâd cynllunio</v>
      </c>
      <c r="D98" s="22" t="str">
        <f>'2. Manylion Prosiect'!D251</f>
        <v>Dewiswch</v>
      </c>
      <c r="E98" s="22" t="str">
        <f>'2. Manylion Prosiect'!F251</f>
        <v>Dewiswch</v>
      </c>
      <c r="F98" s="22" t="str">
        <f>'2. Manylion Prosiect'!H251</f>
        <v>Dewiswch</v>
      </c>
      <c r="G98" s="22" t="str">
        <f>'2. Manylion Prosiect'!J251</f>
        <v>Dewiswch</v>
      </c>
      <c r="H98" s="22" t="str">
        <f>'2. Manylion Prosiect'!L251</f>
        <v>Dewiswch</v>
      </c>
      <c r="I98" s="22" t="str">
        <f>'2. Manylion Prosiect'!N251</f>
        <v>Dewiswch</v>
      </c>
      <c r="J98" s="22" t="str">
        <f>'2. Manylion Prosiect'!P251</f>
        <v>Dewiswch</v>
      </c>
      <c r="K98" s="22" t="str">
        <f>'2. Manylion Prosiect'!R251</f>
        <v>Dewiswch</v>
      </c>
      <c r="L98" s="22" t="str">
        <f>'2. Manylion Prosiect'!T251</f>
        <v>Dewiswch</v>
      </c>
      <c r="M98" s="22" t="str">
        <f>'2. Manylion Prosiect'!V251</f>
        <v>Dewiswch</v>
      </c>
      <c r="P98" s="57"/>
      <c r="R98" s="400"/>
    </row>
    <row r="99" spans="2:18" x14ac:dyDescent="0.3">
      <c r="D99" s="22"/>
      <c r="E99" s="22"/>
      <c r="F99" s="22"/>
      <c r="G99" s="22"/>
      <c r="H99" s="22"/>
      <c r="I99" s="22"/>
      <c r="J99" s="22"/>
      <c r="K99" s="22"/>
      <c r="L99" s="22"/>
      <c r="M99" s="22"/>
      <c r="P99" s="57"/>
      <c r="R99" s="400"/>
    </row>
    <row r="100" spans="2:18" x14ac:dyDescent="0.3">
      <c r="R100" s="400"/>
    </row>
    <row r="101" spans="2:18" x14ac:dyDescent="0.3">
      <c r="C101" t="str">
        <f>'2. Manylion Prosiect'!C253</f>
        <v>Nodwch sefyllfa'r prosiect ar ddiweddariadau / ymgysylltu Gweithredwr Rhwydwaith Ardal (DNO)</v>
      </c>
      <c r="D101" s="22" t="str">
        <f>'2. Manylion Prosiect'!D253</f>
        <v>Dewiswch</v>
      </c>
      <c r="E101" s="22" t="str">
        <f>'2. Manylion Prosiect'!F253</f>
        <v>Dewiswch</v>
      </c>
      <c r="F101" s="22" t="str">
        <f>'2. Manylion Prosiect'!H253</f>
        <v>Dewiswch</v>
      </c>
      <c r="G101" s="22" t="str">
        <f>'2. Manylion Prosiect'!J253</f>
        <v>Dewiswch</v>
      </c>
      <c r="H101" s="22" t="str">
        <f>'2. Manylion Prosiect'!L253</f>
        <v>Dewiswch</v>
      </c>
      <c r="I101" s="22" t="str">
        <f>'2. Manylion Prosiect'!N253</f>
        <v>Dewiswch</v>
      </c>
      <c r="J101" s="22" t="str">
        <f>'2. Manylion Prosiect'!P253</f>
        <v>Dewiswch</v>
      </c>
      <c r="K101" s="22" t="str">
        <f>'2. Manylion Prosiect'!R253</f>
        <v>Dewiswch</v>
      </c>
      <c r="L101" s="22" t="str">
        <f>'2. Manylion Prosiect'!T253</f>
        <v>Dewiswch</v>
      </c>
      <c r="M101" s="22" t="str">
        <f>'2. Manylion Prosiect'!V253</f>
        <v>Dewiswch</v>
      </c>
      <c r="P101" s="57"/>
      <c r="R101" s="400"/>
    </row>
    <row r="102" spans="2:18" x14ac:dyDescent="0.3">
      <c r="D102" s="22"/>
      <c r="E102" s="22"/>
      <c r="F102" s="22"/>
      <c r="G102" s="22"/>
      <c r="H102" s="22"/>
      <c r="I102" s="22"/>
      <c r="J102" s="22"/>
      <c r="K102" s="22"/>
      <c r="L102" s="22"/>
      <c r="M102" s="22"/>
      <c r="P102" s="57"/>
      <c r="R102" s="400"/>
    </row>
    <row r="103" spans="2:18" x14ac:dyDescent="0.3">
      <c r="R103" s="400"/>
    </row>
    <row r="105" spans="2:18" s="30" customFormat="1" x14ac:dyDescent="0.3">
      <c r="B105" s="29" t="s">
        <v>37</v>
      </c>
      <c r="O105" s="34"/>
      <c r="P105" s="399" t="s">
        <v>38</v>
      </c>
      <c r="Q105" s="399"/>
      <c r="R105" s="399"/>
    </row>
    <row r="107" spans="2:18" s="4" customFormat="1" x14ac:dyDescent="0.3">
      <c r="B107" s="4" t="s">
        <v>39</v>
      </c>
      <c r="D107" s="31">
        <v>1</v>
      </c>
      <c r="E107" s="31">
        <v>2</v>
      </c>
      <c r="F107" s="31">
        <v>3</v>
      </c>
      <c r="G107" s="31">
        <v>4</v>
      </c>
      <c r="H107" s="31">
        <v>5</v>
      </c>
      <c r="I107" s="31">
        <v>6</v>
      </c>
      <c r="J107" s="31">
        <v>7</v>
      </c>
      <c r="K107" s="31">
        <v>8</v>
      </c>
      <c r="L107" s="31">
        <v>9</v>
      </c>
      <c r="M107" s="31">
        <v>10</v>
      </c>
      <c r="O107" s="35"/>
      <c r="P107" t="s">
        <v>28</v>
      </c>
      <c r="Q107"/>
      <c r="R107" t="s">
        <v>29</v>
      </c>
    </row>
    <row r="108" spans="2:18" x14ac:dyDescent="0.3">
      <c r="C108" t="str">
        <f>'3. Manylion Costau Cymwys'!C13</f>
        <v xml:space="preserve">Cynllun Terfynol a Rheoli Prosiectau (£) </v>
      </c>
      <c r="D108" s="363">
        <f>'3. Manylion Costau Cymwys'!K13</f>
        <v>0</v>
      </c>
      <c r="E108" s="363">
        <f>'3. Manylion Costau Cymwys'!M13</f>
        <v>0</v>
      </c>
      <c r="F108" s="363">
        <f>'3. Manylion Costau Cymwys'!O13</f>
        <v>0</v>
      </c>
      <c r="G108" s="363">
        <f>'3. Manylion Costau Cymwys'!Q13</f>
        <v>0</v>
      </c>
      <c r="H108" s="363">
        <f>'3. Manylion Costau Cymwys'!S13</f>
        <v>0</v>
      </c>
      <c r="I108" s="363">
        <f>'3. Manylion Costau Cymwys'!U13</f>
        <v>0</v>
      </c>
      <c r="J108" s="363">
        <f>'3. Manylion Costau Cymwys'!W13</f>
        <v>0</v>
      </c>
      <c r="K108" s="363">
        <f>'3. Manylion Costau Cymwys'!Y13</f>
        <v>0</v>
      </c>
      <c r="L108" s="363">
        <f>'3. Manylion Costau Cymwys'!AA13</f>
        <v>0</v>
      </c>
      <c r="M108" s="363">
        <f>'3. Manylion Costau Cymwys'!AC13</f>
        <v>0</v>
      </c>
    </row>
    <row r="109" spans="2:18" x14ac:dyDescent="0.3">
      <c r="C109" t="str">
        <f>'3. Manylion Costau Cymwys'!C14</f>
        <v>% cyfanswm y gost</v>
      </c>
      <c r="D109" s="95" t="str">
        <f>'3. Manylion Costau Cymwys'!K14</f>
        <v/>
      </c>
      <c r="E109" s="95" t="str">
        <f>'3. Manylion Costau Cymwys'!M14</f>
        <v/>
      </c>
      <c r="F109" s="95" t="str">
        <f>'3. Manylion Costau Cymwys'!O14</f>
        <v/>
      </c>
      <c r="G109" s="95" t="str">
        <f>'3. Manylion Costau Cymwys'!Q14</f>
        <v/>
      </c>
      <c r="H109" s="95" t="str">
        <f>'3. Manylion Costau Cymwys'!S14</f>
        <v/>
      </c>
      <c r="I109" s="95" t="str">
        <f>'3. Manylion Costau Cymwys'!U14</f>
        <v/>
      </c>
      <c r="J109" s="95" t="str">
        <f>'3. Manylion Costau Cymwys'!W14</f>
        <v/>
      </c>
      <c r="K109" s="95" t="str">
        <f>'3. Manylion Costau Cymwys'!Y14</f>
        <v/>
      </c>
      <c r="L109" s="95" t="str">
        <f>'3. Manylion Costau Cymwys'!AA14</f>
        <v/>
      </c>
      <c r="M109" s="95" t="str">
        <f>'3. Manylion Costau Cymwys'!AC14</f>
        <v/>
      </c>
      <c r="P109" s="28"/>
      <c r="R109" s="400"/>
    </row>
    <row r="110" spans="2:18" x14ac:dyDescent="0.3">
      <c r="C110" t="str">
        <f>'3. Manylion Costau Cymwys'!C16</f>
        <v xml:space="preserve">Costau Offer - Gorsaf Wres (£) </v>
      </c>
      <c r="D110" s="363">
        <f>'3. Manylion Costau Cymwys'!K16</f>
        <v>0</v>
      </c>
      <c r="E110" s="363">
        <f>'3. Manylion Costau Cymwys'!M16</f>
        <v>0</v>
      </c>
      <c r="F110" s="363">
        <f>'3. Manylion Costau Cymwys'!O16</f>
        <v>0</v>
      </c>
      <c r="G110" s="363">
        <f>'3. Manylion Costau Cymwys'!Q16</f>
        <v>0</v>
      </c>
      <c r="H110" s="363">
        <f>'3. Manylion Costau Cymwys'!S16</f>
        <v>0</v>
      </c>
      <c r="I110" s="363">
        <f>'3. Manylion Costau Cymwys'!U16</f>
        <v>0</v>
      </c>
      <c r="J110" s="363">
        <f>'3. Manylion Costau Cymwys'!W16</f>
        <v>0</v>
      </c>
      <c r="K110" s="363">
        <f>'3. Manylion Costau Cymwys'!Y16</f>
        <v>0</v>
      </c>
      <c r="L110" s="363">
        <f>'3. Manylion Costau Cymwys'!AA16</f>
        <v>0</v>
      </c>
      <c r="M110" s="363">
        <f>'3. Manylion Costau Cymwys'!AC16</f>
        <v>0</v>
      </c>
      <c r="R110" s="400"/>
    </row>
    <row r="111" spans="2:18" x14ac:dyDescent="0.3">
      <c r="C111" t="str">
        <f>'3. Manylion Costau Cymwys'!C17</f>
        <v>£/kW</v>
      </c>
      <c r="D111" s="22" t="str">
        <f>'3. Manylion Costau Cymwys'!K17</f>
        <v/>
      </c>
      <c r="E111" s="22" t="str">
        <f>'3. Manylion Costau Cymwys'!M17</f>
        <v/>
      </c>
      <c r="F111" s="22" t="str">
        <f>'3. Manylion Costau Cymwys'!O17</f>
        <v/>
      </c>
      <c r="G111" s="22" t="str">
        <f>'3. Manylion Costau Cymwys'!Q17</f>
        <v/>
      </c>
      <c r="H111" s="22" t="str">
        <f>'3. Manylion Costau Cymwys'!S17</f>
        <v/>
      </c>
      <c r="I111" s="22" t="str">
        <f>'3. Manylion Costau Cymwys'!U17</f>
        <v/>
      </c>
      <c r="J111" s="22" t="str">
        <f>'3. Manylion Costau Cymwys'!W17</f>
        <v/>
      </c>
      <c r="K111" s="22" t="str">
        <f>'3. Manylion Costau Cymwys'!Y17</f>
        <v/>
      </c>
      <c r="L111" s="22" t="str">
        <f>'3. Manylion Costau Cymwys'!AA17</f>
        <v/>
      </c>
      <c r="M111" s="22" t="str">
        <f>'3. Manylion Costau Cymwys'!AC17</f>
        <v/>
      </c>
      <c r="P111" s="57"/>
      <c r="R111" s="400"/>
    </row>
    <row r="112" spans="2:18" x14ac:dyDescent="0.3">
      <c r="C112" t="str">
        <f>'3. Manylion Costau Cymwys'!C18</f>
        <v>% cyfanswm y gost</v>
      </c>
      <c r="D112" s="95" t="str">
        <f>'3. Manylion Costau Cymwys'!K18</f>
        <v/>
      </c>
      <c r="E112" s="95" t="str">
        <f>'3. Manylion Costau Cymwys'!M18</f>
        <v/>
      </c>
      <c r="F112" s="95" t="str">
        <f>'3. Manylion Costau Cymwys'!O18</f>
        <v/>
      </c>
      <c r="G112" s="95" t="str">
        <f>'3. Manylion Costau Cymwys'!Q18</f>
        <v/>
      </c>
      <c r="H112" s="95" t="str">
        <f>'3. Manylion Costau Cymwys'!S18</f>
        <v/>
      </c>
      <c r="I112" s="95" t="str">
        <f>'3. Manylion Costau Cymwys'!U18</f>
        <v/>
      </c>
      <c r="J112" s="95" t="str">
        <f>'3. Manylion Costau Cymwys'!W18</f>
        <v/>
      </c>
      <c r="K112" s="95" t="str">
        <f>'3. Manylion Costau Cymwys'!Y18</f>
        <v/>
      </c>
      <c r="L112" s="95" t="str">
        <f>'3. Manylion Costau Cymwys'!AA18</f>
        <v/>
      </c>
      <c r="M112" s="95" t="str">
        <f>'3. Manylion Costau Cymwys'!AC18</f>
        <v/>
      </c>
      <c r="P112" s="57"/>
      <c r="R112" s="400"/>
    </row>
    <row r="113" spans="3:18" x14ac:dyDescent="0.3">
      <c r="C113" t="str">
        <f>'3. Manylion Costau Cymwys'!C20</f>
        <v>Costau Offer - Gwaith Gwneuthuriad a Galluogi (£)</v>
      </c>
      <c r="D113" s="363">
        <f>'3. Manylion Costau Cymwys'!K20</f>
        <v>0</v>
      </c>
      <c r="E113" s="363">
        <f>'3. Manylion Costau Cymwys'!M20</f>
        <v>0</v>
      </c>
      <c r="F113" s="363">
        <f>'3. Manylion Costau Cymwys'!O20</f>
        <v>0</v>
      </c>
      <c r="G113" s="363">
        <f>'3. Manylion Costau Cymwys'!Q20</f>
        <v>0</v>
      </c>
      <c r="H113" s="363">
        <f>'3. Manylion Costau Cymwys'!S20</f>
        <v>0</v>
      </c>
      <c r="I113" s="363">
        <f>'3. Manylion Costau Cymwys'!U20</f>
        <v>0</v>
      </c>
      <c r="J113" s="363">
        <f>'3. Manylion Costau Cymwys'!W20</f>
        <v>0</v>
      </c>
      <c r="K113" s="363">
        <f>'3. Manylion Costau Cymwys'!Y20</f>
        <v>0</v>
      </c>
      <c r="L113" s="363">
        <f>'3. Manylion Costau Cymwys'!AA20</f>
        <v>0</v>
      </c>
      <c r="M113" s="363">
        <f>'3. Manylion Costau Cymwys'!AC20</f>
        <v>0</v>
      </c>
      <c r="R113" s="400"/>
    </row>
    <row r="114" spans="3:18" x14ac:dyDescent="0.3">
      <c r="C114" t="str">
        <f>'3. Manylion Costau Cymwys'!C21</f>
        <v>% cyfanswm y gost</v>
      </c>
      <c r="D114" s="95" t="str">
        <f>'3. Manylion Costau Cymwys'!K21</f>
        <v/>
      </c>
      <c r="E114" s="95" t="str">
        <f>'3. Manylion Costau Cymwys'!M21</f>
        <v/>
      </c>
      <c r="F114" s="95" t="str">
        <f>'3. Manylion Costau Cymwys'!O21</f>
        <v/>
      </c>
      <c r="G114" s="95" t="str">
        <f>'3. Manylion Costau Cymwys'!Q21</f>
        <v/>
      </c>
      <c r="H114" s="95" t="str">
        <f>'3. Manylion Costau Cymwys'!S21</f>
        <v/>
      </c>
      <c r="I114" s="95" t="str">
        <f>'3. Manylion Costau Cymwys'!U21</f>
        <v/>
      </c>
      <c r="J114" s="95" t="str">
        <f>'3. Manylion Costau Cymwys'!W21</f>
        <v/>
      </c>
      <c r="K114" s="95" t="str">
        <f>'3. Manylion Costau Cymwys'!Y21</f>
        <v/>
      </c>
      <c r="L114" s="95" t="str">
        <f>'3. Manylion Costau Cymwys'!AA21</f>
        <v/>
      </c>
      <c r="M114" s="95" t="str">
        <f>'3. Manylion Costau Cymwys'!AC21</f>
        <v/>
      </c>
      <c r="P114" s="57"/>
      <c r="R114" s="400"/>
    </row>
    <row r="115" spans="3:18" x14ac:dyDescent="0.3">
      <c r="C115" t="str">
        <f>'3. Manylion Costau Cymwys'!C23</f>
        <v>Costau Gweithredwr Rhwydwaith Ardal (DNO) (£)</v>
      </c>
      <c r="D115" s="363">
        <f>'3. Manylion Costau Cymwys'!K23</f>
        <v>0</v>
      </c>
      <c r="E115" s="363">
        <f>'3. Manylion Costau Cymwys'!M23</f>
        <v>0</v>
      </c>
      <c r="F115" s="363">
        <f>'3. Manylion Costau Cymwys'!O23</f>
        <v>0</v>
      </c>
      <c r="G115" s="363">
        <f>'3. Manylion Costau Cymwys'!Q23</f>
        <v>0</v>
      </c>
      <c r="H115" s="363">
        <f>'3. Manylion Costau Cymwys'!S23</f>
        <v>0</v>
      </c>
      <c r="I115" s="363">
        <f>'3. Manylion Costau Cymwys'!U23</f>
        <v>0</v>
      </c>
      <c r="J115" s="363">
        <f>'3. Manylion Costau Cymwys'!W23</f>
        <v>0</v>
      </c>
      <c r="K115" s="363">
        <f>'3. Manylion Costau Cymwys'!Y23</f>
        <v>0</v>
      </c>
      <c r="L115" s="363">
        <f>'3. Manylion Costau Cymwys'!AA23</f>
        <v>0</v>
      </c>
      <c r="M115" s="363">
        <f>'3. Manylion Costau Cymwys'!AC23</f>
        <v>0</v>
      </c>
      <c r="R115" s="400"/>
    </row>
    <row r="116" spans="3:18" x14ac:dyDescent="0.3">
      <c r="C116" t="str">
        <f>'3. Manylion Costau Cymwys'!C24</f>
        <v>% cyfanswm y gost</v>
      </c>
      <c r="D116" s="95" t="str">
        <f>'3. Manylion Costau Cymwys'!K24</f>
        <v/>
      </c>
      <c r="E116" s="95" t="str">
        <f>'3. Manylion Costau Cymwys'!M24</f>
        <v/>
      </c>
      <c r="F116" s="95" t="str">
        <f>'3. Manylion Costau Cymwys'!O24</f>
        <v/>
      </c>
      <c r="G116" s="95" t="str">
        <f>'3. Manylion Costau Cymwys'!Q24</f>
        <v/>
      </c>
      <c r="H116" s="95" t="str">
        <f>'3. Manylion Costau Cymwys'!S24</f>
        <v/>
      </c>
      <c r="I116" s="95" t="str">
        <f>'3. Manylion Costau Cymwys'!U24</f>
        <v/>
      </c>
      <c r="J116" s="95" t="str">
        <f>'3. Manylion Costau Cymwys'!W24</f>
        <v/>
      </c>
      <c r="K116" s="95" t="str">
        <f>'3. Manylion Costau Cymwys'!Y24</f>
        <v/>
      </c>
      <c r="L116" s="95" t="str">
        <f>'3. Manylion Costau Cymwys'!AA24</f>
        <v/>
      </c>
      <c r="M116" s="95" t="str">
        <f>'3. Manylion Costau Cymwys'!AC24</f>
        <v/>
      </c>
      <c r="P116" s="57"/>
      <c r="R116" s="400"/>
    </row>
    <row r="117" spans="3:18" x14ac:dyDescent="0.3">
      <c r="C117" t="str">
        <f>'3. Manylion Costau Cymwys'!C26</f>
        <v>Costau Gosod a Chomisiynu(£)</v>
      </c>
      <c r="D117" s="363">
        <f>'3. Manylion Costau Cymwys'!K26</f>
        <v>0</v>
      </c>
      <c r="E117" s="363">
        <f>'3. Manylion Costau Cymwys'!M26</f>
        <v>0</v>
      </c>
      <c r="F117" s="363">
        <f>'3. Manylion Costau Cymwys'!O26</f>
        <v>0</v>
      </c>
      <c r="G117" s="363">
        <f>'3. Manylion Costau Cymwys'!Q26</f>
        <v>0</v>
      </c>
      <c r="H117" s="363">
        <f>'3. Manylion Costau Cymwys'!S26</f>
        <v>0</v>
      </c>
      <c r="I117" s="363">
        <f>'3. Manylion Costau Cymwys'!U26</f>
        <v>0</v>
      </c>
      <c r="J117" s="363">
        <f>'3. Manylion Costau Cymwys'!W26</f>
        <v>0</v>
      </c>
      <c r="K117" s="363">
        <f>'3. Manylion Costau Cymwys'!Y26</f>
        <v>0</v>
      </c>
      <c r="L117" s="363">
        <f>'3. Manylion Costau Cymwys'!AA26</f>
        <v>0</v>
      </c>
      <c r="M117" s="363">
        <f>'3. Manylion Costau Cymwys'!AC26</f>
        <v>0</v>
      </c>
      <c r="R117" s="400"/>
    </row>
    <row r="118" spans="3:18" x14ac:dyDescent="0.3">
      <c r="C118" t="str">
        <f>'3. Manylion Costau Cymwys'!C27</f>
        <v>% cyfanswm y gost</v>
      </c>
      <c r="D118" s="95" t="str">
        <f>'3. Manylion Costau Cymwys'!K27</f>
        <v/>
      </c>
      <c r="E118" s="95" t="str">
        <f>'3. Manylion Costau Cymwys'!M27</f>
        <v/>
      </c>
      <c r="F118" s="95" t="str">
        <f>'3. Manylion Costau Cymwys'!O27</f>
        <v/>
      </c>
      <c r="G118" s="95" t="str">
        <f>'3. Manylion Costau Cymwys'!Q27</f>
        <v/>
      </c>
      <c r="H118" s="95" t="str">
        <f>'3. Manylion Costau Cymwys'!S27</f>
        <v/>
      </c>
      <c r="I118" s="95" t="str">
        <f>'3. Manylion Costau Cymwys'!U27</f>
        <v/>
      </c>
      <c r="J118" s="95" t="str">
        <f>'3. Manylion Costau Cymwys'!W27</f>
        <v/>
      </c>
      <c r="K118" s="95" t="str">
        <f>'3. Manylion Costau Cymwys'!Y27</f>
        <v/>
      </c>
      <c r="L118" s="95" t="str">
        <f>'3. Manylion Costau Cymwys'!AA27</f>
        <v/>
      </c>
      <c r="M118" s="95" t="str">
        <f>'3. Manylion Costau Cymwys'!AC27</f>
        <v/>
      </c>
      <c r="P118" s="57"/>
      <c r="R118" s="400"/>
    </row>
    <row r="119" spans="3:18" x14ac:dyDescent="0.3">
      <c r="R119" s="400"/>
    </row>
    <row r="120" spans="3:18" x14ac:dyDescent="0.3">
      <c r="C120" t="str">
        <f>'3. Manylion Costau Cymwys'!C30</f>
        <v>Cyfanswm Costau'r Prosiect (£)</v>
      </c>
      <c r="D120" s="363">
        <f>'3. Manylion Costau Cymwys'!K30</f>
        <v>0</v>
      </c>
      <c r="E120" s="363">
        <f>'3. Manylion Costau Cymwys'!M30</f>
        <v>0</v>
      </c>
      <c r="F120" s="363">
        <f>'3. Manylion Costau Cymwys'!O30</f>
        <v>0</v>
      </c>
      <c r="G120" s="363">
        <f>'3. Manylion Costau Cymwys'!Q30</f>
        <v>0</v>
      </c>
      <c r="H120" s="363">
        <f>'3. Manylion Costau Cymwys'!S30</f>
        <v>0</v>
      </c>
      <c r="I120" s="363">
        <f>'3. Manylion Costau Cymwys'!U30</f>
        <v>0</v>
      </c>
      <c r="J120" s="363">
        <f>'3. Manylion Costau Cymwys'!W30</f>
        <v>0</v>
      </c>
      <c r="K120" s="363">
        <f>'3. Manylion Costau Cymwys'!Y30</f>
        <v>0</v>
      </c>
      <c r="L120" s="363">
        <f>'3. Manylion Costau Cymwys'!AA30</f>
        <v>0</v>
      </c>
      <c r="M120" s="363">
        <f>'3. Manylion Costau Cymwys'!AC30</f>
        <v>0</v>
      </c>
      <c r="R120" s="400"/>
    </row>
    <row r="121" spans="3:18" x14ac:dyDescent="0.3">
      <c r="C121" t="str">
        <f>'3. Manylion Costau Cymwys'!C36</f>
        <v>Swm y grant y gofynnir amdano</v>
      </c>
      <c r="D121" s="363">
        <f>'3. Manylion Costau Cymwys'!K36</f>
        <v>0</v>
      </c>
      <c r="E121" s="363">
        <f>'3. Manylion Costau Cymwys'!M36</f>
        <v>0</v>
      </c>
      <c r="F121" s="363">
        <f>'3. Manylion Costau Cymwys'!O36</f>
        <v>0</v>
      </c>
      <c r="G121" s="363">
        <f>'3. Manylion Costau Cymwys'!Q36</f>
        <v>0</v>
      </c>
      <c r="H121" s="363">
        <f>'3. Manylion Costau Cymwys'!S36</f>
        <v>0</v>
      </c>
      <c r="I121" s="363">
        <f>'3. Manylion Costau Cymwys'!U36</f>
        <v>0</v>
      </c>
      <c r="J121" s="363">
        <f>'3. Manylion Costau Cymwys'!W36</f>
        <v>0</v>
      </c>
      <c r="K121" s="363">
        <f>'3. Manylion Costau Cymwys'!Y36</f>
        <v>0</v>
      </c>
      <c r="L121" s="363">
        <f>'3. Manylion Costau Cymwys'!AA36</f>
        <v>0</v>
      </c>
      <c r="M121" s="363">
        <f>'3. Manylion Costau Cymwys'!AC36</f>
        <v>0</v>
      </c>
      <c r="R121" s="400"/>
    </row>
    <row r="122" spans="3:18" x14ac:dyDescent="0.3">
      <c r="C122" t="str">
        <f>'3. Manylion Costau Cymwys'!C37</f>
        <v>Canran o gyfanswm y costau y gofynnir amdanynt (Uchafswm cyfraniad yw 90%)</v>
      </c>
      <c r="D122" s="95" t="str">
        <f>'3. Manylion Costau Cymwys'!K37</f>
        <v/>
      </c>
      <c r="E122" s="95" t="str">
        <f>'3. Manylion Costau Cymwys'!M37</f>
        <v/>
      </c>
      <c r="F122" s="95" t="str">
        <f>'3. Manylion Costau Cymwys'!O37</f>
        <v/>
      </c>
      <c r="G122" s="95" t="str">
        <f>'3. Manylion Costau Cymwys'!Q37</f>
        <v/>
      </c>
      <c r="H122" s="95" t="str">
        <f>'3. Manylion Costau Cymwys'!S37</f>
        <v/>
      </c>
      <c r="I122" s="95" t="str">
        <f>'3. Manylion Costau Cymwys'!U37</f>
        <v/>
      </c>
      <c r="J122" s="95" t="str">
        <f>'3. Manylion Costau Cymwys'!W37</f>
        <v/>
      </c>
      <c r="K122" s="95" t="str">
        <f>'3. Manylion Costau Cymwys'!Y37</f>
        <v/>
      </c>
      <c r="L122" s="95" t="str">
        <f>'3. Manylion Costau Cymwys'!AA37</f>
        <v/>
      </c>
      <c r="M122" s="95" t="str">
        <f>'3. Manylion Costau Cymwys'!AC37</f>
        <v/>
      </c>
      <c r="P122" s="57"/>
      <c r="R122" s="400"/>
    </row>
    <row r="123" spans="3:18" x14ac:dyDescent="0.3">
      <c r="D123" s="22"/>
      <c r="E123" s="22"/>
      <c r="F123" s="22"/>
      <c r="G123" s="22"/>
      <c r="H123" s="22"/>
      <c r="I123" s="22"/>
      <c r="J123" s="22"/>
      <c r="K123" s="22"/>
      <c r="L123" s="22"/>
      <c r="M123" s="22"/>
      <c r="R123" s="400"/>
    </row>
    <row r="124" spans="3:18" x14ac:dyDescent="0.3">
      <c r="C124" t="str">
        <f>'3. Manylion Costau Cymwys'!C43</f>
        <v>Costau'n cael eu hariannu gan ffynonellau ariannu eraill</v>
      </c>
      <c r="D124" s="22">
        <f>'3. Manylion Costau Cymwys'!K43</f>
        <v>0</v>
      </c>
      <c r="E124" s="22">
        <f>'3. Manylion Costau Cymwys'!M43</f>
        <v>0</v>
      </c>
      <c r="F124" s="22">
        <f>'3. Manylion Costau Cymwys'!O43</f>
        <v>0</v>
      </c>
      <c r="G124" s="22">
        <f>'3. Manylion Costau Cymwys'!Q43</f>
        <v>0</v>
      </c>
      <c r="H124" s="22">
        <f>'3. Manylion Costau Cymwys'!S43</f>
        <v>0</v>
      </c>
      <c r="I124" s="22">
        <f>'3. Manylion Costau Cymwys'!U43</f>
        <v>0</v>
      </c>
      <c r="J124" s="22">
        <f>'3. Manylion Costau Cymwys'!W43</f>
        <v>0</v>
      </c>
      <c r="K124" s="22">
        <f>'3. Manylion Costau Cymwys'!Y43</f>
        <v>0</v>
      </c>
      <c r="L124" s="22">
        <f>'3. Manylion Costau Cymwys'!AA43</f>
        <v>0</v>
      </c>
      <c r="M124" s="22">
        <f>'3. Manylion Costau Cymwys'!AC43</f>
        <v>0</v>
      </c>
      <c r="P124" s="57"/>
      <c r="R124" s="400"/>
    </row>
    <row r="125" spans="3:18" x14ac:dyDescent="0.3">
      <c r="C125" t="str">
        <f>'3. Manylion Costau Cymwys'!C45</f>
        <v>Rhestrwch ffynonellau a symiau cyllido eraill sydd wedi'u cadarnhau</v>
      </c>
      <c r="D125" s="22"/>
      <c r="E125" s="22"/>
      <c r="F125" s="22"/>
      <c r="G125" s="22"/>
      <c r="H125" s="22"/>
      <c r="I125" s="22"/>
      <c r="J125" s="22"/>
      <c r="K125" s="22"/>
      <c r="L125" s="22"/>
      <c r="M125" s="22"/>
      <c r="R125" s="400"/>
    </row>
    <row r="126" spans="3:18" x14ac:dyDescent="0.3">
      <c r="C126" s="22">
        <f>'3. Manylion Costau Cymwys'!D46</f>
        <v>0</v>
      </c>
      <c r="D126" s="363">
        <f>'3. Manylion Costau Cymwys'!K46</f>
        <v>0</v>
      </c>
      <c r="E126" s="363">
        <f>'3. Manylion Costau Cymwys'!M46</f>
        <v>0</v>
      </c>
      <c r="F126" s="363">
        <f>'3. Manylion Costau Cymwys'!O46</f>
        <v>0</v>
      </c>
      <c r="G126" s="363">
        <f>'3. Manylion Costau Cymwys'!Q46</f>
        <v>0</v>
      </c>
      <c r="H126" s="363">
        <f>'3. Manylion Costau Cymwys'!S46</f>
        <v>0</v>
      </c>
      <c r="I126" s="363">
        <f>'3. Manylion Costau Cymwys'!U46</f>
        <v>0</v>
      </c>
      <c r="J126" s="363">
        <f>'3. Manylion Costau Cymwys'!W46</f>
        <v>0</v>
      </c>
      <c r="K126" s="363">
        <f>'3. Manylion Costau Cymwys'!Y46</f>
        <v>0</v>
      </c>
      <c r="L126" s="363">
        <f>'3. Manylion Costau Cymwys'!AA46</f>
        <v>0</v>
      </c>
      <c r="M126" s="363">
        <f>'3. Manylion Costau Cymwys'!AC46</f>
        <v>0</v>
      </c>
    </row>
    <row r="127" spans="3:18" x14ac:dyDescent="0.3">
      <c r="C127" s="22">
        <f>'3. Manylion Costau Cymwys'!D47</f>
        <v>0</v>
      </c>
      <c r="D127" s="363">
        <f>'3. Manylion Costau Cymwys'!K47</f>
        <v>0</v>
      </c>
      <c r="E127" s="363">
        <f>'3. Manylion Costau Cymwys'!M47</f>
        <v>0</v>
      </c>
      <c r="F127" s="363">
        <f>'3. Manylion Costau Cymwys'!O47</f>
        <v>0</v>
      </c>
      <c r="G127" s="363">
        <f>'3. Manylion Costau Cymwys'!Q47</f>
        <v>0</v>
      </c>
      <c r="H127" s="363">
        <f>'3. Manylion Costau Cymwys'!S47</f>
        <v>0</v>
      </c>
      <c r="I127" s="363">
        <f>'3. Manylion Costau Cymwys'!U47</f>
        <v>0</v>
      </c>
      <c r="J127" s="363">
        <f>'3. Manylion Costau Cymwys'!W47</f>
        <v>0</v>
      </c>
      <c r="K127" s="363">
        <f>'3. Manylion Costau Cymwys'!Y47</f>
        <v>0</v>
      </c>
      <c r="L127" s="363">
        <f>'3. Manylion Costau Cymwys'!AA47</f>
        <v>0</v>
      </c>
      <c r="M127" s="363">
        <f>'3. Manylion Costau Cymwys'!AC47</f>
        <v>0</v>
      </c>
    </row>
    <row r="128" spans="3:18" x14ac:dyDescent="0.3">
      <c r="C128" s="22">
        <f>'3. Manylion Costau Cymwys'!D48</f>
        <v>0</v>
      </c>
      <c r="D128" s="363">
        <f>'3. Manylion Costau Cymwys'!K48</f>
        <v>0</v>
      </c>
      <c r="E128" s="363">
        <f>'3. Manylion Costau Cymwys'!M48</f>
        <v>0</v>
      </c>
      <c r="F128" s="363">
        <f>'3. Manylion Costau Cymwys'!O48</f>
        <v>0</v>
      </c>
      <c r="G128" s="363">
        <f>'3. Manylion Costau Cymwys'!Q48</f>
        <v>0</v>
      </c>
      <c r="H128" s="363">
        <f>'3. Manylion Costau Cymwys'!S48</f>
        <v>0</v>
      </c>
      <c r="I128" s="363">
        <f>'3. Manylion Costau Cymwys'!U48</f>
        <v>0</v>
      </c>
      <c r="J128" s="363">
        <f>'3. Manylion Costau Cymwys'!W48</f>
        <v>0</v>
      </c>
      <c r="K128" s="363">
        <f>'3. Manylion Costau Cymwys'!Y48</f>
        <v>0</v>
      </c>
      <c r="L128" s="363">
        <f>'3. Manylion Costau Cymwys'!AA48</f>
        <v>0</v>
      </c>
      <c r="M128" s="363">
        <f>'3. Manylion Costau Cymwys'!AC48</f>
        <v>0</v>
      </c>
    </row>
    <row r="130" spans="2:18" hidden="1" x14ac:dyDescent="0.3">
      <c r="B130" s="4" t="s">
        <v>40</v>
      </c>
    </row>
    <row r="131" spans="2:18" hidden="1" x14ac:dyDescent="0.3">
      <c r="B131" s="4"/>
      <c r="C131" t="e">
        <f>'3. Manylion Costau Cymwys'!#REF!</f>
        <v>#REF!</v>
      </c>
    </row>
    <row r="132" spans="2:18" hidden="1" x14ac:dyDescent="0.3">
      <c r="B132" s="4"/>
      <c r="C132" t="e">
        <f>'3. Manylion Costau Cymwys'!#REF!</f>
        <v>#REF!</v>
      </c>
      <c r="D132" s="22" t="e">
        <f>'3. Manylion Costau Cymwys'!#REF!</f>
        <v>#REF!</v>
      </c>
      <c r="E132" s="22" t="e">
        <f>'3. Manylion Costau Cymwys'!#REF!</f>
        <v>#REF!</v>
      </c>
      <c r="F132" s="22" t="e">
        <f>'3. Manylion Costau Cymwys'!#REF!</f>
        <v>#REF!</v>
      </c>
      <c r="G132" s="22" t="e">
        <f>'3. Manylion Costau Cymwys'!#REF!</f>
        <v>#REF!</v>
      </c>
      <c r="H132" s="22" t="e">
        <f>'3. Manylion Costau Cymwys'!#REF!</f>
        <v>#REF!</v>
      </c>
      <c r="I132" s="22" t="e">
        <f>'3. Manylion Costau Cymwys'!#REF!</f>
        <v>#REF!</v>
      </c>
      <c r="J132" s="22" t="e">
        <f>'3. Manylion Costau Cymwys'!#REF!</f>
        <v>#REF!</v>
      </c>
      <c r="K132" s="22" t="e">
        <f>'3. Manylion Costau Cymwys'!#REF!</f>
        <v>#REF!</v>
      </c>
      <c r="L132" s="22" t="e">
        <f>'3. Manylion Costau Cymwys'!#REF!</f>
        <v>#REF!</v>
      </c>
      <c r="M132" s="22" t="e">
        <f>'3. Manylion Costau Cymwys'!#REF!</f>
        <v>#REF!</v>
      </c>
      <c r="P132" s="57"/>
      <c r="R132" s="57"/>
    </row>
    <row r="133" spans="2:18" hidden="1" x14ac:dyDescent="0.3">
      <c r="B133" s="4"/>
      <c r="C133" t="e">
        <f>'3. Manylion Costau Cymwys'!#REF!</f>
        <v>#REF!</v>
      </c>
      <c r="D133" s="22" t="e">
        <f>'3. Manylion Costau Cymwys'!#REF!</f>
        <v>#REF!</v>
      </c>
      <c r="E133" s="22" t="e">
        <f>'3. Manylion Costau Cymwys'!#REF!</f>
        <v>#REF!</v>
      </c>
      <c r="F133" s="22" t="e">
        <f>'3. Manylion Costau Cymwys'!#REF!</f>
        <v>#REF!</v>
      </c>
      <c r="G133" s="22" t="e">
        <f>'3. Manylion Costau Cymwys'!#REF!</f>
        <v>#REF!</v>
      </c>
      <c r="H133" s="22" t="e">
        <f>'3. Manylion Costau Cymwys'!#REF!</f>
        <v>#REF!</v>
      </c>
      <c r="I133" s="22" t="e">
        <f>'3. Manylion Costau Cymwys'!#REF!</f>
        <v>#REF!</v>
      </c>
      <c r="J133" s="22" t="e">
        <f>'3. Manylion Costau Cymwys'!#REF!</f>
        <v>#REF!</v>
      </c>
      <c r="K133" s="22" t="e">
        <f>'3. Manylion Costau Cymwys'!#REF!</f>
        <v>#REF!</v>
      </c>
      <c r="L133" s="22" t="e">
        <f>'3. Manylion Costau Cymwys'!#REF!</f>
        <v>#REF!</v>
      </c>
      <c r="M133" s="22" t="e">
        <f>'3. Manylion Costau Cymwys'!#REF!</f>
        <v>#REF!</v>
      </c>
    </row>
    <row r="134" spans="2:18" hidden="1" x14ac:dyDescent="0.3">
      <c r="B134" s="4"/>
      <c r="C134" t="e">
        <f>'3. Manylion Costau Cymwys'!#REF!</f>
        <v>#REF!</v>
      </c>
      <c r="D134" s="22" t="e">
        <f>'3. Manylion Costau Cymwys'!#REF!</f>
        <v>#REF!</v>
      </c>
      <c r="E134" s="22" t="e">
        <f>'3. Manylion Costau Cymwys'!#REF!</f>
        <v>#REF!</v>
      </c>
      <c r="F134" s="22" t="e">
        <f>'3. Manylion Costau Cymwys'!#REF!</f>
        <v>#REF!</v>
      </c>
      <c r="G134" s="22" t="e">
        <f>'3. Manylion Costau Cymwys'!#REF!</f>
        <v>#REF!</v>
      </c>
      <c r="H134" s="22" t="e">
        <f>'3. Manylion Costau Cymwys'!#REF!</f>
        <v>#REF!</v>
      </c>
      <c r="I134" s="22" t="e">
        <f>'3. Manylion Costau Cymwys'!#REF!</f>
        <v>#REF!</v>
      </c>
      <c r="J134" s="22" t="e">
        <f>'3. Manylion Costau Cymwys'!#REF!</f>
        <v>#REF!</v>
      </c>
      <c r="K134" s="22" t="e">
        <f>'3. Manylion Costau Cymwys'!#REF!</f>
        <v>#REF!</v>
      </c>
      <c r="L134" s="22" t="e">
        <f>'3. Manylion Costau Cymwys'!#REF!</f>
        <v>#REF!</v>
      </c>
      <c r="M134" s="22" t="e">
        <f>'3. Manylion Costau Cymwys'!#REF!</f>
        <v>#REF!</v>
      </c>
    </row>
    <row r="135" spans="2:18" hidden="1" x14ac:dyDescent="0.3">
      <c r="B135" s="4"/>
      <c r="C135" t="e">
        <f>'3. Manylion Costau Cymwys'!#REF!</f>
        <v>#REF!</v>
      </c>
      <c r="D135" s="22" t="e">
        <f>'3. Manylion Costau Cymwys'!#REF!</f>
        <v>#REF!</v>
      </c>
      <c r="E135" s="22" t="e">
        <f>'3. Manylion Costau Cymwys'!#REF!</f>
        <v>#REF!</v>
      </c>
      <c r="F135" s="22" t="e">
        <f>'3. Manylion Costau Cymwys'!#REF!</f>
        <v>#REF!</v>
      </c>
      <c r="G135" s="22" t="e">
        <f>'3. Manylion Costau Cymwys'!#REF!</f>
        <v>#REF!</v>
      </c>
      <c r="H135" s="22" t="e">
        <f>'3. Manylion Costau Cymwys'!#REF!</f>
        <v>#REF!</v>
      </c>
      <c r="I135" s="22" t="e">
        <f>'3. Manylion Costau Cymwys'!#REF!</f>
        <v>#REF!</v>
      </c>
      <c r="J135" s="22" t="e">
        <f>'3. Manylion Costau Cymwys'!#REF!</f>
        <v>#REF!</v>
      </c>
      <c r="K135" s="22" t="e">
        <f>'3. Manylion Costau Cymwys'!#REF!</f>
        <v>#REF!</v>
      </c>
      <c r="L135" s="22" t="e">
        <f>'3. Manylion Costau Cymwys'!#REF!</f>
        <v>#REF!</v>
      </c>
      <c r="M135" s="22" t="e">
        <f>'3. Manylion Costau Cymwys'!#REF!</f>
        <v>#REF!</v>
      </c>
    </row>
    <row r="136" spans="2:18" x14ac:dyDescent="0.3">
      <c r="B136" s="4"/>
      <c r="C136" s="4"/>
      <c r="D136" s="4"/>
      <c r="E136" s="4"/>
      <c r="F136" s="4"/>
      <c r="G136" s="4"/>
      <c r="H136" s="4"/>
      <c r="I136" s="4"/>
      <c r="J136" s="4"/>
      <c r="K136" s="4"/>
      <c r="L136" s="4"/>
      <c r="M136" s="4"/>
      <c r="N136" s="4"/>
    </row>
    <row r="137" spans="2:18" x14ac:dyDescent="0.3">
      <c r="B137" s="4" t="s">
        <v>495</v>
      </c>
    </row>
    <row r="138" spans="2:18" x14ac:dyDescent="0.3">
      <c r="C138" s="1" t="s">
        <v>41</v>
      </c>
    </row>
    <row r="139" spans="2:18" x14ac:dyDescent="0.3">
      <c r="C139" s="358" t="str">
        <f>'3. Manylion Costau Cymwys'!C82</f>
        <v>Dyddiad</v>
      </c>
      <c r="D139" s="310">
        <f>'3. Manylion Costau Cymwys'!D82</f>
        <v>0</v>
      </c>
    </row>
    <row r="140" spans="2:18" x14ac:dyDescent="0.3">
      <c r="C140" s="358" t="str">
        <f>'3. Manylion Costau Cymwys'!C83</f>
        <v>Dyddiad</v>
      </c>
      <c r="D140" s="310">
        <f>'3. Manylion Costau Cymwys'!D83</f>
        <v>0</v>
      </c>
    </row>
    <row r="141" spans="2:18" x14ac:dyDescent="0.3">
      <c r="C141" s="358" t="str">
        <f>'3. Manylion Costau Cymwys'!C84</f>
        <v>Dyddiad</v>
      </c>
      <c r="D141" s="310">
        <f>'3. Manylion Costau Cymwys'!D84</f>
        <v>0</v>
      </c>
    </row>
    <row r="142" spans="2:18" x14ac:dyDescent="0.3">
      <c r="C142" s="358" t="str">
        <f>'3. Manylion Costau Cymwys'!C85</f>
        <v>Dyddiad</v>
      </c>
      <c r="D142" s="310">
        <f>'3. Manylion Costau Cymwys'!D85</f>
        <v>0</v>
      </c>
      <c r="F142" t="s">
        <v>42</v>
      </c>
    </row>
    <row r="143" spans="2:18" x14ac:dyDescent="0.3">
      <c r="C143" s="96"/>
      <c r="D143" s="359">
        <f>'3. Manylion Costau Cymwys'!D87</f>
        <v>0</v>
      </c>
      <c r="F143" s="22" t="str">
        <f>'3. Manylion Costau Cymwys'!F87</f>
        <v>ok</v>
      </c>
      <c r="P143" s="57"/>
      <c r="R143" s="57"/>
    </row>
    <row r="145" spans="2:18" x14ac:dyDescent="0.3">
      <c r="C145" s="358" t="str">
        <f>'3. Manylion Costau Cymwys'!C91</f>
        <v>Dyddiad</v>
      </c>
      <c r="D145" s="310">
        <f>'3. Manylion Costau Cymwys'!D91</f>
        <v>0</v>
      </c>
    </row>
    <row r="146" spans="2:18" x14ac:dyDescent="0.3">
      <c r="C146" s="358" t="str">
        <f>'3. Manylion Costau Cymwys'!C92</f>
        <v>Dyddiad</v>
      </c>
      <c r="D146" s="310">
        <f>'3. Manylion Costau Cymwys'!D92</f>
        <v>0</v>
      </c>
    </row>
    <row r="147" spans="2:18" x14ac:dyDescent="0.3">
      <c r="C147" s="358" t="str">
        <f>'3. Manylion Costau Cymwys'!C93</f>
        <v>Dyddiad</v>
      </c>
      <c r="D147" s="310">
        <f>'3. Manylion Costau Cymwys'!D93</f>
        <v>0</v>
      </c>
    </row>
    <row r="148" spans="2:18" x14ac:dyDescent="0.3">
      <c r="C148" s="358" t="str">
        <f>'3. Manylion Costau Cymwys'!C94</f>
        <v>Dyddiad</v>
      </c>
      <c r="D148" s="310">
        <f>'3. Manylion Costau Cymwys'!D94</f>
        <v>0</v>
      </c>
      <c r="F148" t="s">
        <v>42</v>
      </c>
    </row>
    <row r="149" spans="2:18" x14ac:dyDescent="0.3">
      <c r="D149" s="359">
        <f>'3. Manylion Costau Cymwys'!D96</f>
        <v>0</v>
      </c>
      <c r="F149" s="22" t="str">
        <f>'3. Manylion Costau Cymwys'!F96</f>
        <v>ok</v>
      </c>
      <c r="P149" s="57"/>
      <c r="R149" s="57"/>
    </row>
    <row r="152" spans="2:18" s="30" customFormat="1" x14ac:dyDescent="0.3">
      <c r="B152" s="29" t="s">
        <v>2</v>
      </c>
      <c r="O152" s="34"/>
      <c r="P152" s="399" t="s">
        <v>43</v>
      </c>
      <c r="Q152" s="399"/>
      <c r="R152" s="399"/>
    </row>
    <row r="154" spans="2:18" s="1" customFormat="1" ht="57" customHeight="1" x14ac:dyDescent="0.3">
      <c r="C154" s="1" t="str">
        <f>'4. Risgiau'!C4</f>
        <v>Disgrifiad o’r Risg i Gyflawni’r Prosiect</v>
      </c>
      <c r="D154" s="17" t="str">
        <f>'4. Risgiau'!F4</f>
        <v>Graddfa Risg (heb ei liniaru)</v>
      </c>
      <c r="E154" s="1" t="str">
        <f>'4. Risgiau'!J4</f>
        <v>Graddfa Risg (heb ei liniaru)</v>
      </c>
      <c r="O154" s="36"/>
      <c r="P154" t="s">
        <v>28</v>
      </c>
      <c r="Q154"/>
      <c r="R154" t="s">
        <v>29</v>
      </c>
    </row>
    <row r="155" spans="2:18" ht="22.5" customHeight="1" x14ac:dyDescent="0.3">
      <c r="B155" t="s">
        <v>44</v>
      </c>
      <c r="C155" s="32">
        <f>'4. Risgiau'!C5</f>
        <v>0</v>
      </c>
      <c r="D155" s="32">
        <f>'4. Risgiau'!F5</f>
        <v>0</v>
      </c>
      <c r="E155" s="32">
        <f>'4. Risgiau'!J5</f>
        <v>0</v>
      </c>
      <c r="P155" s="28"/>
      <c r="R155" s="401"/>
    </row>
    <row r="156" spans="2:18" ht="22.5" customHeight="1" x14ac:dyDescent="0.3">
      <c r="B156" t="s">
        <v>45</v>
      </c>
      <c r="C156" s="32">
        <f>'4. Risgiau'!C6</f>
        <v>0</v>
      </c>
      <c r="D156" s="32">
        <f>'4. Risgiau'!F6</f>
        <v>0</v>
      </c>
      <c r="E156" s="32">
        <f>'4. Risgiau'!J6</f>
        <v>0</v>
      </c>
      <c r="P156" s="57"/>
      <c r="R156" s="402"/>
    </row>
    <row r="157" spans="2:18" ht="22.5" customHeight="1" x14ac:dyDescent="0.3">
      <c r="B157" t="s">
        <v>46</v>
      </c>
      <c r="C157" s="32">
        <f>'4. Risgiau'!C7</f>
        <v>0</v>
      </c>
      <c r="D157" s="32">
        <f>'4. Risgiau'!F7</f>
        <v>0</v>
      </c>
      <c r="E157" s="32">
        <f>'4. Risgiau'!J7</f>
        <v>0</v>
      </c>
      <c r="P157" s="57"/>
      <c r="R157" s="402"/>
    </row>
    <row r="158" spans="2:18" ht="22.5" customHeight="1" x14ac:dyDescent="0.3">
      <c r="B158" t="s">
        <v>47</v>
      </c>
      <c r="C158" s="32">
        <f>'4. Risgiau'!C8</f>
        <v>0</v>
      </c>
      <c r="D158" s="32">
        <f>'4. Risgiau'!F8</f>
        <v>0</v>
      </c>
      <c r="E158" s="32">
        <f>'4. Risgiau'!J8</f>
        <v>0</v>
      </c>
      <c r="P158" s="57"/>
      <c r="R158" s="402"/>
    </row>
    <row r="159" spans="2:18" ht="22.5" customHeight="1" x14ac:dyDescent="0.3">
      <c r="B159" t="s">
        <v>48</v>
      </c>
      <c r="C159" s="32">
        <f>'4. Risgiau'!C9</f>
        <v>0</v>
      </c>
      <c r="D159" s="32">
        <f>'4. Risgiau'!F9</f>
        <v>0</v>
      </c>
      <c r="E159" s="32">
        <f>'4. Risgiau'!J9</f>
        <v>0</v>
      </c>
      <c r="P159" s="57"/>
      <c r="R159" s="402"/>
    </row>
    <row r="160" spans="2:18" ht="22.5" customHeight="1" x14ac:dyDescent="0.3">
      <c r="B160" t="s">
        <v>49</v>
      </c>
      <c r="C160" s="32">
        <f>'4. Risgiau'!C10</f>
        <v>0</v>
      </c>
      <c r="D160" s="32">
        <f>'4. Risgiau'!F10</f>
        <v>0</v>
      </c>
      <c r="E160" s="32">
        <f>'4. Risgiau'!J10</f>
        <v>0</v>
      </c>
      <c r="P160" s="57"/>
      <c r="R160" s="402"/>
    </row>
    <row r="161" spans="2:18" ht="22.5" customHeight="1" x14ac:dyDescent="0.3">
      <c r="B161" t="s">
        <v>50</v>
      </c>
      <c r="C161" s="32">
        <f>'4. Risgiau'!C11</f>
        <v>0</v>
      </c>
      <c r="D161" s="32">
        <f>'4. Risgiau'!F11</f>
        <v>0</v>
      </c>
      <c r="E161" s="32">
        <f>'4. Risgiau'!J11</f>
        <v>0</v>
      </c>
      <c r="P161" s="57"/>
      <c r="R161" s="402"/>
    </row>
    <row r="162" spans="2:18" ht="22.5" customHeight="1" x14ac:dyDescent="0.3">
      <c r="B162" t="s">
        <v>51</v>
      </c>
      <c r="C162" s="32">
        <f>'4. Risgiau'!C12</f>
        <v>0</v>
      </c>
      <c r="D162" s="32">
        <f>'4. Risgiau'!F12</f>
        <v>0</v>
      </c>
      <c r="E162" s="32">
        <f>'4. Risgiau'!J12</f>
        <v>0</v>
      </c>
      <c r="P162" s="57"/>
      <c r="R162" s="403"/>
    </row>
    <row r="164" spans="2:18" s="30" customFormat="1" x14ac:dyDescent="0.3">
      <c r="B164" s="29" t="s">
        <v>52</v>
      </c>
      <c r="O164" s="34"/>
      <c r="P164" s="399" t="s">
        <v>53</v>
      </c>
      <c r="Q164" s="399"/>
      <c r="R164" s="399"/>
    </row>
    <row r="165" spans="2:18" x14ac:dyDescent="0.3">
      <c r="B165" s="58"/>
      <c r="P165" s="59"/>
      <c r="Q165" s="59"/>
      <c r="R165" s="59"/>
    </row>
    <row r="166" spans="2:18" x14ac:dyDescent="0.3">
      <c r="B166" s="4" t="s">
        <v>54</v>
      </c>
      <c r="P166" t="s">
        <v>28</v>
      </c>
      <c r="R166" t="s">
        <v>29</v>
      </c>
    </row>
    <row r="167" spans="2:18" x14ac:dyDescent="0.3">
      <c r="B167" s="91" t="s">
        <v>496</v>
      </c>
      <c r="C167" t="str">
        <f>'5. Crynodeb a Datganiad'!E13</f>
        <v>1. Manylion Ymgeisydd</v>
      </c>
      <c r="E167" s="22" t="b">
        <f>'5. Crynodeb a Datganiad'!G13</f>
        <v>0</v>
      </c>
      <c r="P167" s="28"/>
      <c r="R167" s="400"/>
    </row>
    <row r="168" spans="2:18" x14ac:dyDescent="0.3">
      <c r="B168" s="91" t="s">
        <v>497</v>
      </c>
      <c r="C168" t="str">
        <f>'5. Crynodeb a Datganiad'!E15</f>
        <v>2. Manylion Prosiect</v>
      </c>
      <c r="E168" s="22" t="b">
        <f>'5. Crynodeb a Datganiad'!G15</f>
        <v>0</v>
      </c>
      <c r="P168" s="57"/>
      <c r="R168" s="400"/>
    </row>
    <row r="169" spans="2:18" x14ac:dyDescent="0.3">
      <c r="B169" s="91" t="s">
        <v>498</v>
      </c>
      <c r="C169" t="str">
        <f>'5. Crynodeb a Datganiad'!E17</f>
        <v>3. Manylion Costau Cymwys</v>
      </c>
      <c r="E169" s="22" t="b">
        <f>'5. Crynodeb a Datganiad'!G17</f>
        <v>0</v>
      </c>
      <c r="P169" s="57"/>
      <c r="R169" s="400"/>
    </row>
    <row r="170" spans="2:18" x14ac:dyDescent="0.3">
      <c r="B170" s="91" t="s">
        <v>499</v>
      </c>
      <c r="C170" t="str">
        <f>'5. Crynodeb a Datganiad'!E19</f>
        <v>4. Risgiau</v>
      </c>
      <c r="E170" s="22" t="b">
        <f>'5. Crynodeb a Datganiad'!G19</f>
        <v>0</v>
      </c>
      <c r="P170" s="57"/>
      <c r="R170" s="400"/>
    </row>
    <row r="171" spans="2:18" x14ac:dyDescent="0.3">
      <c r="B171" s="4" t="s">
        <v>55</v>
      </c>
      <c r="E171" s="22"/>
      <c r="R171" s="400"/>
    </row>
    <row r="172" spans="2:18" x14ac:dyDescent="0.3">
      <c r="B172" s="91" t="s">
        <v>500</v>
      </c>
      <c r="C172" t="str">
        <f>'5. Crynodeb a Datganiad'!C24</f>
        <v>Astudiaeth dichonoldeb / Cynnig Gradd Buddsoddi sy'n dangos bod y prosiect yn dechnegol ymarferol</v>
      </c>
      <c r="E172" s="22" t="b">
        <f>'5. Crynodeb a Datganiad'!G24</f>
        <v>0</v>
      </c>
      <c r="P172" s="57"/>
      <c r="R172" s="400"/>
    </row>
    <row r="173" spans="2:18" x14ac:dyDescent="0.3">
      <c r="B173" s="91" t="s">
        <v>501</v>
      </c>
      <c r="C173" t="str">
        <f>'5. Crynodeb a Datganiad'!C26</f>
        <v>Dyfynbris cyflenwyr ar gyfer y gwaith</v>
      </c>
      <c r="E173" s="22" t="b">
        <f>'5. Crynodeb a Datganiad'!G26</f>
        <v>0</v>
      </c>
      <c r="P173" s="57"/>
      <c r="R173" s="400"/>
    </row>
    <row r="174" spans="2:18" x14ac:dyDescent="0.3">
      <c r="B174" s="91" t="s">
        <v>502</v>
      </c>
      <c r="C174" t="str">
        <f>'5. Crynodeb a Datganiad'!C28</f>
        <v>Lluniadau (cynllun a gweddlun) sy'n dangos lleoliad y ffynhonnell wres a'r raddfa (dewisol)</v>
      </c>
      <c r="E174" s="22" t="b">
        <f>'5. Crynodeb a Datganiad'!G28</f>
        <v>0</v>
      </c>
      <c r="P174" s="57"/>
      <c r="R174" s="400"/>
    </row>
    <row r="175" spans="2:18" x14ac:dyDescent="0.3">
      <c r="B175" s="91" t="s">
        <v>503</v>
      </c>
      <c r="C175" t="str">
        <f>'5. Crynodeb a Datganiad'!C30</f>
        <v>Taflen manyleb ar gyfer y pwmp gwres / ffynhonnell wres carbon isel arall arfaethedig</v>
      </c>
      <c r="E175" s="22" t="b">
        <f>'5. Crynodeb a Datganiad'!G30</f>
        <v>0</v>
      </c>
      <c r="P175" s="57"/>
      <c r="R175" s="400"/>
    </row>
    <row r="176" spans="2:18" x14ac:dyDescent="0.3">
      <c r="B176" s="91" t="s">
        <v>504</v>
      </c>
      <c r="C176" t="str">
        <f>'5. Crynodeb a Datganiad'!C32</f>
        <v>Tystiolaeth o gyfernod perfformiad y pwmp gwres (lle bo hynny'n berthnasol)</v>
      </c>
      <c r="E176" s="22" t="b">
        <f>'5. Crynodeb a Datganiad'!G32</f>
        <v>0</v>
      </c>
      <c r="P176" s="57"/>
      <c r="R176" s="400"/>
    </row>
    <row r="177" spans="2:18" x14ac:dyDescent="0.3">
      <c r="B177" s="91" t="s">
        <v>505</v>
      </c>
      <c r="C177" t="str">
        <f>'5. Crynodeb a Datganiad'!C34</f>
        <v>Tystiolaeth bod unrhyw gyllid ategol ar waith e.e. llythyrau yn cadarnhau cyllid</v>
      </c>
      <c r="E177" s="22" t="b">
        <f>'5. Crynodeb a Datganiad'!G34</f>
        <v>0</v>
      </c>
      <c r="P177" s="57"/>
      <c r="R177" s="400"/>
    </row>
    <row r="178" spans="2:18" x14ac:dyDescent="0.3">
      <c r="B178" s="91" t="s">
        <v>506</v>
      </c>
      <c r="C178" t="str">
        <f>'5. Crynodeb a Datganiad'!C36</f>
        <v>Asesiad Coch Melyn Gwyrdd o'r risgiau mawr i gyflawni’r prosiect</v>
      </c>
      <c r="E178" s="22" t="b">
        <f>'5. Crynodeb a Datganiad'!G36</f>
        <v>0</v>
      </c>
      <c r="P178" s="57"/>
      <c r="R178" s="400"/>
    </row>
    <row r="179" spans="2:18" x14ac:dyDescent="0.3">
      <c r="B179" s="4"/>
      <c r="E179" s="22"/>
      <c r="P179" s="57"/>
      <c r="R179" s="400"/>
    </row>
    <row r="180" spans="2:18" x14ac:dyDescent="0.3">
      <c r="B180" s="4" t="s">
        <v>56</v>
      </c>
      <c r="E180" s="22"/>
    </row>
    <row r="181" spans="2:18" x14ac:dyDescent="0.3">
      <c r="B181" s="91" t="s">
        <v>507</v>
      </c>
      <c r="C181" t="str">
        <f>'5. Crynodeb a Datganiad'!C49</f>
        <v>Rydym yn cadarnhau ein bod yn deall nad yw gwerth y prosiect yn hyblyg rhwng blynyddoedd ariannol</v>
      </c>
      <c r="E181" s="22" t="b">
        <f>'5. Crynodeb a Datganiad'!G49</f>
        <v>0</v>
      </c>
      <c r="P181" s="57"/>
      <c r="R181" s="57"/>
    </row>
    <row r="182" spans="2:18" x14ac:dyDescent="0.3">
      <c r="B182" s="91" t="s">
        <v>508</v>
      </c>
      <c r="C182" t="str">
        <f>'5. Crynodeb a Datganiad'!C51</f>
        <v>Rydym yn cadarnhau bod ein cyfraniad o gyllid (10%+) wedi'i sicrhau a bydd ar gael ar gyfer pob tynnu'r arian i lawr</v>
      </c>
      <c r="E182" s="22" t="b">
        <f>'5. Crynodeb a Datganiad'!G51</f>
        <v>0</v>
      </c>
      <c r="P182" s="57"/>
      <c r="R182" s="57"/>
    </row>
    <row r="183" spans="2:18" x14ac:dyDescent="0.3">
      <c r="B183" s="91" t="s">
        <v>509</v>
      </c>
      <c r="C183" t="str">
        <f>'5. Crynodeb a Datganiad'!C53</f>
        <v>Rydym yn cadarnhau ein bod yn deall y bydd tynnu cyllid i lawr mewn ôl-ddyledion</v>
      </c>
      <c r="E183" s="22" t="b">
        <f>'5. Crynodeb a Datganiad'!G53</f>
        <v>0</v>
      </c>
      <c r="P183" s="57"/>
      <c r="R183" s="57"/>
    </row>
    <row r="184" spans="2:18" x14ac:dyDescent="0.3">
      <c r="B184" s="91" t="s">
        <v>510</v>
      </c>
      <c r="C184" t="str">
        <f>'5. Crynodeb a Datganiad'!C55</f>
        <v>Rydym yn cadarnhau bod ein safleoedd wedi'u rhestru yn ein trefn blaenoriaeth, ac y gellir gwneud cynigion grant ar gyfer nifer llai o safleoedd i sicrhau dosbarthiad rhesymol a theg o gyllid.</v>
      </c>
      <c r="E184" s="22" t="b">
        <f>'5. Crynodeb a Datganiad'!G55</f>
        <v>0</v>
      </c>
      <c r="P184" s="57"/>
      <c r="R184" s="57"/>
    </row>
    <row r="185" spans="2:18" x14ac:dyDescent="0.3">
      <c r="B185" s="91" t="s">
        <v>511</v>
      </c>
      <c r="C185" t="str">
        <f>'5. Crynodeb a Datganiad'!C57</f>
        <v>Rydym yn cadarnhau nad yw TAW y gellir ei adennill wedi'i gynnwys mewn costau prosiect y gwnaed cais amdano (neu fel rhan o'n cyfraniad)</v>
      </c>
      <c r="E185" s="22" t="b">
        <f>'5. Crynodeb a Datganiad'!G57</f>
        <v>0</v>
      </c>
      <c r="P185" s="57"/>
      <c r="R185" s="57"/>
    </row>
    <row r="186" spans="2:18" x14ac:dyDescent="0.3">
      <c r="B186" s="91" t="s">
        <v>512</v>
      </c>
      <c r="C186" t="str">
        <f>'5. Crynodeb a Datganiad'!C59</f>
        <v>Rydym yn deall y gallai atebion gwres carbon isel arwain at gynnydd mewn costau ynni, ac y gellir talu'r costau hyn</v>
      </c>
      <c r="E186" s="22" t="b">
        <f>'5. Crynodeb a Datganiad'!G59</f>
        <v>0</v>
      </c>
      <c r="P186" s="57"/>
      <c r="R186" s="57"/>
    </row>
    <row r="187" spans="2:18" x14ac:dyDescent="0.3">
      <c r="B187" s="91" t="s">
        <v>513</v>
      </c>
      <c r="C187" t="str">
        <f>'5. Crynodeb a Datganiad'!C61</f>
        <v>Rydym yn cadarnhau y byddwn yn barod i fynd i gontract yn fuan ar ôl dyfarnu’r grant</v>
      </c>
      <c r="E187" s="22" t="b">
        <f>'5. Crynodeb a Datganiad'!G61</f>
        <v>0</v>
      </c>
      <c r="P187" s="57"/>
      <c r="R187" s="57"/>
    </row>
    <row r="188" spans="2:18" x14ac:dyDescent="0.3">
      <c r="B188" s="91" t="s">
        <v>514</v>
      </c>
      <c r="C188" t="str">
        <f>'5. Crynodeb a Datganiad'!C63</f>
        <v>Rydym yn cadarnhau bod gennym ymrwymiad uwch ar gyfer y prosiect</v>
      </c>
      <c r="E188" s="22" t="b">
        <f>'5. Crynodeb a Datganiad'!G63</f>
        <v>0</v>
      </c>
      <c r="P188" s="57"/>
      <c r="R188" s="57"/>
    </row>
    <row r="189" spans="2:18" ht="40.5" customHeight="1" x14ac:dyDescent="0.3">
      <c r="B189" s="91" t="s">
        <v>515</v>
      </c>
      <c r="C189" s="357" t="s">
        <v>516</v>
      </c>
      <c r="E189" s="22" t="b">
        <f>'5. Crynodeb a Datganiad'!G65</f>
        <v>0</v>
      </c>
      <c r="P189" s="57"/>
      <c r="R189" s="57"/>
    </row>
    <row r="190" spans="2:18" ht="28.8" x14ac:dyDescent="0.3">
      <c r="B190" s="91" t="s">
        <v>517</v>
      </c>
      <c r="C190" s="1" t="str">
        <f>'5. Crynodeb a Datganiad'!C67</f>
        <v>Rwy'n cadarnhau bod y cais yn gywir ac yn llawn hyd eithaf fy ngwybodaeth, a bod gennyf yr awdurdod i wneud cais dros y sefydliad. Rhowch eich enw mewn priflythrennau</v>
      </c>
      <c r="E190" s="22" t="b">
        <f>'5. Crynodeb a Datganiad'!G67</f>
        <v>0</v>
      </c>
      <c r="P190" s="57"/>
      <c r="R190" s="57"/>
    </row>
    <row r="191" spans="2:18" x14ac:dyDescent="0.3">
      <c r="B191" s="91" t="s">
        <v>518</v>
      </c>
      <c r="C191" t="s">
        <v>111</v>
      </c>
      <c r="E191" t="str">
        <f>'5. Crynodeb a Datganiad'!G73</f>
        <v>Cymraeg</v>
      </c>
    </row>
    <row r="192" spans="2:18" x14ac:dyDescent="0.3">
      <c r="C192" t="s">
        <v>112</v>
      </c>
      <c r="E192" t="str">
        <f>'5. Crynodeb a Datganiad'!G75</f>
        <v>Dewiswch</v>
      </c>
    </row>
    <row r="193" spans="15:18" s="30" customFormat="1" x14ac:dyDescent="0.3">
      <c r="O193" s="34"/>
      <c r="P193" s="399" t="s">
        <v>57</v>
      </c>
      <c r="Q193" s="399"/>
      <c r="R193" s="399"/>
    </row>
    <row r="195" spans="15:18" x14ac:dyDescent="0.3">
      <c r="P195" t="s">
        <v>58</v>
      </c>
      <c r="R195" t="s">
        <v>59</v>
      </c>
    </row>
    <row r="196" spans="15:18" x14ac:dyDescent="0.3">
      <c r="P196" s="28"/>
      <c r="R196" s="401"/>
    </row>
    <row r="197" spans="15:18" x14ac:dyDescent="0.3">
      <c r="R197" s="402"/>
    </row>
    <row r="198" spans="15:18" x14ac:dyDescent="0.3">
      <c r="R198" s="402"/>
    </row>
    <row r="199" spans="15:18" x14ac:dyDescent="0.3">
      <c r="R199" s="402"/>
    </row>
    <row r="200" spans="15:18" x14ac:dyDescent="0.3">
      <c r="R200" s="402"/>
    </row>
    <row r="201" spans="15:18" x14ac:dyDescent="0.3">
      <c r="R201" s="402"/>
    </row>
    <row r="202" spans="15:18" x14ac:dyDescent="0.3">
      <c r="R202" s="402"/>
    </row>
    <row r="203" spans="15:18" x14ac:dyDescent="0.3">
      <c r="R203" s="402"/>
    </row>
    <row r="204" spans="15:18" x14ac:dyDescent="0.3">
      <c r="R204" s="402"/>
    </row>
    <row r="205" spans="15:18" x14ac:dyDescent="0.3">
      <c r="R205" s="402"/>
    </row>
    <row r="206" spans="15:18" x14ac:dyDescent="0.3">
      <c r="R206" s="402"/>
    </row>
    <row r="207" spans="15:18" x14ac:dyDescent="0.3">
      <c r="R207" s="402"/>
    </row>
    <row r="208" spans="15:18" x14ac:dyDescent="0.3">
      <c r="R208" s="402"/>
    </row>
    <row r="209" spans="18:18" x14ac:dyDescent="0.3">
      <c r="R209" s="402"/>
    </row>
    <row r="210" spans="18:18" x14ac:dyDescent="0.3">
      <c r="R210" s="402"/>
    </row>
    <row r="211" spans="18:18" x14ac:dyDescent="0.3">
      <c r="R211" s="403"/>
    </row>
  </sheetData>
  <mergeCells count="15">
    <mergeCell ref="R155:R162"/>
    <mergeCell ref="P164:R164"/>
    <mergeCell ref="R167:R179"/>
    <mergeCell ref="P193:R193"/>
    <mergeCell ref="R196:R211"/>
    <mergeCell ref="P1:R1"/>
    <mergeCell ref="R5:R17"/>
    <mergeCell ref="P105:R105"/>
    <mergeCell ref="R109:R125"/>
    <mergeCell ref="P152:R152"/>
    <mergeCell ref="E13:J13"/>
    <mergeCell ref="P19:R19"/>
    <mergeCell ref="R22:R41"/>
    <mergeCell ref="P88:R88"/>
    <mergeCell ref="R90:R103"/>
  </mergeCells>
  <phoneticPr fontId="18" type="noConversion"/>
  <conditionalFormatting sqref="C5:E9 C11:E17">
    <cfRule type="containsText" dxfId="1" priority="2" operator="containsText" text="FALSE">
      <formula>NOT(ISERROR(SEARCH("FALSE",C5)))</formula>
    </cfRule>
  </conditionalFormatting>
  <conditionalFormatting sqref="E167:E190">
    <cfRule type="containsText" dxfId="0" priority="1" operator="containsText" text="FALSE">
      <formula>NOT(ISERROR(SEARCH("FALSE",E167)))</formula>
    </cfRule>
  </conditionalFormatting>
  <pageMargins left="0.7" right="0.7" top="0.75" bottom="0.75" header="0.3" footer="0.3"/>
  <pageSetup paperSize="9" orientation="portrait" r:id="rId1"/>
  <headerFooter>
    <oddFooter>&amp;L_x000D_&amp;1#&amp;"Calibri"&amp;10&amp;KFF0000 Confidential</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7901-4A15-402B-B23B-2832A0BE3010}">
  <sheetPr codeName="Sheet7">
    <tabColor theme="8" tint="-0.499984740745262"/>
  </sheetPr>
  <dimension ref="A2:W30"/>
  <sheetViews>
    <sheetView workbookViewId="0">
      <selection activeCell="W18" sqref="W18"/>
    </sheetView>
  </sheetViews>
  <sheetFormatPr defaultRowHeight="14.4" x14ac:dyDescent="0.3"/>
  <cols>
    <col min="3" max="3" width="9.5546875" bestFit="1" customWidth="1"/>
    <col min="4" max="4" width="12.5546875" customWidth="1"/>
    <col min="5" max="5" width="11.88671875" customWidth="1"/>
    <col min="7" max="7" width="12.5546875" style="3" customWidth="1"/>
    <col min="9" max="9" width="12.5546875" customWidth="1"/>
    <col min="11" max="11" width="12.5546875" customWidth="1"/>
    <col min="13" max="13" width="12.5546875" customWidth="1"/>
    <col min="15" max="15" width="12.5546875" customWidth="1"/>
    <col min="17" max="17" width="12.5546875" customWidth="1"/>
    <col min="19" max="19" width="12.5546875" customWidth="1"/>
    <col min="21" max="21" width="12.5546875" customWidth="1"/>
    <col min="23" max="23" width="12.5546875" customWidth="1"/>
  </cols>
  <sheetData>
    <row r="2" spans="1:23" ht="25.8" x14ac:dyDescent="0.5">
      <c r="C2" s="5" t="s">
        <v>83</v>
      </c>
    </row>
    <row r="3" spans="1:23" ht="25.8" x14ac:dyDescent="0.5">
      <c r="A3" s="4" t="s">
        <v>91</v>
      </c>
      <c r="C3" s="5"/>
      <c r="E3" s="73">
        <v>1</v>
      </c>
      <c r="F3" s="73"/>
      <c r="G3" s="91">
        <v>2</v>
      </c>
      <c r="H3" s="73"/>
      <c r="I3" s="73">
        <v>3</v>
      </c>
      <c r="J3" s="73"/>
      <c r="K3" s="73">
        <v>4</v>
      </c>
      <c r="L3" s="73"/>
      <c r="M3" s="91">
        <v>5</v>
      </c>
      <c r="N3" s="73"/>
      <c r="O3" s="73">
        <v>6</v>
      </c>
      <c r="P3" s="73"/>
      <c r="Q3" s="73">
        <v>7</v>
      </c>
      <c r="R3" s="73"/>
      <c r="S3" s="91">
        <v>8</v>
      </c>
      <c r="T3" s="73"/>
      <c r="U3" s="73">
        <v>9</v>
      </c>
      <c r="V3" s="73"/>
      <c r="W3" s="73">
        <v>10</v>
      </c>
    </row>
    <row r="4" spans="1:23" ht="25.8" x14ac:dyDescent="0.5">
      <c r="A4" s="4" t="s">
        <v>92</v>
      </c>
      <c r="C4" s="5"/>
    </row>
    <row r="5" spans="1:23" x14ac:dyDescent="0.3">
      <c r="D5" s="2" t="s">
        <v>26</v>
      </c>
      <c r="E5" s="81">
        <f>'3. Manylion Costau Cymwys'!K34</f>
        <v>0</v>
      </c>
      <c r="G5" s="81">
        <f>'3. Manylion Costau Cymwys'!M34</f>
        <v>0</v>
      </c>
      <c r="I5" s="81">
        <f>'3. Manylion Costau Cymwys'!O34</f>
        <v>0</v>
      </c>
      <c r="K5" s="81">
        <f>'3. Manylion Costau Cymwys'!Q34</f>
        <v>0</v>
      </c>
      <c r="M5" s="81">
        <f>'3. Manylion Costau Cymwys'!S34</f>
        <v>0</v>
      </c>
      <c r="O5" s="81">
        <f>'3. Manylion Costau Cymwys'!U34</f>
        <v>0</v>
      </c>
      <c r="Q5" s="81">
        <f>'3. Manylion Costau Cymwys'!W34</f>
        <v>0</v>
      </c>
      <c r="S5" s="81">
        <f>'3. Manylion Costau Cymwys'!Y34</f>
        <v>0</v>
      </c>
      <c r="U5" s="81">
        <f>'3. Manylion Costau Cymwys'!AA34</f>
        <v>0</v>
      </c>
      <c r="W5" s="81">
        <f>'3. Manylion Costau Cymwys'!AC34</f>
        <v>0</v>
      </c>
    </row>
    <row r="6" spans="1:23" x14ac:dyDescent="0.3">
      <c r="D6" s="2" t="s">
        <v>86</v>
      </c>
      <c r="E6" s="82" t="str">
        <f>'3. Manylion Costau Cymwys'!K37</f>
        <v/>
      </c>
      <c r="G6" s="82" t="str">
        <f>'3. Manylion Costau Cymwys'!M37</f>
        <v/>
      </c>
      <c r="I6" s="82" t="str">
        <f>'3. Manylion Costau Cymwys'!O37</f>
        <v/>
      </c>
      <c r="K6" s="82" t="str">
        <f>'3. Manylion Costau Cymwys'!Q37</f>
        <v/>
      </c>
      <c r="M6" s="82" t="str">
        <f>'3. Manylion Costau Cymwys'!S37</f>
        <v/>
      </c>
      <c r="O6" s="82" t="str">
        <f>'3. Manylion Costau Cymwys'!U37</f>
        <v/>
      </c>
      <c r="Q6" s="82" t="str">
        <f>'3. Manylion Costau Cymwys'!W37</f>
        <v/>
      </c>
      <c r="S6" s="82" t="str">
        <f>'3. Manylion Costau Cymwys'!Y37</f>
        <v/>
      </c>
      <c r="U6" s="82" t="str">
        <f>'3. Manylion Costau Cymwys'!AA37</f>
        <v/>
      </c>
      <c r="W6" s="82" t="str">
        <f>'3. Manylion Costau Cymwys'!AC37</f>
        <v/>
      </c>
    </row>
    <row r="7" spans="1:23" x14ac:dyDescent="0.3">
      <c r="D7" s="2" t="s">
        <v>93</v>
      </c>
      <c r="E7" s="81">
        <f>'3. Manylion Costau Cymwys'!K36</f>
        <v>0</v>
      </c>
      <c r="G7" s="81">
        <f>'3. Manylion Costau Cymwys'!M36</f>
        <v>0</v>
      </c>
      <c r="I7" s="81">
        <f>'3. Manylion Costau Cymwys'!O36</f>
        <v>0</v>
      </c>
      <c r="K7" s="81">
        <f>'3. Manylion Costau Cymwys'!Q36</f>
        <v>0</v>
      </c>
      <c r="M7" s="81">
        <f>'3. Manylion Costau Cymwys'!S36</f>
        <v>0</v>
      </c>
      <c r="O7" s="81">
        <f>'3. Manylion Costau Cymwys'!U36</f>
        <v>0</v>
      </c>
      <c r="Q7" s="81">
        <f>'3. Manylion Costau Cymwys'!W36</f>
        <v>0</v>
      </c>
      <c r="S7" s="81">
        <f>'3. Manylion Costau Cymwys'!Y36</f>
        <v>0</v>
      </c>
      <c r="U7" s="81">
        <f>'3. Manylion Costau Cymwys'!AA36</f>
        <v>0</v>
      </c>
      <c r="W7" s="81">
        <f>'3. Manylion Costau Cymwys'!AC36</f>
        <v>0</v>
      </c>
    </row>
    <row r="8" spans="1:23" x14ac:dyDescent="0.3">
      <c r="D8" s="2"/>
      <c r="E8" s="92"/>
      <c r="G8" s="92"/>
      <c r="I8" s="92"/>
      <c r="K8" s="92"/>
      <c r="M8" s="92"/>
      <c r="O8" s="92"/>
      <c r="Q8" s="92"/>
      <c r="S8" s="92"/>
      <c r="U8" s="92"/>
      <c r="W8" s="92"/>
    </row>
    <row r="9" spans="1:23" x14ac:dyDescent="0.3">
      <c r="A9" s="4" t="s">
        <v>94</v>
      </c>
      <c r="G9"/>
    </row>
    <row r="10" spans="1:23" x14ac:dyDescent="0.3">
      <c r="A10" s="4"/>
      <c r="D10" s="2" t="s">
        <v>95</v>
      </c>
      <c r="E10" s="83" t="str">
        <f>'2. Manylion Prosiect'!D94</f>
        <v/>
      </c>
      <c r="G10" s="83" t="str">
        <f>'2. Manylion Prosiect'!F94</f>
        <v/>
      </c>
      <c r="I10" s="83" t="str">
        <f>'2. Manylion Prosiect'!H94</f>
        <v/>
      </c>
      <c r="K10" s="83" t="str">
        <f>'2. Manylion Prosiect'!J94</f>
        <v/>
      </c>
      <c r="M10" s="83" t="str">
        <f>'2. Manylion Prosiect'!L94</f>
        <v/>
      </c>
      <c r="O10" s="83" t="str">
        <f>'2. Manylion Prosiect'!N94</f>
        <v/>
      </c>
      <c r="Q10" s="83" t="str">
        <f>'2. Manylion Prosiect'!P94</f>
        <v/>
      </c>
      <c r="S10" s="83" t="str">
        <f>'2. Manylion Prosiect'!R94</f>
        <v/>
      </c>
      <c r="U10" s="83" t="str">
        <f>'2. Manylion Prosiect'!T94</f>
        <v/>
      </c>
      <c r="W10" s="83" t="str">
        <f>'2. Manylion Prosiect'!V94</f>
        <v/>
      </c>
    </row>
    <row r="11" spans="1:23" x14ac:dyDescent="0.3">
      <c r="A11" s="4"/>
      <c r="D11" s="2" t="s">
        <v>96</v>
      </c>
      <c r="E11" s="83" t="str">
        <f>'2. Manylion Prosiect'!D146</f>
        <v/>
      </c>
      <c r="G11" s="83" t="str">
        <f>'2. Manylion Prosiect'!F146</f>
        <v/>
      </c>
      <c r="I11" s="83" t="str">
        <f>'2. Manylion Prosiect'!H146</f>
        <v/>
      </c>
      <c r="K11" s="83" t="str">
        <f>'2. Manylion Prosiect'!J146</f>
        <v/>
      </c>
      <c r="M11" s="83" t="str">
        <f>'2. Manylion Prosiect'!L146</f>
        <v/>
      </c>
      <c r="O11" s="83" t="str">
        <f>'2. Manylion Prosiect'!N146</f>
        <v/>
      </c>
      <c r="Q11" s="83" t="str">
        <f>'2. Manylion Prosiect'!P146</f>
        <v/>
      </c>
      <c r="S11" s="83" t="str">
        <f>'2. Manylion Prosiect'!R146</f>
        <v/>
      </c>
      <c r="U11" s="83" t="str">
        <f>'2. Manylion Prosiect'!T146</f>
        <v/>
      </c>
      <c r="W11" s="83" t="str">
        <f>'2. Manylion Prosiect'!V146</f>
        <v/>
      </c>
    </row>
    <row r="12" spans="1:23" x14ac:dyDescent="0.3">
      <c r="D12" s="2" t="s">
        <v>97</v>
      </c>
      <c r="E12" s="84">
        <f>'3. Manylion Costau Cymwys'!K20</f>
        <v>0</v>
      </c>
      <c r="G12" s="84">
        <f>'3. Manylion Costau Cymwys'!M20</f>
        <v>0</v>
      </c>
      <c r="I12" s="84">
        <f>'3. Manylion Costau Cymwys'!O20</f>
        <v>0</v>
      </c>
      <c r="K12" s="84">
        <f>'3. Manylion Costau Cymwys'!Q20</f>
        <v>0</v>
      </c>
      <c r="M12" s="84">
        <f>'3. Manylion Costau Cymwys'!S20</f>
        <v>0</v>
      </c>
      <c r="O12" s="84">
        <f>'3. Manylion Costau Cymwys'!U20</f>
        <v>0</v>
      </c>
      <c r="Q12" s="84">
        <f>'3. Manylion Costau Cymwys'!W20</f>
        <v>0</v>
      </c>
      <c r="S12" s="84">
        <f>'3. Manylion Costau Cymwys'!Y20</f>
        <v>0</v>
      </c>
      <c r="U12" s="84">
        <f>'3. Manylion Costau Cymwys'!AA20</f>
        <v>0</v>
      </c>
      <c r="W12" s="84">
        <f>'3. Manylion Costau Cymwys'!AC20</f>
        <v>0</v>
      </c>
    </row>
    <row r="13" spans="1:23" x14ac:dyDescent="0.3">
      <c r="D13" s="2" t="s">
        <v>98</v>
      </c>
      <c r="E13" s="85" t="str">
        <f>IFERROR(E12/(E10-E11),"")</f>
        <v/>
      </c>
      <c r="G13" s="85" t="str">
        <f>IFERROR(G12/(G10-G11),"")</f>
        <v/>
      </c>
      <c r="I13" s="85" t="str">
        <f>IFERROR(I12/(I10-I11),"")</f>
        <v/>
      </c>
      <c r="K13" s="85" t="str">
        <f>IFERROR(K12/(K10-K11),"")</f>
        <v/>
      </c>
      <c r="M13" s="85" t="str">
        <f>IFERROR(M12/(M10-M11),"")</f>
        <v/>
      </c>
      <c r="O13" s="85" t="str">
        <f>IFERROR(O12/(O10-O11),"")</f>
        <v/>
      </c>
      <c r="Q13" s="85" t="str">
        <f>IFERROR(Q12/(Q10-Q11),"")</f>
        <v/>
      </c>
      <c r="S13" s="85" t="str">
        <f>IFERROR(S12/(S10-S11),"")</f>
        <v/>
      </c>
      <c r="U13" s="85" t="str">
        <f>IFERROR(U12/(U10-U11),"")</f>
        <v/>
      </c>
      <c r="W13" s="85" t="str">
        <f>IFERROR(W12/(W10-W11),"")</f>
        <v/>
      </c>
    </row>
    <row r="14" spans="1:23" x14ac:dyDescent="0.3">
      <c r="D14" s="2"/>
      <c r="E14" s="92"/>
      <c r="G14" s="92"/>
      <c r="I14" s="92"/>
      <c r="K14" s="92"/>
      <c r="M14" s="92"/>
      <c r="O14" s="92"/>
      <c r="Q14" s="92"/>
      <c r="S14" s="92"/>
      <c r="U14" s="92"/>
      <c r="W14" s="92"/>
    </row>
    <row r="15" spans="1:23" ht="25.8" x14ac:dyDescent="0.5">
      <c r="A15" s="4" t="s">
        <v>99</v>
      </c>
      <c r="C15" s="5"/>
      <c r="G15"/>
    </row>
    <row r="16" spans="1:23" x14ac:dyDescent="0.3">
      <c r="D16" t="s">
        <v>100</v>
      </c>
      <c r="E16" t="str">
        <f>'2. Manylion Prosiect'!D157</f>
        <v>Dewiswch</v>
      </c>
      <c r="G16" t="str">
        <f>'2. Manylion Prosiect'!F157</f>
        <v>Dewiswch</v>
      </c>
      <c r="I16" t="str">
        <f>'2. Manylion Prosiect'!H157</f>
        <v>Dewiswch</v>
      </c>
      <c r="K16" t="str">
        <f>'2. Manylion Prosiect'!J157</f>
        <v>Dewiswch</v>
      </c>
      <c r="M16" t="str">
        <f>'2. Manylion Prosiect'!L157</f>
        <v>Dewiswch</v>
      </c>
      <c r="O16" t="str">
        <f>'2. Manylion Prosiect'!N157</f>
        <v>Dewiswch</v>
      </c>
      <c r="Q16" t="str">
        <f>'2. Manylion Prosiect'!P157</f>
        <v>Dewiswch</v>
      </c>
      <c r="S16" t="str">
        <f>'2. Manylion Prosiect'!R157</f>
        <v>Dewiswch</v>
      </c>
      <c r="U16" t="str">
        <f>'2. Manylion Prosiect'!T157</f>
        <v>Dewiswch</v>
      </c>
      <c r="W16" t="str">
        <f>'2. Manylion Prosiect'!V157</f>
        <v>Dewiswch</v>
      </c>
    </row>
    <row r="17" spans="4:23" x14ac:dyDescent="0.3">
      <c r="D17" s="2" t="s">
        <v>84</v>
      </c>
      <c r="E17" s="86">
        <f>'2. Manylion Prosiect'!D161</f>
        <v>0</v>
      </c>
      <c r="G17" s="86">
        <f>'2. Manylion Prosiect'!F161</f>
        <v>0</v>
      </c>
      <c r="I17" s="86">
        <f>'2. Manylion Prosiect'!H161</f>
        <v>0</v>
      </c>
      <c r="K17" s="86">
        <f>'2. Manylion Prosiect'!J161</f>
        <v>0</v>
      </c>
      <c r="M17" s="86">
        <f>'2. Manylion Prosiect'!L161</f>
        <v>0</v>
      </c>
      <c r="O17" s="86">
        <f>'2. Manylion Prosiect'!N161</f>
        <v>0</v>
      </c>
      <c r="Q17" s="86">
        <f>'2. Manylion Prosiect'!P161</f>
        <v>0</v>
      </c>
      <c r="S17" s="86">
        <f>'2. Manylion Prosiect'!R161</f>
        <v>0</v>
      </c>
      <c r="U17" s="86">
        <f>'2. Manylion Prosiect'!T161</f>
        <v>0</v>
      </c>
      <c r="W17" s="86">
        <f>'2. Manylion Prosiect'!V161</f>
        <v>0</v>
      </c>
    </row>
    <row r="18" spans="4:23" x14ac:dyDescent="0.3">
      <c r="D18" s="2" t="s">
        <v>101</v>
      </c>
      <c r="E18" s="81">
        <f>'3. Manylion Costau Cymwys'!K16</f>
        <v>0</v>
      </c>
      <c r="G18" s="81">
        <f>'3. Manylion Costau Cymwys'!M16</f>
        <v>0</v>
      </c>
      <c r="I18" s="81">
        <f>'3. Manylion Costau Cymwys'!O16</f>
        <v>0</v>
      </c>
      <c r="K18" s="81">
        <f>'3. Manylion Costau Cymwys'!Q16</f>
        <v>0</v>
      </c>
      <c r="M18" s="81">
        <f>'3. Manylion Costau Cymwys'!S16</f>
        <v>0</v>
      </c>
      <c r="O18" s="81">
        <f>'3. Manylion Costau Cymwys'!U16</f>
        <v>0</v>
      </c>
      <c r="Q18" s="81">
        <f>'3. Manylion Costau Cymwys'!W16</f>
        <v>0</v>
      </c>
      <c r="S18" s="81">
        <f>'3. Manylion Costau Cymwys'!Y16</f>
        <v>0</v>
      </c>
      <c r="U18" s="81">
        <f>'3. Manylion Costau Cymwys'!AA16</f>
        <v>0</v>
      </c>
      <c r="W18" s="81">
        <f>'3. Manylion Costau Cymwys'!AC16</f>
        <v>0</v>
      </c>
    </row>
    <row r="19" spans="4:23" x14ac:dyDescent="0.3">
      <c r="D19" s="80" t="s">
        <v>85</v>
      </c>
      <c r="E19" s="81" t="e">
        <f>E18/E17</f>
        <v>#DIV/0!</v>
      </c>
      <c r="G19" s="81" t="e">
        <f>G18/G17</f>
        <v>#DIV/0!</v>
      </c>
      <c r="I19" s="81" t="e">
        <f>I18/I17</f>
        <v>#DIV/0!</v>
      </c>
      <c r="K19" s="81" t="e">
        <f>K18/K17</f>
        <v>#DIV/0!</v>
      </c>
      <c r="M19" s="81" t="e">
        <f>M18/M17</f>
        <v>#DIV/0!</v>
      </c>
      <c r="O19" s="81" t="e">
        <f>O18/O17</f>
        <v>#DIV/0!</v>
      </c>
      <c r="Q19" s="81" t="e">
        <f>Q18/Q17</f>
        <v>#DIV/0!</v>
      </c>
      <c r="S19" s="81" t="e">
        <f>S18/S17</f>
        <v>#DIV/0!</v>
      </c>
      <c r="U19" s="81" t="e">
        <f>U18/U17</f>
        <v>#DIV/0!</v>
      </c>
      <c r="W19" s="81" t="e">
        <f>W18/W17</f>
        <v>#DIV/0!</v>
      </c>
    </row>
    <row r="20" spans="4:23" x14ac:dyDescent="0.3">
      <c r="D20" s="2"/>
      <c r="E20" s="92"/>
      <c r="G20" s="92"/>
      <c r="I20" s="92"/>
      <c r="K20" s="92"/>
      <c r="M20" s="92"/>
      <c r="O20" s="92"/>
      <c r="Q20" s="92"/>
      <c r="S20" s="92"/>
      <c r="U20" s="92"/>
      <c r="W20" s="92"/>
    </row>
    <row r="21" spans="4:23" x14ac:dyDescent="0.3">
      <c r="D21" s="2" t="s">
        <v>102</v>
      </c>
      <c r="E21" s="87">
        <f>'2. Manylion Prosiect'!D165</f>
        <v>0</v>
      </c>
      <c r="G21" s="87">
        <f>'2. Manylion Prosiect'!F165</f>
        <v>0</v>
      </c>
      <c r="I21" s="87">
        <f>'2. Manylion Prosiect'!H165</f>
        <v>0</v>
      </c>
      <c r="K21" s="87">
        <f>'2. Manylion Prosiect'!J165</f>
        <v>0</v>
      </c>
      <c r="M21" s="87">
        <f>'2. Manylion Prosiect'!L165</f>
        <v>0</v>
      </c>
      <c r="O21" s="87">
        <f>'2. Manylion Prosiect'!N165</f>
        <v>0</v>
      </c>
      <c r="Q21" s="87">
        <f>'2. Manylion Prosiect'!P165</f>
        <v>0</v>
      </c>
      <c r="S21" s="87">
        <f>'2. Manylion Prosiect'!R165</f>
        <v>0</v>
      </c>
      <c r="U21" s="87">
        <f>'2. Manylion Prosiect'!T165</f>
        <v>0</v>
      </c>
      <c r="W21" s="87">
        <f>'2. Manylion Prosiect'!V165</f>
        <v>0</v>
      </c>
    </row>
    <row r="22" spans="4:23" x14ac:dyDescent="0.3">
      <c r="D22" s="2" t="s">
        <v>103</v>
      </c>
      <c r="E22" s="88" t="e">
        <f>E21/E11</f>
        <v>#VALUE!</v>
      </c>
      <c r="G22" s="88" t="e">
        <f>G21/G11</f>
        <v>#VALUE!</v>
      </c>
      <c r="I22" s="88" t="e">
        <f>I21/I11</f>
        <v>#VALUE!</v>
      </c>
      <c r="K22" s="88" t="e">
        <f>K21/K11</f>
        <v>#VALUE!</v>
      </c>
      <c r="M22" s="88" t="e">
        <f>M21/M11</f>
        <v>#VALUE!</v>
      </c>
      <c r="O22" s="88" t="e">
        <f>O21/O11</f>
        <v>#VALUE!</v>
      </c>
      <c r="Q22" s="88" t="e">
        <f>Q21/Q11</f>
        <v>#VALUE!</v>
      </c>
      <c r="S22" s="88" t="e">
        <f>S21/S11</f>
        <v>#VALUE!</v>
      </c>
      <c r="U22" s="88" t="e">
        <f>U21/U11</f>
        <v>#VALUE!</v>
      </c>
      <c r="W22" s="88" t="e">
        <f>W21/W11</f>
        <v>#VALUE!</v>
      </c>
    </row>
    <row r="23" spans="4:23" x14ac:dyDescent="0.3">
      <c r="D23" s="2" t="s">
        <v>104</v>
      </c>
      <c r="E23" s="88" t="e">
        <f>(E21/E17)/(365*24)</f>
        <v>#DIV/0!</v>
      </c>
      <c r="G23" s="88" t="e">
        <f>(G21/G17)/(365*24)</f>
        <v>#DIV/0!</v>
      </c>
      <c r="I23" s="88" t="e">
        <f>(I21/I17)/(365*24)</f>
        <v>#DIV/0!</v>
      </c>
      <c r="K23" s="88" t="e">
        <f>(K21/K17)/(365*24)</f>
        <v>#DIV/0!</v>
      </c>
      <c r="M23" s="88" t="e">
        <f>(M21/M17)/(365*24)</f>
        <v>#DIV/0!</v>
      </c>
      <c r="O23" s="88" t="e">
        <f>(O21/O17)/(365*24)</f>
        <v>#DIV/0!</v>
      </c>
      <c r="Q23" s="88" t="e">
        <f>(Q21/Q17)/(365*24)</f>
        <v>#DIV/0!</v>
      </c>
      <c r="S23" s="88" t="e">
        <f>(S21/S17)/(365*24)</f>
        <v>#DIV/0!</v>
      </c>
      <c r="U23" s="88" t="e">
        <f>(U21/U17)/(365*24)</f>
        <v>#DIV/0!</v>
      </c>
      <c r="W23" s="88" t="e">
        <f>(W21/W17)/(365*24)</f>
        <v>#DIV/0!</v>
      </c>
    </row>
    <row r="24" spans="4:23" x14ac:dyDescent="0.3">
      <c r="D24" s="2" t="s">
        <v>105</v>
      </c>
      <c r="E24" s="89" t="str">
        <f>'2. Manylion Prosiect'!D167</f>
        <v/>
      </c>
      <c r="G24" s="89" t="str">
        <f>'2. Manylion Prosiect'!F167</f>
        <v/>
      </c>
      <c r="I24" s="89" t="str">
        <f>'2. Manylion Prosiect'!H167</f>
        <v/>
      </c>
      <c r="K24" s="89" t="str">
        <f>'2. Manylion Prosiect'!J167</f>
        <v/>
      </c>
      <c r="M24" s="89" t="str">
        <f>'2. Manylion Prosiect'!L167</f>
        <v/>
      </c>
      <c r="O24" s="89" t="str">
        <f>'2. Manylion Prosiect'!N167</f>
        <v/>
      </c>
      <c r="Q24" s="89" t="str">
        <f>'2. Manylion Prosiect'!P167</f>
        <v/>
      </c>
      <c r="S24" s="89" t="str">
        <f>'2. Manylion Prosiect'!R167</f>
        <v/>
      </c>
      <c r="U24" s="89" t="str">
        <f>'2. Manylion Prosiect'!T167</f>
        <v/>
      </c>
      <c r="W24" s="89" t="str">
        <f>'2. Manylion Prosiect'!V167</f>
        <v/>
      </c>
    </row>
    <row r="25" spans="4:23" x14ac:dyDescent="0.3">
      <c r="D25" s="2"/>
      <c r="E25" s="93"/>
      <c r="G25" s="93"/>
      <c r="I25" s="93"/>
      <c r="K25" s="93"/>
      <c r="M25" s="93"/>
      <c r="O25" s="93"/>
      <c r="Q25" s="93"/>
      <c r="S25" s="93"/>
      <c r="U25" s="93"/>
      <c r="W25" s="93"/>
    </row>
    <row r="26" spans="4:23" x14ac:dyDescent="0.3">
      <c r="D26" s="2" t="s">
        <v>106</v>
      </c>
      <c r="E26" s="87" t="e">
        <f>'2. Manylion Prosiect'!D47-'2. Manylion Prosiect'!D169</f>
        <v>#N/A</v>
      </c>
      <c r="G26" s="87" t="e">
        <f>'2. Manylion Prosiect'!F47-'2. Manylion Prosiect'!F169</f>
        <v>#N/A</v>
      </c>
      <c r="I26" s="87" t="e">
        <f>'2. Manylion Prosiect'!H47-'2. Manylion Prosiect'!H169</f>
        <v>#N/A</v>
      </c>
      <c r="K26" s="87" t="e">
        <f>'2. Manylion Prosiect'!J47-'2. Manylion Prosiect'!J169</f>
        <v>#N/A</v>
      </c>
      <c r="M26" s="87" t="e">
        <f>'2. Manylion Prosiect'!L47-'2. Manylion Prosiect'!L169</f>
        <v>#N/A</v>
      </c>
      <c r="O26" s="87" t="e">
        <f>'2. Manylion Prosiect'!N47-'2. Manylion Prosiect'!N169</f>
        <v>#N/A</v>
      </c>
      <c r="Q26" s="87" t="e">
        <f>'2. Manylion Prosiect'!P47-'2. Manylion Prosiect'!P169</f>
        <v>#N/A</v>
      </c>
      <c r="S26" s="87" t="e">
        <f>'2. Manylion Prosiect'!R47-'2. Manylion Prosiect'!R169</f>
        <v>#N/A</v>
      </c>
      <c r="U26" s="87" t="e">
        <f>'2. Manylion Prosiect'!T47-'2. Manylion Prosiect'!T169</f>
        <v>#N/A</v>
      </c>
      <c r="W26" s="87" t="e">
        <f>'2. Manylion Prosiect'!V47-'2. Manylion Prosiect'!V169</f>
        <v>#N/A</v>
      </c>
    </row>
    <row r="27" spans="4:23" x14ac:dyDescent="0.3">
      <c r="D27" s="2" t="s">
        <v>107</v>
      </c>
      <c r="E27" s="86">
        <v>15</v>
      </c>
      <c r="G27" s="86">
        <v>15</v>
      </c>
      <c r="I27" s="86">
        <v>15</v>
      </c>
      <c r="K27" s="86">
        <v>15</v>
      </c>
      <c r="M27" s="86">
        <v>15</v>
      </c>
      <c r="O27" s="86">
        <v>15</v>
      </c>
      <c r="Q27" s="86">
        <v>15</v>
      </c>
      <c r="S27" s="86">
        <v>15</v>
      </c>
      <c r="U27" s="86">
        <v>15</v>
      </c>
      <c r="W27" s="86">
        <v>15</v>
      </c>
    </row>
    <row r="28" spans="4:23" x14ac:dyDescent="0.3">
      <c r="D28" s="2" t="s">
        <v>108</v>
      </c>
      <c r="E28" s="87" t="e">
        <f>'2. Manylion Prosiect'!D49-'2. Manylion Prosiect'!D171</f>
        <v>#N/A</v>
      </c>
      <c r="G28" s="87" t="e">
        <f>'2. Manylion Prosiect'!F49-'2. Manylion Prosiect'!F171</f>
        <v>#N/A</v>
      </c>
      <c r="I28" s="87" t="e">
        <f>'2. Manylion Prosiect'!H49-'2. Manylion Prosiect'!H171</f>
        <v>#N/A</v>
      </c>
      <c r="K28" s="87" t="e">
        <f>'2. Manylion Prosiect'!J49-'2. Manylion Prosiect'!J171</f>
        <v>#N/A</v>
      </c>
      <c r="M28" s="87" t="e">
        <f>'2. Manylion Prosiect'!L49-'2. Manylion Prosiect'!L171</f>
        <v>#N/A</v>
      </c>
      <c r="O28" s="87" t="e">
        <f>'2. Manylion Prosiect'!N49-'2. Manylion Prosiect'!N171</f>
        <v>#N/A</v>
      </c>
      <c r="Q28" s="87" t="e">
        <f>'2. Manylion Prosiect'!P49-'2. Manylion Prosiect'!P171</f>
        <v>#N/A</v>
      </c>
      <c r="S28" s="87" t="e">
        <f>'2. Manylion Prosiect'!R49-'2. Manylion Prosiect'!R171</f>
        <v>#N/A</v>
      </c>
      <c r="U28" s="87" t="e">
        <f>'2. Manylion Prosiect'!T49-'2. Manylion Prosiect'!T171</f>
        <v>#N/A</v>
      </c>
      <c r="W28" s="87" t="e">
        <f>'2. Manylion Prosiect'!V49-'2. Manylion Prosiect'!V171</f>
        <v>#N/A</v>
      </c>
    </row>
    <row r="29" spans="4:23" x14ac:dyDescent="0.3">
      <c r="D29" s="2" t="s">
        <v>109</v>
      </c>
      <c r="E29" s="94" t="e">
        <f>E18/('2. Manylion Prosiect'!D41 - '2. Manylion Prosiect'!D163)</f>
        <v>#DIV/0!</v>
      </c>
      <c r="G29" s="94" t="e">
        <f>G18/('2. Manylion Prosiect'!F41 - '2. Manylion Prosiect'!F163)</f>
        <v>#DIV/0!</v>
      </c>
      <c r="I29" s="94" t="e">
        <f>I18/('2. Manylion Prosiect'!H41 - '2. Manylion Prosiect'!H163)</f>
        <v>#DIV/0!</v>
      </c>
      <c r="K29" s="94" t="e">
        <f>K18/('2. Manylion Prosiect'!J41 - '2. Manylion Prosiect'!J163)</f>
        <v>#DIV/0!</v>
      </c>
      <c r="M29" s="94" t="e">
        <f>M18/('2. Manylion Prosiect'!L41 - '2. Manylion Prosiect'!L163)</f>
        <v>#DIV/0!</v>
      </c>
      <c r="O29" s="94" t="e">
        <f>O18/('2. Manylion Prosiect'!N41 - '2. Manylion Prosiect'!N163)</f>
        <v>#DIV/0!</v>
      </c>
      <c r="Q29" s="94" t="e">
        <f>Q18/('2. Manylion Prosiect'!P41 - '2. Manylion Prosiect'!P163)</f>
        <v>#DIV/0!</v>
      </c>
      <c r="S29" s="94" t="e">
        <f>S18/('2. Manylion Prosiect'!R41 - '2. Manylion Prosiect'!R163)</f>
        <v>#DIV/0!</v>
      </c>
      <c r="U29" s="94" t="e">
        <f>U18/('2. Manylion Prosiect'!T41 - '2. Manylion Prosiect'!T163)</f>
        <v>#DIV/0!</v>
      </c>
      <c r="W29" s="94" t="e">
        <f>W18/('2. Manylion Prosiect'!V41 - '2. Manylion Prosiect'!V163)</f>
        <v>#DIV/0!</v>
      </c>
    </row>
    <row r="30" spans="4:23" x14ac:dyDescent="0.3">
      <c r="D30" s="2" t="s">
        <v>110</v>
      </c>
      <c r="E30" s="90" t="e">
        <f>E18/E28</f>
        <v>#N/A</v>
      </c>
      <c r="G30" s="90" t="e">
        <f>G18/G28</f>
        <v>#N/A</v>
      </c>
      <c r="I30" s="90" t="e">
        <f>I18/I28</f>
        <v>#N/A</v>
      </c>
      <c r="K30" s="90" t="e">
        <f>K18/K28</f>
        <v>#N/A</v>
      </c>
      <c r="M30" s="90" t="e">
        <f>M18/M28</f>
        <v>#N/A</v>
      </c>
      <c r="O30" s="90" t="e">
        <f>O18/O28</f>
        <v>#N/A</v>
      </c>
      <c r="Q30" s="90" t="e">
        <f>Q18/Q28</f>
        <v>#N/A</v>
      </c>
      <c r="S30" s="90" t="e">
        <f>S18/S28</f>
        <v>#N/A</v>
      </c>
      <c r="U30" s="90" t="e">
        <f>U18/U28</f>
        <v>#N/A</v>
      </c>
      <c r="W30" s="90" t="e">
        <f>W18/W28</f>
        <v>#N/A</v>
      </c>
    </row>
  </sheetData>
  <pageMargins left="0.7" right="0.7" top="0.75" bottom="0.75" header="0.3" footer="0.3"/>
  <pageSetup paperSize="9" orientation="portrait" r:id="rId1"/>
  <headerFooter>
    <oddFooter>&amp;L_x000D_&amp;1#&amp;"Calibri"&amp;10&amp;KFF0000 Confidential</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57A58453C2A9D4DB17571F78A632FF8" ma:contentTypeVersion="14" ma:contentTypeDescription="Create a new document." ma:contentTypeScope="" ma:versionID="0015c5f7d17da5994df723f9eae7f67c">
  <xsd:schema xmlns:xsd="http://www.w3.org/2001/XMLSchema" xmlns:xs="http://www.w3.org/2001/XMLSchema" xmlns:p="http://schemas.microsoft.com/office/2006/metadata/properties" xmlns:ns2="77e487de-3c36-4b9e-81fc-b3b133bd0fcd" xmlns:ns3="321d4787-af31-4849-a835-25c027d7adbf" targetNamespace="http://schemas.microsoft.com/office/2006/metadata/properties" ma:root="true" ma:fieldsID="7c8de3b2902f28279eea58684c1a7333" ns2:_="" ns3:_="">
    <xsd:import namespace="77e487de-3c36-4b9e-81fc-b3b133bd0fcd"/>
    <xsd:import namespace="321d4787-af31-4849-a835-25c027d7adb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1d4787-af31-4849-a835-25c027d7ad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ZACJCHNAQN5S-493711465-3828</_dlc_DocId>
    <_dlc_DocIdUrl xmlns="77e487de-3c36-4b9e-81fc-b3b133bd0fcd">
      <Url>https://energyservicewales.sharepoint.com/sites/EnergyService2/_layouts/15/DocIdRedir.aspx?ID=ZACJCHNAQN5S-493711465-3828</Url>
      <Description>ZACJCHNAQN5S-493711465-3828</Description>
    </_dlc_DocIdUrl>
    <lcf76f155ced4ddcb4097134ff3c332f xmlns="321d4787-af31-4849-a835-25c027d7adbf">
      <Terms xmlns="http://schemas.microsoft.com/office/infopath/2007/PartnerControls"/>
    </lcf76f155ced4ddcb4097134ff3c332f>
    <TaxCatchAll xmlns="77e487de-3c36-4b9e-81fc-b3b133bd0fcd" xsi:nil="true"/>
  </documentManagement>
</p:properties>
</file>

<file path=customXml/itemProps1.xml><?xml version="1.0" encoding="utf-8"?>
<ds:datastoreItem xmlns:ds="http://schemas.openxmlformats.org/officeDocument/2006/customXml" ds:itemID="{9C9F5E6B-830E-4936-AEB4-EA71642AB8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321d4787-af31-4849-a835-25c027d7ad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F1997F-FD2D-4FF8-A235-651B4A1E52A9}">
  <ds:schemaRefs>
    <ds:schemaRef ds:uri="http://schemas.microsoft.com/sharepoint/events"/>
  </ds:schemaRefs>
</ds:datastoreItem>
</file>

<file path=customXml/itemProps3.xml><?xml version="1.0" encoding="utf-8"?>
<ds:datastoreItem xmlns:ds="http://schemas.openxmlformats.org/officeDocument/2006/customXml" ds:itemID="{93C93A46-7E7F-4C52-86BD-AB137E8A57B1}">
  <ds:schemaRefs>
    <ds:schemaRef ds:uri="http://schemas.microsoft.com/sharepoint/v3/contenttype/forms"/>
  </ds:schemaRefs>
</ds:datastoreItem>
</file>

<file path=customXml/itemProps4.xml><?xml version="1.0" encoding="utf-8"?>
<ds:datastoreItem xmlns:ds="http://schemas.openxmlformats.org/officeDocument/2006/customXml" ds:itemID="{F0EDB985-8454-44ED-B7DD-CE41B5DD4736}">
  <ds:schemaRefs>
    <ds:schemaRef ds:uri="http://schemas.microsoft.com/office/infopath/2007/PartnerControls"/>
    <ds:schemaRef ds:uri="http://www.w3.org/XML/1998/namespace"/>
    <ds:schemaRef ds:uri="321d4787-af31-4849-a835-25c027d7adbf"/>
    <ds:schemaRef ds:uri="http://purl.org/dc/terms/"/>
    <ds:schemaRef ds:uri="77e487de-3c36-4b9e-81fc-b3b133bd0fcd"/>
    <ds:schemaRef ds:uri="http://purl.org/dc/elements/1.1/"/>
    <ds:schemaRef ds:uri="http://purl.org/dc/dcmitype/"/>
    <ds:schemaRef ds:uri="http://schemas.microsoft.com/office/2006/metadata/properties"/>
    <ds:schemaRef ds:uri="http://schemas.microsoft.com/office/2006/documentManagement/types"/>
    <ds:schemaRef ds:uri="http://schemas.openxmlformats.org/package/2006/metadata/core-properties"/>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Nodiadau Canllawiau</vt:lpstr>
      <vt:lpstr>1. Manylion Ymgeisydd</vt:lpstr>
      <vt:lpstr>2. Manylion Prosiect</vt:lpstr>
      <vt:lpstr>3. Manylion Costau Cymwys</vt:lpstr>
      <vt:lpstr>4. Risgiau</vt:lpstr>
      <vt:lpstr>5. Crynodeb a Datganiad</vt:lpstr>
      <vt:lpstr>Lists</vt:lpstr>
      <vt:lpstr>Calculation_factors</vt:lpstr>
      <vt:lpstr>Evaluation1</vt:lpstr>
      <vt:lpstr>HP_Value</vt:lpstr>
    </vt:vector>
  </TitlesOfParts>
  <Manager/>
  <Company>The Carbon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Ffurflen gais</dc:title>
  <dc:subject/>
  <dc:creator>Llywodraeth Cymru</dc:creator>
  <cp:keywords/>
  <dc:description/>
  <cp:lastModifiedBy>Shayler, Zachary (EET - EET Operations - ETC Operation</cp:lastModifiedBy>
  <cp:revision/>
  <dcterms:created xsi:type="dcterms:W3CDTF">2021-08-19T14:28:34Z</dcterms:created>
  <dcterms:modified xsi:type="dcterms:W3CDTF">2024-11-04T09:58:20Z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0x010100A57A58453C2A9D4DB17571F78A632FF8</vt:lpwstr>
  </property>
  <property fmtid="{D5CDD505-2E9C-101B-9397-08002B2CF9AE}" pid="3" name="MediaServiceImageTags">
    <vt:lpwstr/>
  </property>
  <property fmtid="{D5CDD505-2E9C-101B-9397-08002B2CF9AE}" pid="4" name="MSIP_Label_82fa3fd3-029b-403d-91b4-1dc930cb0e60_Enabled">
    <vt:lpwstr>true</vt:lpwstr>
  </property>
  <property fmtid="{D5CDD505-2E9C-101B-9397-08002B2CF9AE}" pid="5" name="MSIP_Label_82fa3fd3-029b-403d-91b4-1dc930cb0e60_SetDate">
    <vt:lpwstr>2023-05-24T13:33:32Z</vt:lpwstr>
  </property>
  <property fmtid="{D5CDD505-2E9C-101B-9397-08002B2CF9AE}" pid="6" name="MSIP_Label_82fa3fd3-029b-403d-91b4-1dc930cb0e60_Method">
    <vt:lpwstr>Standard</vt:lpwstr>
  </property>
  <property fmtid="{D5CDD505-2E9C-101B-9397-08002B2CF9AE}" pid="7" name="MSIP_Label_82fa3fd3-029b-403d-91b4-1dc930cb0e60_Name">
    <vt:lpwstr>82fa3fd3-029b-403d-91b4-1dc930cb0e60</vt:lpwstr>
  </property>
  <property fmtid="{D5CDD505-2E9C-101B-9397-08002B2CF9AE}" pid="8" name="MSIP_Label_82fa3fd3-029b-403d-91b4-1dc930cb0e60_SiteId">
    <vt:lpwstr>4ae48b41-0137-4599-8661-fc641fe77bea</vt:lpwstr>
  </property>
  <property fmtid="{D5CDD505-2E9C-101B-9397-08002B2CF9AE}" pid="9" name="MSIP_Label_82fa3fd3-029b-403d-91b4-1dc930cb0e60_ActionId">
    <vt:lpwstr>da821faf-cd0d-47de-be84-532eaf8addfb</vt:lpwstr>
  </property>
  <property fmtid="{D5CDD505-2E9C-101B-9397-08002B2CF9AE}" pid="10" name="MSIP_Label_82fa3fd3-029b-403d-91b4-1dc930cb0e60_ContentBits">
    <vt:lpwstr>0</vt:lpwstr>
  </property>
  <property fmtid="{D5CDD505-2E9C-101B-9397-08002B2CF9AE}" pid="11" name="_dlc_DocIdItemGuid">
    <vt:lpwstr>004f6663-5413-49d3-9431-80f067e97fef</vt:lpwstr>
  </property>
</Properties>
</file>