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mc:AlternateContent xmlns:mc="http://schemas.openxmlformats.org/markup-compatibility/2006">
    <mc:Choice Requires="x15">
      <x15ac:absPath xmlns:x15ac="http://schemas.microsoft.com/office/spreadsheetml/2010/11/ac" url="D:\Users\haggr\Objective\Objects\"/>
    </mc:Choice>
  </mc:AlternateContent>
  <xr:revisionPtr revIDLastSave="0" documentId="13_ncr:1_{5B92E24B-350F-4EF8-AB0B-8E89E701700C}" xr6:coauthVersionLast="47" xr6:coauthVersionMax="47" xr10:uidLastSave="{00000000-0000-0000-0000-000000000000}"/>
  <workbookProtection lockStructure="1"/>
  <bookViews>
    <workbookView xWindow="-120" yWindow="-120" windowWidth="29040" windowHeight="15840" tabRatio="863" xr2:uid="{00000000-000D-0000-FFFF-FFFF00000000}"/>
  </bookViews>
  <sheets>
    <sheet name="FrontPage" sheetId="1" r:id="rId1"/>
    <sheet name="Page1" sheetId="2" r:id="rId2"/>
    <sheet name="Guidance Notes - English" sheetId="7" r:id="rId3"/>
    <sheet name="Nodiadau Cyfarwyddyd - Cymraeg" sheetId="8" r:id="rId4"/>
    <sheet name="Transfer" sheetId="3" state="hidden" r:id="rId5"/>
    <sheet name="Details" sheetId="4" state="hidden" r:id="rId6"/>
    <sheet name="Language" sheetId="5" state="hidden" r:id="rId7"/>
  </sheets>
  <definedNames>
    <definedName name="_NDR3">#REF!</definedName>
    <definedName name="_RV">#REF!</definedName>
    <definedName name="_tab1">Transfer!$A$1:$F$28</definedName>
    <definedName name="Add_1">#REF!</definedName>
    <definedName name="Addresses">Details!$I$3:$T$25</definedName>
    <definedName name="Authority">Details!$A$3:$C$26</definedName>
    <definedName name="Certification">'Guidance Notes - English'!$B$142</definedName>
    <definedName name="Charity_relief">'Guidance Notes - English'!$B$118</definedName>
    <definedName name="Costs_of_collection">'Guidance Notes - English'!$B$133</definedName>
    <definedName name="Discretionary_reliefs">'Guidance Notes - English'!$B$116</definedName>
    <definedName name="Introduction">'Guidance Notes - English'!$B$41</definedName>
    <definedName name="Lang">FrontPage!$P$9</definedName>
    <definedName name="letter">Transfer!$L$1:$M$100</definedName>
    <definedName name="Losses_in_collection">'Guidance Notes - English'!$B$130</definedName>
    <definedName name="Mandatory_reliefs">'Guidance Notes - English'!$B$73</definedName>
    <definedName name="Mult">Page1!$J$12</definedName>
    <definedName name="NDRData">#REF!</definedName>
    <definedName name="Net_rate_yield">'Guidance Notes - English'!$B$127</definedName>
    <definedName name="Non_profit_making_bodies">'Guidance Notes - English'!$B$124</definedName>
    <definedName name="Page1">Page1!$C$7:$U$50</definedName>
    <definedName name="_xlnm.Print_Area" localSheetId="2">'Guidance Notes - English'!$B$1:$B$146</definedName>
    <definedName name="Provisional_calculation_of_contribution_to_the_pool">'Guidance Notes - English'!$B$136</definedName>
    <definedName name="Registered_community_amateur_sports_clubs_relief">'Guidance Notes - English'!$B$121</definedName>
    <definedName name="Rhagymadrodd">'Nodiadau Cyfarwyddyd - Cymraeg'!$B$41</definedName>
    <definedName name="Rhyddhad_gorfodol">'Nodiadau Cyfarwyddyd - Cymraeg'!$B$73</definedName>
    <definedName name="Rhyddhad_yn_ôl_disgresiwn">'Nodiadau Cyfarwyddyd - Cymraeg'!$B$116</definedName>
    <definedName name="Small_business_rate_relief">'Guidance Notes - English'!$B$139</definedName>
    <definedName name="UANumber">Details!$B$29</definedName>
    <definedName name="year">FrontPage!$O$1</definedName>
    <definedName name="Year_Less_1">#REF!</definedName>
    <definedName name="YearCode">#REF!</definedName>
    <definedName name="YearMain">#REF!</definedName>
    <definedName name="Z_4208BC9E_2AAB_4DAD_86BE_444012070AEC_.wvu.Cols" localSheetId="0" hidden="1">FrontPage!$H:$H</definedName>
    <definedName name="Z_4208BC9E_2AAB_4DAD_86BE_444012070AEC_.wvu.PrintArea" localSheetId="0" hidden="1">FrontPage!$B$1:$M$50</definedName>
    <definedName name="Z_4208BC9E_2AAB_4DAD_86BE_444012070AEC_.wvu.PrintArea" localSheetId="1" hidden="1">Page1!$B$1:$U$58</definedName>
  </definedNames>
  <calcPr calcId="191029"/>
  <customWorkbookViews>
    <customWorkbookView name="kellyf - Personal View" guid="{4208BC9E-2AAB-4DAD-86BE-444012070AEC}" mergeInterval="0" personalView="1" maximized="1" windowWidth="1020" windowHeight="60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0" i="2" l="1"/>
  <c r="B60" i="5" l="1"/>
  <c r="A60" i="5"/>
  <c r="B3" i="8"/>
  <c r="B3" i="7"/>
  <c r="M2" i="1" l="1"/>
  <c r="U12" i="2" l="1"/>
  <c r="F3" i="3" l="1"/>
  <c r="K3" i="3" s="1"/>
  <c r="F4" i="3"/>
  <c r="K4" i="3" s="1"/>
  <c r="F2" i="3"/>
  <c r="K2" i="3" s="1"/>
  <c r="U20" i="2"/>
  <c r="B27" i="5"/>
  <c r="B26" i="5"/>
  <c r="A27" i="5"/>
  <c r="A26" i="5"/>
  <c r="U2" i="2"/>
  <c r="P9" i="1"/>
  <c r="B29" i="4"/>
  <c r="U42" i="2"/>
  <c r="E24" i="3" l="1"/>
  <c r="E13" i="3"/>
  <c r="C25" i="4"/>
  <c r="C38" i="5"/>
  <c r="D24" i="2" s="1"/>
  <c r="C10" i="5"/>
  <c r="E23" i="1" s="1"/>
  <c r="C14" i="5"/>
  <c r="I29" i="1" s="1"/>
  <c r="C27" i="5"/>
  <c r="D10" i="2" s="1"/>
  <c r="C18" i="4"/>
  <c r="C15" i="5"/>
  <c r="C30" i="1" s="1"/>
  <c r="C59" i="5"/>
  <c r="C54" i="2" s="1"/>
  <c r="C30" i="5"/>
  <c r="D14" i="2" s="1"/>
  <c r="C50" i="5"/>
  <c r="D40" i="2" s="1"/>
  <c r="C63" i="5"/>
  <c r="Q57" i="2" s="1"/>
  <c r="C40" i="5"/>
  <c r="D26" i="2" s="1"/>
  <c r="C6" i="5"/>
  <c r="C20" i="1" s="1"/>
  <c r="C46" i="5"/>
  <c r="D34" i="2" s="1"/>
  <c r="C28" i="5"/>
  <c r="D12" i="2" s="1"/>
  <c r="C17" i="4"/>
  <c r="C9" i="4"/>
  <c r="C7" i="4"/>
  <c r="C36" i="5"/>
  <c r="D22" i="2" s="1"/>
  <c r="C53" i="5"/>
  <c r="C47" i="2" s="1"/>
  <c r="C51" i="5"/>
  <c r="D42" i="2" s="1"/>
  <c r="C4" i="5"/>
  <c r="L5" i="1" s="1"/>
  <c r="C33" i="5"/>
  <c r="D18" i="2" s="1"/>
  <c r="C25" i="5"/>
  <c r="C6" i="2" s="1"/>
  <c r="C9" i="5"/>
  <c r="C23" i="1" s="1"/>
  <c r="C39" i="5"/>
  <c r="D25" i="2" s="1"/>
  <c r="C58" i="5"/>
  <c r="U9" i="2" s="1"/>
  <c r="C24" i="5"/>
  <c r="C12" i="5"/>
  <c r="C25" i="1" s="1"/>
  <c r="C10" i="4"/>
  <c r="C61" i="5"/>
  <c r="C56" i="2" s="1"/>
  <c r="C21" i="4"/>
  <c r="C16" i="4"/>
  <c r="C8" i="5"/>
  <c r="C22" i="1" s="1"/>
  <c r="C23" i="4"/>
  <c r="C42" i="5"/>
  <c r="D28" i="2" s="1"/>
  <c r="C21" i="5"/>
  <c r="C45" i="5"/>
  <c r="C33" i="2" s="1"/>
  <c r="C13" i="5"/>
  <c r="C3" i="5"/>
  <c r="C2" i="2" s="1"/>
  <c r="C8" i="4"/>
  <c r="C17" i="5"/>
  <c r="C34" i="1" s="1"/>
  <c r="C32" i="5"/>
  <c r="D17" i="2" s="1"/>
  <c r="C48" i="5"/>
  <c r="D36" i="2" s="1"/>
  <c r="C20" i="5"/>
  <c r="C31" i="5"/>
  <c r="D15" i="2" s="1"/>
  <c r="C29" i="5"/>
  <c r="C13" i="2" s="1"/>
  <c r="C22" i="4"/>
  <c r="C4" i="4"/>
  <c r="C60" i="5"/>
  <c r="C55" i="2" s="1"/>
  <c r="C62" i="5"/>
  <c r="I57" i="2" s="1"/>
  <c r="C43" i="5"/>
  <c r="D30" i="2" s="1"/>
  <c r="C12" i="4"/>
  <c r="C37" i="5"/>
  <c r="D23" i="2" s="1"/>
  <c r="C49" i="5"/>
  <c r="D38" i="2" s="1"/>
  <c r="C20" i="4"/>
  <c r="C54" i="5"/>
  <c r="D48" i="2" s="1"/>
  <c r="C64" i="5"/>
  <c r="D59" i="2" s="1"/>
  <c r="C11" i="5"/>
  <c r="J23" i="1" s="1"/>
  <c r="C19" i="5"/>
  <c r="C7" i="5"/>
  <c r="C21" i="1" s="1"/>
  <c r="C55" i="5"/>
  <c r="D49" i="2" s="1"/>
  <c r="C35" i="5"/>
  <c r="D20" i="2" s="1"/>
  <c r="C47" i="5"/>
  <c r="D35" i="2" s="1"/>
  <c r="C41" i="5"/>
  <c r="D27" i="2" s="1"/>
  <c r="C11" i="4"/>
  <c r="C34" i="5"/>
  <c r="D19" i="2" s="1"/>
  <c r="C26" i="4"/>
  <c r="C14" i="4"/>
  <c r="C44" i="5"/>
  <c r="D32" i="2" s="1"/>
  <c r="C57" i="5"/>
  <c r="U8" i="2" s="1"/>
  <c r="C13" i="4"/>
  <c r="C56" i="5"/>
  <c r="U6" i="2" s="1"/>
  <c r="C22" i="5"/>
  <c r="C26" i="5"/>
  <c r="D7" i="2" s="1"/>
  <c r="C5" i="4"/>
  <c r="C18" i="5"/>
  <c r="C41" i="1" s="1"/>
  <c r="C6" i="4"/>
  <c r="C52" i="5"/>
  <c r="D44" i="2" s="1"/>
  <c r="C15" i="4"/>
  <c r="C23" i="5"/>
  <c r="C4" i="2" s="1"/>
  <c r="C19" i="4"/>
  <c r="C24" i="4"/>
  <c r="C5" i="5"/>
  <c r="C10" i="1" s="1"/>
  <c r="C16" i="5"/>
  <c r="F32" i="1" s="1"/>
  <c r="C44" i="1" s="1"/>
  <c r="E3" i="3"/>
  <c r="E20" i="3"/>
  <c r="E12" i="3"/>
  <c r="E9" i="3"/>
  <c r="E5" i="3"/>
  <c r="C15" i="1"/>
  <c r="K23" i="1"/>
  <c r="E2" i="3"/>
  <c r="E27" i="3"/>
  <c r="E14" i="3"/>
  <c r="C17" i="1"/>
  <c r="E8" i="3"/>
  <c r="E4" i="3"/>
  <c r="C14" i="1"/>
  <c r="F23" i="1"/>
  <c r="D22" i="1"/>
  <c r="E10" i="3"/>
  <c r="C29" i="4"/>
  <c r="E23" i="3"/>
  <c r="E28" i="3"/>
  <c r="E15" i="3"/>
  <c r="E17" i="3"/>
  <c r="E21" i="3"/>
  <c r="E26" i="3"/>
  <c r="C12" i="1"/>
  <c r="C16" i="1"/>
  <c r="E7" i="3"/>
  <c r="E16" i="3"/>
  <c r="E18" i="3"/>
  <c r="E11" i="3"/>
  <c r="E6" i="3"/>
  <c r="E25" i="3"/>
  <c r="C18" i="1"/>
  <c r="E19" i="3"/>
  <c r="E22" i="3"/>
  <c r="D21" i="1"/>
  <c r="F15" i="3" l="1"/>
  <c r="K14" i="3" s="1"/>
  <c r="F13" i="3"/>
  <c r="C2" i="1"/>
  <c r="C29" i="1"/>
  <c r="F14" i="3"/>
  <c r="K13" i="3" s="1"/>
  <c r="F20" i="3"/>
  <c r="K19" i="3" s="1"/>
  <c r="F25" i="3"/>
  <c r="K24" i="3" s="1"/>
  <c r="F9" i="3"/>
  <c r="K9" i="3" s="1"/>
  <c r="F6" i="3"/>
  <c r="K6" i="3" s="1"/>
  <c r="F28" i="3"/>
  <c r="K27" i="3" s="1"/>
  <c r="F10" i="3"/>
  <c r="K10" i="3" s="1"/>
  <c r="F7" i="3"/>
  <c r="K7" i="3" s="1"/>
  <c r="F8" i="3"/>
  <c r="K8" i="3" s="1"/>
  <c r="F5" i="3"/>
  <c r="K5" i="3" s="1"/>
  <c r="F16" i="3"/>
  <c r="K15" i="3" s="1"/>
  <c r="F18" i="3"/>
  <c r="K17" i="3" s="1"/>
  <c r="F17" i="3"/>
  <c r="K16" i="3" s="1"/>
  <c r="F21" i="3"/>
  <c r="K20" i="3" s="1"/>
  <c r="H4" i="2"/>
  <c r="F27" i="3"/>
  <c r="K26" i="3" s="1"/>
  <c r="F12" i="3"/>
  <c r="K12" i="3" s="1"/>
  <c r="F11" i="3"/>
  <c r="K11" i="3" s="1"/>
  <c r="F22" i="3"/>
  <c r="K21" i="3" s="1"/>
  <c r="U32" i="2"/>
  <c r="U38" i="2" l="1"/>
  <c r="F19" i="3"/>
  <c r="K18" i="3" s="1"/>
  <c r="U40" i="2" l="1"/>
  <c r="F23" i="3"/>
  <c r="K22" i="3" s="1"/>
  <c r="U44" i="2" l="1"/>
  <c r="F24" i="3"/>
  <c r="K23" i="3" s="1"/>
  <c r="F26" i="3" l="1"/>
  <c r="K25" i="3" s="1"/>
  <c r="J30" i="3" s="1"/>
  <c r="J31" i="3" s="1"/>
  <c r="J36" i="3" l="1"/>
  <c r="J37" i="3"/>
  <c r="J33" i="3"/>
  <c r="J35" i="3"/>
  <c r="J32" i="3"/>
  <c r="J34" i="3"/>
  <c r="J38" i="3"/>
  <c r="J40" i="3" l="1"/>
  <c r="J59"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tc={E80EB7B2-54E4-41AE-BFC6-D585970F2807}</author>
  </authors>
  <commentList>
    <comment ref="B111" authorId="0" shapeId="0" xr:uid="{E80EB7B2-54E4-41AE-BFC6-D585970F2807}">
      <text>
        <t xml:space="preserve">[Threaded comment]
Your version of Excel allows you to read this threaded comment; however, any edits to it will get removed if the file is opened in a newer version of Excel. Learn more: https://go.microsoft.com/fwlink/?linkid=870924
Comment:
    There is also an addition of what is in row 20 added, which isnt mentioned here.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F4" authorId="0" shapeId="0" xr:uid="{00000000-0006-0000-0300-000001000000}">
      <text>
        <r>
          <rPr>
            <sz val="8"/>
            <color indexed="81"/>
            <rFont val="Tahoma"/>
            <family val="2"/>
          </rPr>
          <t>SELECT DISTINCTROW tblWelshUADetails.UACode, tblWelshUADetails.AuthorityName, tblWelshUADetails.EnglishWelsh, tblWelshUADetails.CFOName, tblWelshUADetails.Address1, tblWelshUADetails.Address2, tblWelshUADetails.Address3, tblWelshUADetails.Address4, tblWelshUADetails.Postcode, tblFormContacts.NDRName, tblFormContacts.NDRSTDCode, tblFormContacts.NDRNumber, tblFormContacts.NDREmail, tblFormContacts.NDRNotes
FROM tblFormContacts INNER JOIN tblWelshUADetails ON tblFormContacts.UACode = tblWelshUADetails.UACode
WHERE (((tblWelshUADetails.UACode)=512 Or (tblWelshUADetails.UACode)=514) AND ((tblWelshUADetails.EnglishWelsh)=1));</t>
        </r>
      </text>
    </comment>
    <comment ref="F6" authorId="0" shapeId="0" xr:uid="{00000000-0006-0000-0300-000002000000}">
      <text>
        <r>
          <rPr>
            <sz val="8"/>
            <color indexed="81"/>
            <rFont val="Tahoma"/>
            <family val="2"/>
          </rPr>
          <t>SELECT DISTINCTROW tblUADetails.UACode, tblUADetails.AuthorityName, tblUADetails.LEACode, tblUADetails.CFOName, tblUADetails.Address1, tblUADetails.Address2, tblUADetails.Address3, tblUADetails.Address4, tblUADetails.Postcode, tblFormContacts.NDRName, tblFormContacts.NDRSTDCode, tblFormContacts.NDRNumber, tblFormContacts.NDREmail, tblFormContacts.NDRNotes
FROM tblFormContacts INNER JOIN tblUADetails ON tblFormContacts.UACode = tblUADetails.UACode
WHERE (((tblUADetails.UACode)&gt;=516 And (tblUADetails.UACode)&lt;=552));</t>
        </r>
      </text>
    </comment>
  </commentList>
</comments>
</file>

<file path=xl/sharedStrings.xml><?xml version="1.0" encoding="utf-8"?>
<sst xmlns="http://schemas.openxmlformats.org/spreadsheetml/2006/main" count="893" uniqueCount="736">
  <si>
    <t>NNDR1</t>
  </si>
  <si>
    <t>Billing Authorities only</t>
  </si>
  <si>
    <t>UACode</t>
  </si>
  <si>
    <t>UAName</t>
  </si>
  <si>
    <t>Conwy</t>
  </si>
  <si>
    <t>Denbighshire</t>
  </si>
  <si>
    <t>Flintshire</t>
  </si>
  <si>
    <t>Wrexham</t>
  </si>
  <si>
    <t>Powys</t>
  </si>
  <si>
    <t>Ceredigion</t>
  </si>
  <si>
    <t>Pembrokeshire</t>
  </si>
  <si>
    <t>Swansea</t>
  </si>
  <si>
    <t>Bridgend</t>
  </si>
  <si>
    <t>Merthyr Tydfil</t>
  </si>
  <si>
    <t>Torfaen</t>
  </si>
  <si>
    <t>Cardiff</t>
  </si>
  <si>
    <t>Cyngor Sir Ynys Môn</t>
  </si>
  <si>
    <t>Cyngor Gwynedd</t>
  </si>
  <si>
    <t>Conwy County Borough Council</t>
  </si>
  <si>
    <t>Denbighshire County Council</t>
  </si>
  <si>
    <t>Flintshire County Council</t>
  </si>
  <si>
    <t>Wrexham County Borough Council</t>
  </si>
  <si>
    <t>Powys County Council</t>
  </si>
  <si>
    <t>Ceredigion County Council</t>
  </si>
  <si>
    <t>Pembrokeshire County Council</t>
  </si>
  <si>
    <t>Carmarthenshire County Council</t>
  </si>
  <si>
    <t>228740</t>
  </si>
  <si>
    <t>City and County of Swansea</t>
  </si>
  <si>
    <t>Neath Port Talbot County Borough Council</t>
  </si>
  <si>
    <t>Bridgend County Borough Council</t>
  </si>
  <si>
    <t>The Vale of Glamorgan Council</t>
  </si>
  <si>
    <t>709310</t>
  </si>
  <si>
    <t>Merthyr Tydfil County Borough Council</t>
  </si>
  <si>
    <t>Caerphilly County Borough Council</t>
  </si>
  <si>
    <t>863421</t>
  </si>
  <si>
    <t>Blaenau Gwent County Borough Council</t>
  </si>
  <si>
    <t>355208</t>
  </si>
  <si>
    <t>Torfaen County Borough Council</t>
  </si>
  <si>
    <t>766333</t>
  </si>
  <si>
    <t>Monmouthshire County Council</t>
  </si>
  <si>
    <t>Authority Details</t>
  </si>
  <si>
    <t>Addresses</t>
  </si>
  <si>
    <t>Data</t>
  </si>
  <si>
    <t>Index</t>
  </si>
  <si>
    <t>Please select your authority here</t>
  </si>
  <si>
    <t>Gwynedd</t>
  </si>
  <si>
    <t>LL55 1SH</t>
  </si>
  <si>
    <t>LL32 8DU</t>
  </si>
  <si>
    <t>Ruthin</t>
  </si>
  <si>
    <t>CH7 6NB</t>
  </si>
  <si>
    <t>LD1 5LG</t>
  </si>
  <si>
    <t>SA61 1TP</t>
  </si>
  <si>
    <t>SA31 1JP</t>
  </si>
  <si>
    <t>SA1 3SN</t>
  </si>
  <si>
    <t>SA13 1PJ</t>
  </si>
  <si>
    <t>Angel Street</t>
  </si>
  <si>
    <t>Barry</t>
  </si>
  <si>
    <t>CF63 4RU</t>
  </si>
  <si>
    <t>CF47 8AN</t>
  </si>
  <si>
    <t>Ebbw Vale</t>
  </si>
  <si>
    <t>Newport City Borough Council</t>
  </si>
  <si>
    <t>Cardiff County Council</t>
  </si>
  <si>
    <t>FormRef</t>
  </si>
  <si>
    <t>RowRef</t>
  </si>
  <si>
    <t>ColumnRef</t>
  </si>
  <si>
    <t>Please amend the details for your authority below if necessary:</t>
  </si>
  <si>
    <t>Please give the name and telephone number of the person who we may contact in case of queries:-</t>
  </si>
  <si>
    <t>Name:</t>
  </si>
  <si>
    <t>E-mail:</t>
  </si>
  <si>
    <t>Number and extension:</t>
  </si>
  <si>
    <t>£ pounds</t>
  </si>
  <si>
    <t>YearCode</t>
  </si>
  <si>
    <t>AuthCode</t>
  </si>
  <si>
    <t>Please enter all amounts to the nearest pound</t>
  </si>
  <si>
    <t>number</t>
  </si>
  <si>
    <t>Carmarthenshire</t>
  </si>
  <si>
    <t>protect and hide this sheet before issue</t>
  </si>
  <si>
    <t>Matthew Phillips</t>
  </si>
  <si>
    <t>680746</t>
  </si>
  <si>
    <t>matthew.d.phillips@rhondda-cynon-taff.gov.uk</t>
  </si>
  <si>
    <t>Llangefni</t>
  </si>
  <si>
    <t>Caernarfon</t>
  </si>
  <si>
    <t>Bodlondeb</t>
  </si>
  <si>
    <t>County Hall</t>
  </si>
  <si>
    <t>Llandrindod Wells</t>
  </si>
  <si>
    <t>Haverfordwest</t>
  </si>
  <si>
    <t>Carmarthen</t>
  </si>
  <si>
    <t>Oystermouth Road</t>
  </si>
  <si>
    <t>Civic Centre</t>
  </si>
  <si>
    <t>Port Talbot</t>
  </si>
  <si>
    <t>Civic Offices</t>
  </si>
  <si>
    <t>Holton Road</t>
  </si>
  <si>
    <t>Castle Street</t>
  </si>
  <si>
    <t>Ystrad Mynach</t>
  </si>
  <si>
    <t>Municipal Offices</t>
  </si>
  <si>
    <t>Pontypool</t>
  </si>
  <si>
    <t>Newport</t>
  </si>
  <si>
    <t>Atlantic Wharf</t>
  </si>
  <si>
    <t>EnglishWelsh</t>
  </si>
  <si>
    <t>LL15 1YN</t>
  </si>
  <si>
    <t>Tredomen Park</t>
  </si>
  <si>
    <t>Monmouthshire</t>
  </si>
  <si>
    <t>SQL</t>
  </si>
  <si>
    <t>Rhondda Cynon Taf C.B.C.</t>
  </si>
  <si>
    <t>Welsh</t>
  </si>
  <si>
    <t>English</t>
  </si>
  <si>
    <t>576447</t>
  </si>
  <si>
    <t>Andrew Griffiths</t>
  </si>
  <si>
    <t>andrew.griffiths@powys.gov.uk</t>
  </si>
  <si>
    <t>633163</t>
  </si>
  <si>
    <t>635890</t>
  </si>
  <si>
    <t>Date:</t>
  </si>
  <si>
    <t>Signature of Chief Financial Officer:</t>
  </si>
  <si>
    <t>updated on</t>
  </si>
  <si>
    <t>Telephone:</t>
  </si>
  <si>
    <t>292803</t>
  </si>
  <si>
    <t>763634</t>
  </si>
  <si>
    <t>Rhadyr</t>
  </si>
  <si>
    <t>Usk</t>
  </si>
  <si>
    <t>NP15 1GA</t>
  </si>
  <si>
    <t>The information on this form must be submitted to the Welsh Government under Schedule 8 of the Local Government Finance Act 1988</t>
  </si>
  <si>
    <t>Gary Ferguson</t>
  </si>
  <si>
    <t>Jonathan Haswell</t>
  </si>
  <si>
    <t>851340</t>
  </si>
  <si>
    <t>06.01.15</t>
  </si>
  <si>
    <t>827463</t>
  </si>
  <si>
    <t>Heidi Morrison</t>
  </si>
  <si>
    <t>764551</t>
  </si>
  <si>
    <t>heidi.morrison@pembrokeshire.gov.uk</t>
  </si>
  <si>
    <t>Chris Moore</t>
  </si>
  <si>
    <t>643349</t>
  </si>
  <si>
    <t>Christopher Lee</t>
  </si>
  <si>
    <t>Non-domestic rates provisional contributions return</t>
  </si>
  <si>
    <t>A</t>
  </si>
  <si>
    <t>B</t>
  </si>
  <si>
    <t>C</t>
  </si>
  <si>
    <t>D</t>
  </si>
  <si>
    <t>E</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</si>
  <si>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</si>
  <si>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</si>
  <si>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</si>
  <si>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</si>
  <si>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</si>
  <si>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</si>
  <si>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</si>
  <si>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</si>
  <si>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</si>
  <si>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</si>
  <si>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</si>
  <si>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</si>
  <si>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</si>
  <si>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</si>
  <si>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</si>
  <si>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</si>
  <si>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</si>
  <si>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</si>
  <si>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</si>
  <si>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</si>
  <si>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</si>
  <si>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</si>
  <si>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</si>
  <si>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</si>
  <si>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</si>
  <si>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</si>
  <si>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</si>
  <si>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</si>
  <si>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</si>
  <si>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</si>
  <si>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</si>
  <si>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</si>
  <si>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</si>
  <si>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</si>
  <si>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</si>
  <si>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</si>
  <si>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</si>
  <si>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</si>
  <si>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</si>
  <si>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</si>
  <si>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</si>
  <si>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</si>
  <si>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</si>
  <si>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</si>
  <si>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</si>
  <si>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</si>
  <si>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</si>
  <si>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</si>
  <si>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</si>
  <si>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</si>
  <si>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</si>
  <si>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</si>
  <si>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</si>
  <si>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</si>
  <si>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</si>
  <si>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</si>
  <si>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</si>
  <si>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</si>
  <si>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</si>
  <si>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</si>
  <si>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</si>
  <si>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</si>
  <si>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</si>
  <si>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</si>
  <si>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</si>
  <si>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</si>
  <si>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</si>
  <si>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</si>
  <si>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</si>
  <si>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</si>
  <si>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</si>
  <si>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</si>
  <si>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</si>
  <si>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</si>
  <si>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</si>
  <si>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</si>
  <si>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</si>
  <si>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</si>
  <si>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</si>
  <si>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</si>
  <si>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</si>
  <si>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</si>
  <si>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</si>
  <si>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</si>
  <si>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</si>
  <si>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</si>
  <si>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</si>
  <si>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</si>
  <si>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</si>
  <si>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</si>
  <si>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</si>
  <si>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</si>
  <si>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</si>
  <si>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</si>
  <si>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</si>
  <si>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Page 1</t>
  </si>
  <si>
    <t>For Welsh Government Administration use only</t>
  </si>
  <si>
    <t>For any enquiries please contact:</t>
  </si>
  <si>
    <t>R Marc Jones</t>
  </si>
  <si>
    <t>01248</t>
  </si>
  <si>
    <t>01286</t>
  </si>
  <si>
    <t>01492</t>
  </si>
  <si>
    <t>01824</t>
  </si>
  <si>
    <t>01352</t>
  </si>
  <si>
    <t>01978</t>
  </si>
  <si>
    <t>01597</t>
  </si>
  <si>
    <t>01970</t>
  </si>
  <si>
    <t>01437</t>
  </si>
  <si>
    <t>01792</t>
  </si>
  <si>
    <t>01639</t>
  </si>
  <si>
    <t>01656</t>
  </si>
  <si>
    <t>Carys Lord</t>
  </si>
  <si>
    <t>01446</t>
  </si>
  <si>
    <t>01443</t>
  </si>
  <si>
    <t>01685</t>
  </si>
  <si>
    <t>01495</t>
  </si>
  <si>
    <t>01633</t>
  </si>
  <si>
    <t>029</t>
  </si>
  <si>
    <t>752048</t>
  </si>
  <si>
    <t>682841</t>
  </si>
  <si>
    <t>Helen Rodgers</t>
  </si>
  <si>
    <t>helen.rodgers@bridgend.gov.uk;  ctaxen@bridgend.gov.uk</t>
  </si>
  <si>
    <t>20871320</t>
  </si>
  <si>
    <t>NDRName</t>
  </si>
  <si>
    <t>NDRSTDCode</t>
  </si>
  <si>
    <t>NDRNumber</t>
  </si>
  <si>
    <t>NDREmail</t>
  </si>
  <si>
    <t>edwardbleddynjones@gwynedd.llyw.cymru</t>
  </si>
  <si>
    <t>712660</t>
  </si>
  <si>
    <t>01544</t>
  </si>
  <si>
    <t>Ben Smith</t>
  </si>
  <si>
    <t>Godfrey Road</t>
  </si>
  <si>
    <t>Number of hereditaments ineligible for small business rate relief as a result of the multiple occupation limit</t>
  </si>
  <si>
    <t xml:space="preserve">Telephone: 03000 251576 </t>
  </si>
  <si>
    <t>704833</t>
  </si>
  <si>
    <t>Jane Thomas</t>
  </si>
  <si>
    <t>rhodrim@ceredigion.gov.uk; Ann.Ireland@ceredigion.gov.uk</t>
  </si>
  <si>
    <t>h.jones@npt.gov.uk; a.hinder@npt.gov.uk</t>
  </si>
  <si>
    <t>Barrie J Davies</t>
  </si>
  <si>
    <t>Nigel Aurelius</t>
  </si>
  <si>
    <t>Peter Davies</t>
  </si>
  <si>
    <t>742359</t>
  </si>
  <si>
    <t>Eng</t>
  </si>
  <si>
    <t>Cym</t>
  </si>
  <si>
    <t>Use</t>
  </si>
  <si>
    <t>Front Page</t>
  </si>
  <si>
    <t>Ffurflen cyfraniadau dros dro trethi annomestig cenedlaethol</t>
  </si>
  <si>
    <t>Awdurdodau bilio un unig</t>
  </si>
  <si>
    <t>Rhowch enw a rhif ffôn y person y gallwn gysylltu ag ef os bydd gennym unrhyw ymholiadau.</t>
  </si>
  <si>
    <t>Enw:</t>
  </si>
  <si>
    <t>E-bost:</t>
  </si>
  <si>
    <t>Ffôn:</t>
  </si>
  <si>
    <t>Mae'n rhaid cyflwyno'r wybodaeth ar y fflurfen hon i Llywodraeth Cymru o dan Atodlen 8 i Ddeddf Cyllid Llywodraeth Leol 1988</t>
  </si>
  <si>
    <t>Dylid cyfeirio unrhyw ymholiadau am y rheoliadau at:</t>
  </si>
  <si>
    <t xml:space="preserve">Ffôn: 03000 251576 </t>
  </si>
  <si>
    <t>Or</t>
  </si>
  <si>
    <t>Neu</t>
  </si>
  <si>
    <t>nifer</t>
  </si>
  <si>
    <t>Rhowch bob swm i'r bunt agosaf</t>
  </si>
  <si>
    <t>£ punnoedd</t>
  </si>
  <si>
    <t>Llofnod y Prif Swyddog Cyllid:</t>
  </si>
  <si>
    <t>Dyddiad:</t>
  </si>
  <si>
    <t>Ar gyfer defnydd gweinyddol Llywodraeth Cymru yn unig</t>
  </si>
  <si>
    <t>Cymraeg/Welsh</t>
  </si>
  <si>
    <t>Saesneg/English</t>
  </si>
  <si>
    <t>Dewiswch eich awdurdod</t>
  </si>
  <si>
    <t>Côd STD:</t>
  </si>
  <si>
    <t>Rhif ac estyniad:</t>
  </si>
  <si>
    <t>STD code</t>
  </si>
  <si>
    <t xml:space="preserve">Please email a completed spreadsheet to: </t>
  </si>
  <si>
    <t xml:space="preserve">Ar ôl ei chwblhau, dylai'r daenlen NDR1 ei e-bostio i: </t>
  </si>
  <si>
    <t xml:space="preserve">Authority code: </t>
  </si>
  <si>
    <t xml:space="preserve">Côd awdurdod: </t>
  </si>
  <si>
    <t xml:space="preserve">Awdurdod: </t>
  </si>
  <si>
    <t>Diwygiwch fanylion eich awdurdod isod os oes angen:</t>
  </si>
  <si>
    <t xml:space="preserve">Authority: </t>
  </si>
  <si>
    <t>Nifer yr hereditamentau nad ydynt yn gymwys ar gyfer rhyddhad ardrethi busnesau bach o ganlyniad i'r cyfyngiad amlfeddiannaeth</t>
  </si>
  <si>
    <t>Steve Gadd</t>
  </si>
  <si>
    <t>Stephen R Harris</t>
  </si>
  <si>
    <t>Rhian Hayden</t>
  </si>
  <si>
    <t xml:space="preserve">deb.smith@torfaen.gov.uk; ruthdonovan@monmouthshire.gov.uk   </t>
  </si>
  <si>
    <t>sormiston@cardiff.gov.uk; c.dulson@cardiff.gov.uk</t>
  </si>
  <si>
    <t>PLEASE ENSURE THAT ALL BLANK CELLS ARE POPULATED WITH ZEROS.</t>
  </si>
  <si>
    <t xml:space="preserve">DYLECH ROI SERO YM MHOB CELL WAG.
</t>
  </si>
  <si>
    <t>Mark Price</t>
  </si>
  <si>
    <t>Brandon Bull</t>
  </si>
  <si>
    <t>ndrforms@gov.wales</t>
  </si>
  <si>
    <t>FfurflenniNDR@llyw.cymru</t>
  </si>
  <si>
    <t>Gross calculated rate yield</t>
  </si>
  <si>
    <t>Gross yield (sum of rows 3 to 8.9)</t>
  </si>
  <si>
    <t>Allowance for losses in collection (row 15 x -1.0%)</t>
  </si>
  <si>
    <t>Darpariaeth ar gyfer colledion wrth gasglu (llinell 15 x -1.0%)</t>
  </si>
  <si>
    <t>Costs of collection allowance (row 1 x -£39.50 + row 2 x -0.00087)</t>
  </si>
  <si>
    <t>Costau lwfans casglu (rhes 1 x -£39.50 + rhes 2 x -0.00087)</t>
  </si>
  <si>
    <t>Provisional contribution to the pool (sum of rows 15 to 17)</t>
  </si>
  <si>
    <t>Cyfraniad dros dro i'r gronfa (swm rhesi 15 i 17)</t>
  </si>
  <si>
    <t>The liability amount due for those hereditaments ineligible for SBRR due to the multiple occupation rule</t>
  </si>
  <si>
    <t>Swm y rhwymedigaeth sy’n ddyledus ar gyfer yr hereditamentau hynny nad ydynt yn gymwys ar gyfer SBRR oherwydd y rheol amlfeddiannaeth</t>
  </si>
  <si>
    <t>Cynnyrch cyfradd gros wedi'i gyfrifo</t>
  </si>
  <si>
    <t>Dewi A Morgan</t>
  </si>
  <si>
    <t>Amanda Hughes</t>
  </si>
  <si>
    <t>Richard Weigh</t>
  </si>
  <si>
    <t>andrew.bolton@wrexham.gov.uk; lisa.case@wrexham.gov.uk</t>
  </si>
  <si>
    <t>Huw Jones</t>
  </si>
  <si>
    <t>Matt Bowmer</t>
  </si>
  <si>
    <t>725073</t>
  </si>
  <si>
    <t>Meirion Rushworth</t>
  </si>
  <si>
    <t>Sean O'Donnell &amp; Glenn Edwards</t>
  </si>
  <si>
    <t>ODONNS@CAERPHILLY.GOV.UK; EDWARG1@CAERPHILLY.GOV.UK</t>
  </si>
  <si>
    <t>Mandatory relief - Schedule 4ZA para 2(2)(a) (charitable occupations)</t>
  </si>
  <si>
    <t>Mandatory relief - Schedule 4ZA para 2(2)(b) (community amateur sports clubs)</t>
  </si>
  <si>
    <t>Mandatory relief - Schedule 4ZA para 4 (small business rate relief post office element)</t>
  </si>
  <si>
    <t>Mandatory relief - Schedule 4ZA para 4 (small business rate relief childcare element)</t>
  </si>
  <si>
    <t>Mandatory relief - Schedule 4ZA para 4 (small business rate relief excluding childcare/post office elements)</t>
  </si>
  <si>
    <t>Total Mandatory relief - Schedule 4ZA para 4 (small business rate relief) (sum of lines 6.2 to 6.4)</t>
  </si>
  <si>
    <t>Mandatory relief - Schedule 4ZA para 7 (public lavatories relief)</t>
  </si>
  <si>
    <t>Mandatory relief - Schedule 4ZA para 6 (heat networks relief)</t>
  </si>
  <si>
    <t>Mandatory relief - section 44A (partly occupied properties)</t>
  </si>
  <si>
    <t>Mandatory relief - section 45(1)(d) (empty premises)</t>
  </si>
  <si>
    <t>Mandatory relief - section 58 (revaluation 2023 transitional relief)</t>
  </si>
  <si>
    <t>Discretionary relief - reductions under section 47 (non-profit making bodies)</t>
  </si>
  <si>
    <t>Rhyddhad gorfodol - Atodlen 4ZA para 2(2)(a) (galwedigaethau elusennol)</t>
  </si>
  <si>
    <t>Rhyddhad gorfodol - Atodlen 4ZA para 2(2)(b) (clybiau chwaraeon amatur cymunedol)</t>
  </si>
  <si>
    <t>Rhyddhad gorfodol - Atodlen 4ZA para 4 (elfen swyddfa bost rhyddhad ardrethi busnesau bach)</t>
  </si>
  <si>
    <t>Rhyddhad gorfodol - Atodlen 4ZA para 4 (elfen gofal plant rhyddhad ardrethi busnesau bach)</t>
  </si>
  <si>
    <t>Rhyddhad gorfodol - Atodlen 4ZA para 4 (rhyddhad ardrethi busnesau bach heb gynnwys elfennau gofal plant/swyddfa bost)</t>
  </si>
  <si>
    <t>Cyfanswm y rhyddhad gorfodol - Atodlen 4ZA para 4 (rhyddhad ardrethi busnesau bach) (swm llinellau 6.2 i 6.4)</t>
  </si>
  <si>
    <t>Rhyddhad gorfodol - Atodlen 4ZA para 7 (rhyddhad toiledau cyhoeddus)</t>
  </si>
  <si>
    <t>Rhyddhad gorfodol - Atodlen 4ZA para 6 (rhyddhad rhwydweithiau gwresogi)</t>
  </si>
  <si>
    <t>Rhyddhad gorfodol - adran 44A (eiddo a feddiannir yn rhannol)</t>
  </si>
  <si>
    <t>Rhyddhad gorfodol - adran 45(1)(d) (eiddo wag)</t>
  </si>
  <si>
    <t>Rhyddhad gorfodol - adran 58 (rhyddhad trosiannol ailbrisio 2023)</t>
  </si>
  <si>
    <t>Rhyddhad yn ôl disgresiwn - gostyngiadau o dan adran 47 (cyrff nad ydynt yn gwneud elw)</t>
  </si>
  <si>
    <r>
      <rPr>
        <b/>
        <sz val="12"/>
        <rFont val="Arial"/>
        <family val="2"/>
      </rPr>
      <t>Preliminary information</t>
    </r>
    <r>
      <rPr>
        <sz val="12"/>
        <rFont val="Arial"/>
        <family val="2"/>
      </rPr>
      <t xml:space="preserve"> (lines 1 and 2)</t>
    </r>
  </si>
  <si>
    <t>Gwybodaeth ragarweiniol (llinellau 1 a 2)</t>
  </si>
  <si>
    <t>Mandatory relief - Schedule 4ZA para 3 (improvement relief)</t>
  </si>
  <si>
    <t>Rhyddhad gorfodol - Atodlen 4ZA para 3 (rhyddhad gwelliannau)</t>
  </si>
  <si>
    <t>Small business rate relief</t>
  </si>
  <si>
    <t>Rhyddhad Ardrethi Busnesau Bach</t>
  </si>
  <si>
    <t>Certificate of Chief Financial Officer</t>
  </si>
  <si>
    <t>Tystysgrif y prif swyddog cyllid</t>
  </si>
  <si>
    <r>
      <t>Mandatory reliefs</t>
    </r>
    <r>
      <rPr>
        <sz val="12"/>
        <color indexed="36"/>
        <rFont val="Arial"/>
        <family val="2"/>
      </rPr>
      <t xml:space="preserve"> </t>
    </r>
    <r>
      <rPr>
        <sz val="12"/>
        <rFont val="Arial"/>
        <family val="2"/>
      </rPr>
      <t>(show estimated lost yield as positive)</t>
    </r>
  </si>
  <si>
    <t>Rhyddhad gorfodol (defnyddiwch ffigur positif i nodi’ch amcangyfrif o’r arenillion a gollwyd)</t>
  </si>
  <si>
    <r>
      <t>Discretionary reliefs</t>
    </r>
    <r>
      <rPr>
        <b/>
        <sz val="12"/>
        <color indexed="36"/>
        <rFont val="Arial"/>
        <family val="2"/>
      </rPr>
      <t xml:space="preserve"> </t>
    </r>
    <r>
      <rPr>
        <b/>
        <sz val="12"/>
        <rFont val="Arial"/>
        <family val="2"/>
      </rPr>
      <t>(show estimated lost yield as positive)</t>
    </r>
  </si>
  <si>
    <t>Furthermore, I certify that the authority has made proper arrangements for securing economy, efficiency, and effectiveness in relation to the collection of non-domestic rates (delete if not applicable).</t>
  </si>
  <si>
    <t>Yr wyf yn ardystio hefyd fod yr awdurdod wedi gwneud trefniadau priodol er mwyn sicrhau ei fod yn casglu ardrethi annomestig mewn modd darbodus, effeithiol ac effeithlon (dileër os nad yw’n gymwys).</t>
  </si>
  <si>
    <t>Gross amount - gross yield adjusted for projected 'buoyancy' in rateable values</t>
  </si>
  <si>
    <t>Authority name</t>
  </si>
  <si>
    <t>CFO Name</t>
  </si>
  <si>
    <t>address 1</t>
  </si>
  <si>
    <t>address 2</t>
  </si>
  <si>
    <t xml:space="preserve">address 3 </t>
  </si>
  <si>
    <t>address 4</t>
  </si>
  <si>
    <t>Post Code</t>
  </si>
  <si>
    <t>Isle of Anglesey</t>
  </si>
  <si>
    <t>Y Swyddfa Addysg</t>
  </si>
  <si>
    <t xml:space="preserve">Ffordd Glanhwfa </t>
  </si>
  <si>
    <t>Ynys Mon</t>
  </si>
  <si>
    <t>LL77 7EY</t>
  </si>
  <si>
    <t>Council Offices</t>
  </si>
  <si>
    <t>Shirehall Street</t>
  </si>
  <si>
    <t>(blank)</t>
  </si>
  <si>
    <t>Wynnstay Rd</t>
  </si>
  <si>
    <t xml:space="preserve">Mold </t>
  </si>
  <si>
    <t>The Guildhall</t>
  </si>
  <si>
    <t>LL11 1AY</t>
  </si>
  <si>
    <t>Duncan Hall</t>
  </si>
  <si>
    <t>Neuadd Cyngor Ceredigion</t>
  </si>
  <si>
    <t>Penmorfa</t>
  </si>
  <si>
    <t>Aberaeron</t>
  </si>
  <si>
    <t>SA46 0PA</t>
  </si>
  <si>
    <t>Neath Port Talbot</t>
  </si>
  <si>
    <t>CF31 4WB</t>
  </si>
  <si>
    <t>Vale of Glamorgan</t>
  </si>
  <si>
    <t>Rhondda Cynon Taf</t>
  </si>
  <si>
    <t>The Pavilions</t>
  </si>
  <si>
    <t>Cambrian Park</t>
  </si>
  <si>
    <t>Clydach Vale</t>
  </si>
  <si>
    <t>Tonypandy</t>
  </si>
  <si>
    <t>CF40 2XX</t>
  </si>
  <si>
    <t>Caerphilly</t>
  </si>
  <si>
    <t>Penalta House</t>
  </si>
  <si>
    <t>Hengoed</t>
  </si>
  <si>
    <t>CF82 7EP</t>
  </si>
  <si>
    <t>Blaenau Gwent</t>
  </si>
  <si>
    <t>NP23 6XB</t>
  </si>
  <si>
    <t xml:space="preserve"> NP4 6YB</t>
  </si>
  <si>
    <t xml:space="preserve"> NP20 4UR</t>
  </si>
  <si>
    <t>CF10 4UW</t>
  </si>
  <si>
    <t>Contacts updated 13 January 2025</t>
  </si>
  <si>
    <t>Net rate yield (sum of rows 10 to 13)</t>
  </si>
  <si>
    <t>Cynnyrch cyfradd net (swm rhesi 10 i 13)</t>
  </si>
  <si>
    <t>Contents</t>
  </si>
  <si>
    <t>Introduction</t>
  </si>
  <si>
    <t>Mandatory reliefs</t>
  </si>
  <si>
    <t>Discretionary reliefs</t>
  </si>
  <si>
    <t>Certification</t>
  </si>
  <si>
    <t xml:space="preserve">FOR RETURN BY </t>
  </si>
  <si>
    <t xml:space="preserve">I'W DYCHWELYD ERBYN </t>
  </si>
  <si>
    <t>Guidance for local authorities on how to calculate and submit their provisional non-domestic rating contribution (NDR1).</t>
  </si>
  <si>
    <t>Additionally, the following shall be assumed to be nil:</t>
  </si>
  <si>
    <t>• adjustments for sums wrongly included in previous years’ outturn calculations</t>
  </si>
  <si>
    <t>Preliminary information</t>
  </si>
  <si>
    <t>Reliefs</t>
  </si>
  <si>
    <t>The authority’s best estimates of lost yields should be shown as positive.</t>
  </si>
  <si>
    <t>Charities</t>
  </si>
  <si>
    <t>Registered community amateur sports clubs</t>
  </si>
  <si>
    <t>Partly occupied premises</t>
  </si>
  <si>
    <t>Empty property</t>
  </si>
  <si>
    <t>Transitional relief</t>
  </si>
  <si>
    <t>Heat networks relief</t>
  </si>
  <si>
    <t>Improvement relief</t>
  </si>
  <si>
    <t>Gross yield</t>
  </si>
  <si>
    <t>Gross amount</t>
  </si>
  <si>
    <t>Line 10 is a calculated field, and is the amount determined by multiplying the amount in line 9 (gross yield) by 1.002. The amount of 1.002 is prescribed by the Regulations and takes account of the Welsh Minister’s estimate of the effect on yield of expected repayments, in respect of previous years, resulting from reductions in rateable value due to successful appeals and of interest payments arising from those repayments.</t>
  </si>
  <si>
    <t>Non‑profit making bodies</t>
  </si>
  <si>
    <t>Net rate yield</t>
  </si>
  <si>
    <t>Line 15 is a calculated field, and is the amount found by subtracting from line 10 (the gross amount) the amounts entered in lines 11, 12, and 13.</t>
  </si>
  <si>
    <t>Losses in collection</t>
  </si>
  <si>
    <t>Costs of collection</t>
  </si>
  <si>
    <t>Provisional calculation of contribution to the pool</t>
  </si>
  <si>
    <t>Line 18 is the amount calculated by subtracting from the amount entered in line 15 (the net yield) the amounts entered in lines 16 and 17.</t>
  </si>
  <si>
    <t>Small business rate reliefs ineligible business</t>
  </si>
  <si>
    <t xml:space="preserve">   Charities</t>
  </si>
  <si>
    <t xml:space="preserve">   Registered community amateur sports clubs</t>
  </si>
  <si>
    <t xml:space="preserve">   Small business rate relief</t>
  </si>
  <si>
    <t xml:space="preserve">   Partly occupied premises</t>
  </si>
  <si>
    <t xml:space="preserve">   Empty property</t>
  </si>
  <si>
    <t xml:space="preserve">   Transitional relief</t>
  </si>
  <si>
    <t xml:space="preserve">   Heat networks relief</t>
  </si>
  <si>
    <t xml:space="preserve">   Improvement relief</t>
  </si>
  <si>
    <t xml:space="preserve">   Non‑profit making bodies</t>
  </si>
  <si>
    <t>References in these notes to “the Regulations” refer to the Non‑Domestic Rating Contributions (Wales) Regulations 1992 (SI 1992/3238), as subsequently amended.</t>
  </si>
  <si>
    <t>For the purposes of calculating the provisional amount, the Regulations provide that the following shall be assumed to be nil:</t>
  </si>
  <si>
    <t>These notes are intended to help authorities with the calculation of form NDR1 which sets out their provisional non domestic rating contribution for 2025-26.</t>
  </si>
  <si>
    <t xml:space="preserve">Enter in line 8.9 the authority’s best estimate of lost yield in 2025 to 2026 as a result of the application of this relief in respect of qualifying property improvements. 2023 No. 1354 (W. 244). </t>
  </si>
  <si>
    <t>• amounts of hardship relief to be granted in 2025 to 2026 under section 49 of the Act</t>
  </si>
  <si>
    <t>• amounts of interest payable by the authority during 2025 to 2026 (these are taken into account in the buoyancy factor)</t>
  </si>
  <si>
    <t>Enter in line 6.4 the authority’s best estimate of lost yield in 2025 to 2026 as a result of the application of this relief in respect of small businesses, excluding post offices and childcare premises. Lost yield in respect of post offices should be entered in line 6.2 and childcare premises in line 6.3. 2017 No. 1229 (W.293)</t>
  </si>
  <si>
    <t>Enter in line 8.5 the authority’s best estimate of lost yield in 2025 to 2026 as a result of the application of transitional relief following the 2023 revaluation. 2022 No. 1350 (W. 272)</t>
  </si>
  <si>
    <t>Enter in line 8.8 the authority’s best estimate of lost yield in 2025 to 2026 as a result of the application of this relief in respect of low-carbon heat networks. 2024 No. 38 (W. 13)</t>
  </si>
  <si>
    <t>Enter in line 23 the number of hereditaments ineligible for small business rate relief as a result of the multiple occupation limit.
Enter in line 24 the authority's best estimate of increased yield in 2025 to 2026 as a result of the multiple occupation limit i.e. the amount of Small Business Rate Relief that would otherwise have been awarded.</t>
  </si>
  <si>
    <t>Enter in line 7 the authority’s best estimate of lost yield in 2025 to 2026 as a result of the rateable value of a hereditament being apportioned between its occupied and unoccupied parts under section 44A (partly occupied hereditaments) of the Act. The authority must assume that where such an apportionment applies on 31 December 2024, the apportionment will continue throughout 2025 to 2026.</t>
  </si>
  <si>
    <t>Enter in line 8 the authority's best estimate of lost yield in 2025 to 2026 as a result of property being unoccupied. The unoccupied rate is the same as the occupied rate by virtue of section 45 of the Act unless the property is exempt from empty property rates by virtue of the Non‑Domestic Rating (Unoccupied Property) (Wales) Regulations 2008 (SI 2008/2549 (W.217)). The authority must assume that where a property is unoccupied on 31 December 2024, it will remain unoccupied throughout 2025 to 2026.</t>
  </si>
  <si>
    <t>If the authority has made proper arrangements for securing economy, efficiency and effectiveness in relation to the collection of non‑domestic rates, it is permitted to make an allowance for bad and doubtful debts under paragraph 6 of Schedule 1 to the Regulations. The appropriate percentage allowance for 2025 to 2026 is 1.0%. Line 16 is calculated as the amount found by applying this percentage to the amount entered in line 15 (the net rate yield).</t>
  </si>
  <si>
    <t>In line 13, enter 90% of the total of any relief the authority expects to grant to non‑profit making organisations for 2025 to 2026 by virtue of its powers under section 47 (non-profit making bodies) of the Act. The estimate should not take account of relief where, although the decision to grant discretionary relief is expected to be taken in 2024 to 2025, the relief is in respect of the financial year 2024 to 2025; such amounts will be taken into account in the NDR3 return for 2024 to 2025. Where no decision has been taken as to whether such relief should continue in respect of a hereditament for which relief has been granted for 2024 to 2025, it should be assumed that the relief will continue in 2025 to
2026.</t>
  </si>
  <si>
    <t>Line 17 is the total allowance prescribed by Schedule 1 of the Regulations found by adding the following amounts:
• the number of hereditaments (line 1) multiplied by £39.50
• the aggregate rateable value on the local non‑domestic rating list for the authority as at 31 December 2024 (line 2) 
  multiplied by 0.00087</t>
  </si>
  <si>
    <t>Charity relief</t>
  </si>
  <si>
    <t>Registered community amateur sports clubs relief</t>
  </si>
  <si>
    <t xml:space="preserve">   Preliminary information</t>
  </si>
  <si>
    <t xml:space="preserve">   Gross calculated rate yield</t>
  </si>
  <si>
    <t>Ardrethi annomestig ffigurau dros dro NDR1</t>
  </si>
  <si>
    <t>Non_x0002_domestic rates data collection provisional figures NDR1</t>
  </si>
  <si>
    <t>Canllawiau i awdurdodau lleol ar sut i gyfrifo a chyflwyno eu cyfraniad ardrethi annomestig dros dro (NDR1).</t>
  </si>
  <si>
    <t>Cynnwys</t>
  </si>
  <si>
    <t>Rhagymadrodd</t>
  </si>
  <si>
    <t>Rhyddhadau</t>
  </si>
  <si>
    <t>Rhyddhad yn ôl disgresiwn</t>
  </si>
  <si>
    <t>Mae’r cyfeiriadau a wneir at “y Rheoliadau” yn y nodiadau hyn yn cyfeirio at Reoliadau Cyfraniadau Ardrethu Annomestig (Cymru) 1992 (OS 1992/3238), fel y’u diwygiwyd yn ddiweddarach.</t>
  </si>
  <si>
    <t>Mae paragraff 5(3) o Atodlen 8 i Ddeddf 1988 yn galluogi Gweinidogion Cymru i wneud eu cyfrifiad eu hunain o’r swm dros dro os na fydd yr awdurdod yn eu hysbysu o’r swm erbyn y dyddiad a nodwyd neu os cred Gweinidogion Cymru nad yw’r swm a hysbyswyd wedi’i gyfrifo yn unol â’r Rheoliadau. Os bydd Gweinidogion Cymru yn gwneud cyfrifiad o’r fath, mae’n rhaid iddynt hysbysu’r awdurdod o’u rhesymau dros wneud hynny a’r swm a gyfrifwyd. Er mwyn i Weinidogion Cymru allu penderfynu pa un a ddylent weithredu’r pŵer hwn neu beidio, mae’n ofynnol i’r awdurdodau, o dan adran 139A o’r Ddeddf, ddarparu gwybodaeth sy’n berthnasol i gyfrifo’r swm dros dro, mewn modd ac ar ffurf a nodir gan Weinidogion Cymru. Y ffurflen honno yw’r NDR1.</t>
  </si>
  <si>
    <t>At ddibenion cyfrifo’r swm dros dro, noda’r Rheoliadau y tybir y bydd y canlynol yn ddim:</t>
  </si>
  <si>
    <t>• symiau sy’n daladwy ar gyfer blwyddyn ariannol flaenorol na roddwyd ystyriaeth iddynt mewn cyfrifon alldro blwyddyn 
   ariannol flaenoro</t>
  </si>
  <si>
    <t>Yn ogystal, rhagdybir y bydd y canlynol yn ddim:</t>
  </si>
  <si>
    <t>• addasiadau ar gyfer symiau a gynhwyswyd ar gam mewn cyfrifon alldro blynyddoedd blaenorol</t>
  </si>
  <si>
    <t>Gwybodaeth ragarweiniol</t>
  </si>
  <si>
    <t>Arenillion ardrethu gros a gyfrifwyd</t>
  </si>
  <si>
    <t>Rhyddhad gorfodol</t>
  </si>
  <si>
    <t>Elusennau</t>
  </si>
  <si>
    <t>Clybiau chwaraeon amatur cymunedol cofrestredig</t>
  </si>
  <si>
    <t>Eiddo a feddiannir yn rhannol</t>
  </si>
  <si>
    <t>Eiddo gwag</t>
  </si>
  <si>
    <t>Rhyddhad trosiannol</t>
  </si>
  <si>
    <t>Rhyddhad rhwydweithiau gwresogi</t>
  </si>
  <si>
    <t>Rhyddhad gwelliannau</t>
  </si>
  <si>
    <t>Arenillion gros</t>
  </si>
  <si>
    <t>Swm gros</t>
  </si>
  <si>
    <t>Mae Llinell 10 yn faes a gyfrifir. Hwn yw’r swm a bennir trwy luosi’r swm yn llinell 9 (arenillion gros) ag 1.002. Mae’r swm o 1.002 wedi’i ragnodi gan y Rheoliadau ac mae’n ystyried amcangyfrif Gweinidog Cymru o’r effaith ar arenillion ad_x0002_daliadau disgwyliedig, o ran blynyddoedd blaenorol, a ddaw yn sgil gostyngiadau mewn gwerth ardrethol o ganlyniad i apeliadau llwyddiannus ac o daliadau llog sy’n codi o’r ad-daliadau hynny.</t>
  </si>
  <si>
    <t>Cyrff nad ydynt yn gwneud elw</t>
  </si>
  <si>
    <t>Arenillion ardrethu net</t>
  </si>
  <si>
    <t>Mae llinell 15 yn faes a gyfrifir. Cyfrifir y swm hwn trwy dynnu’r symiau a nodwyd yn llinellau 11, 12 a 13 o linell 10 (y swm gros).</t>
  </si>
  <si>
    <t>Colledion wrth gasglu</t>
  </si>
  <si>
    <t>Costau casglu</t>
  </si>
  <si>
    <t>Cyfrifiad dros dro o’r cyfraniad i’r gronfa</t>
  </si>
  <si>
    <t>Llinell 18 yw’r swm a gyfrifir trwy dynnu’r symiau a nodwyd yn llinellau 16 a 17 o’r swm a nodwyd yn llinell 15 (yr arenillion net).</t>
  </si>
  <si>
    <t>Ardystio</t>
  </si>
  <si>
    <t>Dylid dangos amcangyfrifon gorau’r awdurdod o arenillion a gollwyd fel rhai cadarnhaol.</t>
  </si>
  <si>
    <t>….................................................................................................................................................................................................................</t>
  </si>
  <si>
    <t>Paragraph 5(3) of Schedule 8 to the 1988 Act enables the Welsh Ministers to make their own calculation of the provisional amount if the authority fails to notify the amount by the date specified or if the Welsh Ministers believe that the amount notified has not been calculated in accordance with the Regulations.
If the Welsh Ministers make such a calculation, they must notify the authority of their reasons for doing so and the amount calculated. In order that the Welsh Ministers may decide whether or not to exercise this power, authorities are required, under section139A of the Act to supply information which is relevant to the calculation of the provisional amount, in a manner and form specified by the Welsh Ministers. That form is NDR1.</t>
  </si>
  <si>
    <t>Enter in line 1 the number of hereditaments shown in the local non‑domestic rating list for the authority area as at 31 December 2024.</t>
  </si>
  <si>
    <t>Entries made in lines 4 to 8.9, and 11 to 13 must be certified by the Chief Finance Officer for the authority as being the best that could be made on the basis of the information available at the time. The Chief Finance Officer must also certify that to the best of their knowledge and belief, the entries in lines 1 and 2 represent the number of hereditaments and the aggregate rateable value shown in the draft local non‑domestic rating list for the authority as at 31 December 2024.</t>
  </si>
  <si>
    <t>The Chief Finance Officer must further certify that they are satisfied that the authority has made proper arrangements for securing economy, efficiency and effectiveness in relation to the collection of non‑domestic rates in order that it can claim the losses in collection allowance under paragraph 6 of Schedule 1 of the Regulations.
Once the form has been certified it must be returned by 24 February 2025 in accordance with the instructions provided.</t>
  </si>
  <si>
    <r>
      <t xml:space="preserve">Hyd eithaf ei wybodaeth a’i gred. Mae’n rhaid i’r Prif Swyddog Cyllid ardystio ymhellach ei fod yn fodlon bod yr awdurdod wedi gwneud trefniadau priodol ar gyfer sicrhau economi, effeithlonrwydd ac effeithiolrwydd o ran casglu ardrethi annomestig er mwyn iddo allu hawlio’r colledion yn y lwfans casglu dan baragraff 6 o Atodlen 1 y Rheoliadau.
 Ar ôl i’r ffurflen gael ei hardystio, mae’n rhaid ei dychwelyd erbyn </t>
    </r>
    <r>
      <rPr>
        <b/>
        <sz val="12"/>
        <rFont val="Arial"/>
        <family val="2"/>
      </rPr>
      <t>24 Chwefror 2025</t>
    </r>
    <r>
      <rPr>
        <sz val="12"/>
        <rFont val="Arial"/>
        <family val="2"/>
      </rPr>
      <t xml:space="preserve"> yn unol â’r cyfarwyddiadau a roddwyd.</t>
    </r>
  </si>
  <si>
    <t>Os bydd yr awdurdod wedi gwneud trefniadau priodol i sicrhau bod ardrethi annomestig yn cael eu casglu mewn modd darbodus, effeithlon ac effeithiol, gellir caniatáu dyledion gwael ac amheus dan baragraff 6 o Atodlen 1 i’r Rheoliadau. Y ganran briodol a ganiateir ar gyfer 2025 i 2026 yw 1.0%. Cyfrifir llinell 16 fel y swm a gyfrifir trwy gymhwyso’r ganran hon i’r swm a nodwyd yn llinell 15 (yr arenillion ardrethi net).</t>
  </si>
  <si>
    <t>Yn llinell 23, nodwch nifer yr hereditamentau nad ydynt yn gymwys ar gyfer rhyddhad ardrethi busnesau bach oherwydd y cyfyngiad amlfeddiannaeth. Yn llinell 24, nodwch amcangyfrif gorau’r awdurdod o’r cynnydd yn yr arenillion yn 2025 i 2026 o ganlyniad i’r cyfyngiad amlfeddiannaeth, h.y. swm y Rhyddhad Ardrethi Busnesau Bach a fyddai, fel arall, wedi cael ei ddyfarnu.</t>
  </si>
  <si>
    <t>Diben y nodiadau hyn yw helpu awdurdodau i gyfrifo ffurflen NDR1 sy’n nodi eu cyfraniad ardrethu annomestig dros dro ar gyfer 2025 i 2026.</t>
  </si>
  <si>
    <t>• symiau’r rhyddhad caledi a fydd yn cael eu rhoi yn ystod 2025 i 2026 o dan adran 49 o’r Ddeddf</t>
  </si>
  <si>
    <t>• symiau’r llog sy’n daladwy gan yr awdurdod yn ystod 2025 i 2026 (rhoddir ystyriaeth i’r rhain yn y ffactor hydwythedd)</t>
  </si>
  <si>
    <t>• symiau sydd wedi, neu a fydd yn cael eu gohirio yn ystod 2025 i 2026, o ganlyniad i gytundebau a wnaethpwyd â
   threthdalwyr o dan reoliad 5 o Reoliadau Ardrethu Annomestig (Casglu a
  Gorfodi) (Rhestrau Lleol) (Diwygio a Darpariaethau Amrywiol) 1991 (OS 1991/141)</t>
  </si>
  <si>
    <t>Yn llinell 6.4, nodwch amcangyfrif gorau’r awdurdod o’r gostyngiad yn yr arenillion yn 2025 i 2026 o ganlyniad i gymhwyso’r rhyddhad hwn mewn perthynas â busnesau bach, heb gynnwys swyddfeydd post a lleoliadau gofal plant. Dylid nodi’r gostyngiad yn yr arenillion o ran swyddfeydd post yn llinell 6.2 a lleoliadau gofal plant yn llinell 6.3. 2017 Rhif 1229 (Cy. 293)</t>
  </si>
  <si>
    <t>Yn llinell 8.5, nodwch amcangyfrif gorau’r awdurdod o’r gostyngiad yn yr arenillion yn 2025 i 2026 o ganlyniad i gymhwyso’r rhyddhad trosiannol yn dilyn yr ailbrisiad yn 2023. 2022 Rhif 1350 (Cy. 272)</t>
  </si>
  <si>
    <t>Yn linell 8.8, nodwch amcangyfrif gorau'r awdurdod o’r gostyngiad yn yr arenillion yn 2025 i 2026 o ganlyniad i gymhwyso'r rhyddhad hwn mewn perthynas â rhwydweithiau gwres carbon isel. 2024 Rhif 38 (Cy. 13)</t>
  </si>
  <si>
    <t>Yn llinell 8.9, nodwch amcangyfrif gorau'r awdurdod o’r gostyngiad yn yr arenillion yn 2025 i 2026 o ganlyniad i gymhwyso'r rhyddhad hwn mewn perthynas â gwelliannau eiddo cymwys. 2023 Rhif 1354 (Cy. 244)</t>
  </si>
  <si>
    <t>Yn llinell 13, nodwch 90% o gyfanswm unrhyw ryddhad y mae’r awdurdod yn disgwyl ei roi i sefydliadau nad ydynt yn gwneud elw ar gyfer 2025 i 2026 yn rhinwedd ei bwerau o dan adran 47 (cyrff nad ydynt yn gwneud elw) o’r Ddeddf. Ni ddylai’r amcangyfrif ystyried rhyddhad sydd yn ymwneud â’r flwyddyn ariannol 2024 i 2025, er y disgwylir i’r penderfyniad i roi rhyddhad yn ôl disgresiwn gael ei wneud yn ystod 2024 i 2025; bydd symiau o’r fath yn cael eu hystyried yn y ffurflen NDR3 ar gyfer 2024 i 2025. Pan na fydd unrhyw benderfyniad wedi’i wneud ynghylch a ddylai rhyddhad o’r fath barhau ar gyfer hereditament y mae’r rhyddhad wedi’i ganiatáu ar ei gyfer yn 2024 i 2025, dylid tybio y bydd y rhyddhad yn parhau yn ystod 2025 i 2026.</t>
  </si>
  <si>
    <r>
      <t xml:space="preserve">Mae’r cyfeiriadau a wneir at “y Ddeddf” yn y nodiadau hyn yn cyfeirio at Ddeddf Cyllid Llywodraeth Leol 1988, fel y’i diwygiwyd. O dan baragraff 5(2) o Atodlen 8 i’r Ddeddf, mae’n ofynnol i awdurdodau gyfrifo swm eu cyfraniad ardrethu annomestig dros dro ar gyfer y flwyddyn ariannol ddilynol, erbyn yr adeg a gyfarwyddir gan Weinidogion Cymru. Ar gyfer 2025 i 2026, mae’n rhaid cyfrifo swm y cyfrifiad dros dro a hysbysu Gweinidogion Cymru o’r swm hwn erbyn </t>
    </r>
    <r>
      <rPr>
        <b/>
        <sz val="12"/>
        <rFont val="Arial"/>
        <family val="2"/>
      </rPr>
      <t>24 Chwefror 2025</t>
    </r>
    <r>
      <rPr>
        <sz val="12"/>
        <rFont val="Arial"/>
        <family val="2"/>
      </rPr>
      <t>.</t>
    </r>
  </si>
  <si>
    <t>Ddeddf Cyllid Llywodraeth Leol 1988</t>
  </si>
  <si>
    <t>Yn llinell 1, nodwch nifer yr hereditamentau a ddangoswyd yn y rhestr ardrethu annomestig lleol ar gyfer ardal yr awdurdod ar 31 Rhagfyr 2024.</t>
  </si>
  <si>
    <t>Yn llinell 2, nodwch y gwerth ardrethol cyfanredol yn y rhestr ar gyfer ardal yr awdurdod ar 31 Rhagfyr 2024.</t>
  </si>
  <si>
    <t>Enter in line 2 the aggregate rateable value in the list for the authority's area as at 31 December 2024.</t>
  </si>
  <si>
    <t>Yn llinell 4, nodwch ganlyniad cymhwyso rhyddhad ardrethi gorfodol o 80% ar gyfer eiddo a feddiannir gan elusennau yn yr awdurdod, yn rhinwedd gostyngiadau o dan baragraff 2(1)(b) a (2)(a) o Atodlen 4ZA (rhyddhad ardrethi elusennol elusennau) i'r Ddeddf. Mae’n rhaid i’r awdurdod ragdybio y bydd eiddo a feddiannir gan elusennau ar 31 Rhagfyr 2024 yn parhau i gael ei feddiannu yn y modd hwn trwy gydol 2025 i 2026.</t>
  </si>
  <si>
    <t>Yn llinell 7, nodwch amcangyfrif gorau’r awdurdod o’r gostyngiad yn yr arenillion yn 2025 i 2026 o ganlyniad i ddosrannu gwerth ardrethol hereditament rhwng y rhan ohono a feddiannir a’r rhan honno sydd heb ei meddiannu o dan adran 44A (heridamentau a feddiannir yn rhannol) o’r Ddeddf. Os bydd dosraniad o’r fath yn gymwys ar 31 Rhagfyr 2024, mae’n rhaid i’r awdurdod dybio y bydd y dosraniad yn parhau trwy gydol 2025 i 2026.</t>
  </si>
  <si>
    <t>Yn llinell 8, nodwch amcangyfrif gorau’r awdurdod o’r gostyngiad yn yr arenillion yn 2025 i 2026 o ganlyniad i eiddo heb ei feddiannu. Yr un yw’r ardreth ar gyfer eiddo heb ei feddiannu ag ar gyfer eiddo a feddiannir yn rhinwedd adran 45 o’r Ddeddf oni bai bod yr eiddo wedi’i eithrio o ardrethi eiddo gwag yn rhinwedd Rheoliadau Ardrethu Annomestig (Eiddo Heb ei Feddiannu) (Cymru) 2008 (OS 2008/2449 (Cy.217)). Os nad oedd yr eiddo wedi’i feddiannu ar 31 Rhagfyr 2024, mae’n rhaid i’r awdurdod dybio y bydd yn parhau i fod heb ei feddiannu trwy gydol 2025 i 2026.</t>
  </si>
  <si>
    <t>Llinell 17 yw cyfanswm y lwfans a ragnodir gan Atodlen 1 o’r Rheoliadau, a gellir cyfrifo hyn trwy adio’r symiau canlynol: 
• nifer yr hereditamentau (llinell 1) wedi’u lluosi â £39.50 
• gwerth ardrethol cyfanredol ar y rhestr ardrethu annomestig leol ar gyfer yr awdurdod ar 31 Rhagfyr 2024 (llinell 2) wedi'i 
  luosi â 0.00087</t>
  </si>
  <si>
    <t>Mae’n rhaid i’r hyn a nodwyd yn llinellau 4 i 8.9 a 11 i 13 gael eu hardystio gan Brif Swyddog Cyllid yr awdurdod fel y rhai gorau y gellid eu cynhyrchu ar sail yr wybodaeth a oedd ar gael ar y pryd. Mae’n rhaid i’r Prif Swyddog Cyllid hefyd ardystio bod yr hyn a nodwyd yn llinellau 1 a 2 yn cynrychioli nifer yr hereditamentau a’r gwerth ardrethol cyfanredol a nodwyd yn y rhestr ardrethu annomestig lleol drafft ar gyfer yr awdurdod fel ag yr oedd ar 31 Rhagfyr 2024.</t>
  </si>
  <si>
    <t>Local Government Finance Act 1988</t>
  </si>
  <si>
    <t>24 CHWEFROR 2025</t>
  </si>
  <si>
    <t>24 FEBRUARY 2025</t>
  </si>
  <si>
    <t>Line 3 is a calculated field and is the gross rate yield calculated by multiplying the amount entered in line 2 by the proposed non‑domestic rating multiplier for 2025 to 2026 of 0.568. No account should be taken in this line of any reduction in yield arising from any reliefs as they will be dealt with in subsequent lines.</t>
  </si>
  <si>
    <t>Mae Llinell 3 yn faes a gyfrifir. Yr arenillion ardrethu gros yw hyn a gaiff ei gyfrifo trwy luosi’r swm a nodwyd ar linell 2 â’r lluosydd ardrethu annomestig arfaethedig ar gyfer 2025 i 2026 o 0.568. Ni ddylid rhoi ystyriaeth i unrhyw ostyngiad mewn arenillion a ddaw yn sgil unrhyw ryddhad ar y llinell hon oherwydd ymdrinnir â’r rhain mewn llinellau dilynol.</t>
  </si>
  <si>
    <t>v.1.0</t>
  </si>
  <si>
    <t>Public lavatories</t>
  </si>
  <si>
    <t xml:space="preserve">   Public lavatories</t>
  </si>
  <si>
    <t>Toiledau cyhoeddus</t>
  </si>
  <si>
    <t>Toiledau Cyhoeddus</t>
  </si>
  <si>
    <t>• sums whose recovery has been, or is to be, deferred in 2025 to 2026, as a result of agreements entered into with 
  ratepayers under regulation 5 of the Non‑Domestic Rating (Collection and Enforcement) (Local Lists) (Amendment and 
  Miscellaneous Provision) Regulations 1991 (SI 1991/141)</t>
  </si>
  <si>
    <t>Non‑Domestic Rating (Unoccupied Property) (Wales) Regulations 2008</t>
  </si>
  <si>
    <t>Rheoliadau Ardrethu Annomestig (Eiddo Heb ei Feddiannu) (Cymru) 2008</t>
  </si>
  <si>
    <t>Rheoliadau Ardrethu Annomestig (Symiau a Godir) (Cymru) 2022</t>
  </si>
  <si>
    <t>The Non-Domestic Rating (Chargeable Amounts) (Wales) Regulations 2022</t>
  </si>
  <si>
    <t>The Non-Domestic Rating (Heat Networks Relief) (Wales) Regulations 2024</t>
  </si>
  <si>
    <t>Rheoliadau Ardrethu Annomestig (Rhyddhad Rhwydweithiau Gwresogi) (Cymru) 2024</t>
  </si>
  <si>
    <t>The Non-Domestic Rating (Improvement Relief) (Wales) Regulations 2023</t>
  </si>
  <si>
    <t>Rheoliadau Ardrethu Annomestig (Rhyddhad Gwelliannau) (Cymru) 2023</t>
  </si>
  <si>
    <t>The Non-Domestic Rating Contributions (Wales) Regulations 1992</t>
  </si>
  <si>
    <t>Ddeddf Cyllid Llywodraeth Leol 1988 - Atodlen 4ZA para 7 (rhyddhad toiledau cyhoeddus)</t>
  </si>
  <si>
    <t>Local Government Finance Act 1988 - Schedule 4ZA para 7 (public lavatories relief)</t>
  </si>
  <si>
    <t>Line 9 is a calculated field, and is the amount found by subtracting from the amount entered in line 3, the amounts entered in lines 4 to 8.9.</t>
  </si>
  <si>
    <t>Mae Llinell 9 yn faes a gyfrifir. Cyfrifir y swm hwn trwy dynnu’r swm a nodwyd yn llinell 3 o’r symiau a nodwyd yn llinellau 4 i 8.9.</t>
  </si>
  <si>
    <t>Llinos Roberts &amp; Meirion Jones</t>
  </si>
  <si>
    <t>LlinosRoberts5@ynysmon.gov.uk;
MeirionJones2@ynysmon.llyw.cymru</t>
  </si>
  <si>
    <t>Bleddyn Jones</t>
  </si>
  <si>
    <t>Susan Plumb &amp; Alyson Miliziano &amp; Jessica Simmons</t>
  </si>
  <si>
    <t>susan.plumb@conwy.gov.uk; alyson.miliziano@conwy.gov.uk; Jessica.simmons@conwy.gov.uk</t>
  </si>
  <si>
    <t>Paul Barnes &amp; Leah Gray</t>
  </si>
  <si>
    <t>paul.barnes@denbighshire.gov.uk; leah.gray@denbighshire.gov.uk</t>
  </si>
  <si>
    <t>Vicki Hankin &amp; David Barnes</t>
  </si>
  <si>
    <t>vicki.j.hankin@flintshire.gov.uk; david.barnes@flintshire.gov.uk</t>
  </si>
  <si>
    <t>Lisa Case &amp; Andrew Bolton</t>
  </si>
  <si>
    <t>Rhodri Morris &amp; Ann Ireland</t>
  </si>
  <si>
    <t xml:space="preserve">Ann Thomas &amp; Steffan Thomas </t>
  </si>
  <si>
    <t>AnThomas@Carmarthenshire.gov.uk; SWThomas@carmarthenshire.gov.uk</t>
  </si>
  <si>
    <t>Julian Morgans &amp;  Paula Lewis</t>
  </si>
  <si>
    <t>julian.morgans@swansea.gov.uk; paula.lewis@swansea.gov.uk</t>
  </si>
  <si>
    <t>Huw Jones &amp; Ann Hinder</t>
  </si>
  <si>
    <t>Suzanne Jones &amp;  Andrew Saunders</t>
  </si>
  <si>
    <t>spjones@valeofglamorgan.gov.uk; nndr@valeofglamorgan.gov.uk; ajsaunders@valeofglamorgan.gov.uk</t>
  </si>
  <si>
    <t>Mark Price &amp; Matthew Harrison</t>
  </si>
  <si>
    <t>mark.price@merthyr.gov.uk;  matthew.harrison@merthyr.gov.uk</t>
  </si>
  <si>
    <t>Dave Elias &amp; Melanie Payne</t>
  </si>
  <si>
    <t>Melanie.payne@blaenau-gwent.gov.uk; dave.elias@blaenau-gwent.gov.uk</t>
  </si>
  <si>
    <t>Sharon Lear &amp; Meredydd Owen</t>
  </si>
  <si>
    <t>sharon.lear@torfaen.gov.uk; meredydd.owen@torfaen.gov.uk</t>
  </si>
  <si>
    <t>Deb Smith &amp; Ruth Donovan</t>
  </si>
  <si>
    <t xml:space="preserve">Dominic Lewis </t>
  </si>
  <si>
    <t>dominic.lewis@newport.gov.uk</t>
  </si>
  <si>
    <t>Sally Ormiston &amp; Caroline Dulson</t>
  </si>
  <si>
    <t>Discretionary relief - reductions under section 47 (charitable occupations)</t>
  </si>
  <si>
    <t>Rhyddhad yn ôl disgresiwn - gostyngiadau o dan adran 47 (galwedigaethau elusennol)</t>
  </si>
  <si>
    <t>Rhyddhad dewisol - gostyngiadau o dan adran 47 (clybiau chwaraeon amatur cymunedol)</t>
  </si>
  <si>
    <t>Discretionary relief - reductions under section 47 (community amateur sports clubs)</t>
  </si>
  <si>
    <r>
      <t xml:space="preserve">References in these notes to “the Act” refer to the Local Government Finance Act 1988, as amended. Paragraph 5(2) of Schedule 8 to the Act requires authorities to calculate their provisional non‑domestic rating contribution for the following financial year, by such time as the Welsh Ministers direct. For 2025 to 2026, the amount of the provisional calculation must be carried out and the sum notified to the Welsh Ministers </t>
    </r>
    <r>
      <rPr>
        <b/>
        <sz val="12"/>
        <rFont val="Arial"/>
        <family val="2"/>
      </rPr>
      <t>by 24 February 2025</t>
    </r>
  </si>
  <si>
    <t>• amounts payable for a preceding financial year which have not been taken into account in a preceding financial year's
   out-turn calculation</t>
  </si>
  <si>
    <t>Enter in line 4 the result of the application of 80% mandatory rate relief for properties occupied by charities in the authority, by virtue of reductions under paragraph 2(1)(b) and (2)(a) of Schedule 4ZA (charitable rate relief charities) to the Act. The authority must assume that properties occupied by charities on 31 December 2024 will continue to be so occupied throughout 2025 to 2026.</t>
  </si>
  <si>
    <t>In line 11, enter 25% of the total amount of any relief the authority expects to grant for 2025 to 2026 (having taken account of the transitional arrangements where applicable) by virtue of its powers under section 47 (charities) of the Act, i.e. the “top‑up” relief for charitable organisations receiving mandatory rate relief. The estimate should not take account of relief where, although the decision to grant discretionary relief is expected to be taken in 2025 to 2026, the relief is in respect of the financial year 2024 to 2025; such amounts will be taken into account in the NDR3 return for that financial year. Where no decision has been taken as to whether such relief should continue in respect of a hereditament for which relief has been granted for 2024 to 2025, it should be assumed that the relief will continue in 2025 to 2026.</t>
  </si>
  <si>
    <t>Yn llinell 11, nodwch 25% o gyfanswm symiau unrhyw ryddhad y mae’r awdurdod yn disgwyl ei roi ar gyfer 2025 i 2026 (wedi ystyried y trefniadau trosiannol lle y bo’n gymwys) yn rhinwedd ei bwerau o dan adran 47 (elusennau) o’r Ddeddf, h.y. y rhyddhad ychwanegol i sefydliadau elusennol sy’n cael rhyddhad ardrethu gorfodol. Ni ddylai’r amcangyfrif ystyried rhyddhad sydd yn ymwneud â’r flwyddyn ariannol 2025 i 2026, er y disgwylir i’r penderfyniad i roi rhyddhad yn ôl disgresiwn gael ei wneud yn ystod 2024 i 2025; bydd symiau o’r fath yn cael eu hystyried yn y ffurflen NDR3 ar gyfer y flwyddyn ariannol honno. Pan na fydd unrhyw benderfyniad wedi’i wneud ynghylch a ddylai rhyddhad o’r fath barhau ar gyfer hereditament y mae’r rhyddhad wedi’i ganiatáu ar ei gyfer yn 2024 i 2025, dylid tybio y bydd y rhyddhad yn parhau yn ystod 2025 i 2026.</t>
  </si>
  <si>
    <t>Enter in line 5 the authority’s best estimate of lost yield in 2025 to 2026 as a result of the application of 80% mandatory rate relief for properties occupied by registered community amateur sports clubs in the authority. Reductions under paragraph 2(1)(b) and (2)(b) of Schedule 4ZA (charitable rate relief community amateur sports clubs) to the Act provides for mandatory rate relief for registered community amateur sports clubs. The authority must assume that properties occupied by registered community amateur sports clubs on 31 December 2024 will continue to be so occupied throughout 2025 to 2026.</t>
  </si>
  <si>
    <t>Yn llinell 5, nodwch amcangyfrif gorau’r awdurdod o’r gostyngiad yn yr arenillion yn 2025 i 2026 o ganlyniad i gymhwyso rhyddhad ardrethi gorfodol o 80% ar gyfer eiddo a feddiannir gan glybiau chwaraeon amatur cymunedol cofrestredig yn yr awdurdod. Mae gostyngiadau o dan baragraff 2(1)(b) a (2)(b) o Atodlen 4ZA (rhyddhad ardrethi elusennol - clybiau chwaraeon amatur cymunedol) yn darparu ar gyfer rhyddhad ardrethi gorfodol i glybiau chwaraeon amatur cymunedol cofrestredig. Mae’n rhaid i’r awdurdod dybio y bydd eiddo a feddiannir gan glybiau chwaraeon amatur cymunedol cofrestredig ar 31 Rhagfyr 2024 yn parhau i gael ei feddiannu felly trwy gydol 2025 i 2026.</t>
  </si>
  <si>
    <t>Yn llinell 8.6, nodwch ganlyniad cymhwyso rhyddhad ardrethi gorfodol o 100% ar gyfer eiddo a feddiannir gan toiledau cyhoeddus yn yr awdurdod, yn rhinwedd gostyngiadau o dan baragraff 7 o Atodlen 4ZA (toiledau cyhoeddus) i'r Ddeddf. Mae’n rhaid i’r awdurdod ragdybio y bydd eiddo a feddiannir gan toiledau cyhoeddus ar 31 Rhagfyr 2024 yn parhau i gael ei feddiannu yn y modd hwn trwy gydol 2025 i 2026.</t>
  </si>
  <si>
    <t>Enter in line 8.6 the result of the application of 100% mandatory rate relief for properties occupied by public lavatories in the authority, by virtue of reductions under paragraph 7 of Schedule 4ZA (public lavatories) to the Act. The authority must assume that properties occupied by public lavatories on 31 December 2024 will continue to be so occupied throughout 2025 to 2026.</t>
  </si>
  <si>
    <t>In line 12, enter 25% of the total amount of any relief the authority expects to grant for 2025 to 2026 by virtue of its powers under section 47 (charitable rate relief community amateur sports clubs) to the Act, i.e. “top‑up” relief for registered community amateur sports clubs receiving mandatory rate relief. The estimate should not take account of relief where, although the decision to grant discretionary relief is expected to be taken in 2025 to 2026, the relief is in respect of the financial year 2024 to 2025; such amounts will be taken into account in the NDR3 return for 2024 to 2025. Where no decision has been taken as to whether such relief should continue in respect of a hereditament for which relief has been granted for 2024 to 2025, it should be assumed that the relief will continue in 2025 to 2026.</t>
  </si>
  <si>
    <t>Yn llinell 12, nodwch 25% o gyfanswm symiau unrhyw ryddhad y mae’r awdurdod yn disgwyl ei roi ar gyfer 2024to 2025 yn rhinwedd ei bwerau gostyngiadau o dan adran 47 (gostyngiad ardrethi elusennol clybiau chwaraeon amatur cymunedol) o’r Ddeddf, h.y. rhyddhad ychwanegol ar gyfer clybiau chwaraeon amatur cymunedol cofrestredig sy’n cael rhyddhad ardrethi gorfodol. Ni ddylai’r amcangyfrif ystyried rhyddhad sydd yn ymwneud â’r flwyddyn ariannol 2025 i 2026, er y disgwylir i’r penderfyniad i roi rhyddhad yn ôl disgresiwn gael ei wneud yn ystod 2024 i 2025; bydd symiau o’r fath yn cael eu hystyried yn y ffurflen NDR3 ar gyfer 2024 i 2025. Pan na fydd unrhyw benderfyniad wedi’i wneud ynghylch a ddylai rhyddhad o’r fath barhau ar gyfer hereditament y mae’r rhyddhad wedi’i ganiatáu ar ei gyfer yn 2024 i 2025, dylid tybio y bydd y rhyddhad yn parhau yn ystod 2025 i 2026.</t>
  </si>
  <si>
    <t>Non‑Domestic Rating (Collection and Enforcement) (Local Lists) (Amendment and  Miscellaneous Provision) Regulations 1991 (SI 1991/141)</t>
  </si>
  <si>
    <t>Ardrethu Annomestig (Casglu a Gorfodi) (Rhestrau Lleol) (Diwygio a Darpariaethau Amrywiol) 1991 (OS 1991/141)</t>
  </si>
  <si>
    <t>Authority name Welsh</t>
  </si>
  <si>
    <t>NUTSCode</t>
  </si>
  <si>
    <t>Vendor-Payments</t>
  </si>
  <si>
    <t>Customer-Receipts</t>
  </si>
  <si>
    <t>Ynys Môn</t>
  </si>
  <si>
    <t>1.1.01.512</t>
  </si>
  <si>
    <t>20000299</t>
  </si>
  <si>
    <t>20000198</t>
  </si>
  <si>
    <t>1.1.02.514</t>
  </si>
  <si>
    <t>20000253</t>
  </si>
  <si>
    <t>20000406</t>
  </si>
  <si>
    <t>1.1.03.516</t>
  </si>
  <si>
    <t>20000255</t>
  </si>
  <si>
    <t>20000387</t>
  </si>
  <si>
    <t>Sir Ddinbych</t>
  </si>
  <si>
    <t>1.1.03.518</t>
  </si>
  <si>
    <t>20000309</t>
  </si>
  <si>
    <t>20000118</t>
  </si>
  <si>
    <t>Sir y Fflint</t>
  </si>
  <si>
    <t>1.2.09.520</t>
  </si>
  <si>
    <t>20000308</t>
  </si>
  <si>
    <t>20000580</t>
  </si>
  <si>
    <t>Wrecsam</t>
  </si>
  <si>
    <t>1.2.09.522</t>
  </si>
  <si>
    <t>20000311</t>
  </si>
  <si>
    <t>20000370</t>
  </si>
  <si>
    <t>1.2.10.524</t>
  </si>
  <si>
    <t>20000298</t>
  </si>
  <si>
    <t>20000420</t>
  </si>
  <si>
    <t>1.1.04.526</t>
  </si>
  <si>
    <t>20000075</t>
  </si>
  <si>
    <t>Sir Benfro</t>
  </si>
  <si>
    <t>1.1.04.528</t>
  </si>
  <si>
    <t>20000295</t>
  </si>
  <si>
    <t>20000446</t>
  </si>
  <si>
    <t>Sir Gaerfyrddin</t>
  </si>
  <si>
    <t>1.1.04.530</t>
  </si>
  <si>
    <t>20000328</t>
  </si>
  <si>
    <t>20000384</t>
  </si>
  <si>
    <t>Abertawe</t>
  </si>
  <si>
    <t>1.1.05.532</t>
  </si>
  <si>
    <t>20000304</t>
  </si>
  <si>
    <t>20000081</t>
  </si>
  <si>
    <t>Castell-nedd Port Talbot</t>
  </si>
  <si>
    <t>1.1.06.534</t>
  </si>
  <si>
    <t>20000326</t>
  </si>
  <si>
    <t>20000242</t>
  </si>
  <si>
    <t>Pen-y-bont ar Ogwr</t>
  </si>
  <si>
    <t>1.1.06.536</t>
  </si>
  <si>
    <t>20000116</t>
  </si>
  <si>
    <t>20000378</t>
  </si>
  <si>
    <t>Bro Morgannwg</t>
  </si>
  <si>
    <t>1.2.11.538</t>
  </si>
  <si>
    <t>20000114</t>
  </si>
  <si>
    <t>20000337</t>
  </si>
  <si>
    <t>1.1.07.540</t>
  </si>
  <si>
    <t>20000261</t>
  </si>
  <si>
    <t>20000296</t>
  </si>
  <si>
    <t>Merthyr Tudful</t>
  </si>
  <si>
    <t>1.1.07.542</t>
  </si>
  <si>
    <t>20000300</t>
  </si>
  <si>
    <t>20000217</t>
  </si>
  <si>
    <t>Caerffili</t>
  </si>
  <si>
    <t>1.1.08.544</t>
  </si>
  <si>
    <t>20000125</t>
  </si>
  <si>
    <t>20000031</t>
  </si>
  <si>
    <t>1.1.08.545</t>
  </si>
  <si>
    <t>20000259</t>
  </si>
  <si>
    <t>20000013</t>
  </si>
  <si>
    <t>1.1.08.546</t>
  </si>
  <si>
    <t>20000120</t>
  </si>
  <si>
    <t>20000540</t>
  </si>
  <si>
    <t>Sir Fynwy</t>
  </si>
  <si>
    <t>1.2.12.548</t>
  </si>
  <si>
    <t>20000225</t>
  </si>
  <si>
    <t>Casnewydd</t>
  </si>
  <si>
    <t>1.2.12.550</t>
  </si>
  <si>
    <t>20000327</t>
  </si>
  <si>
    <t>20000248</t>
  </si>
  <si>
    <t>Caerdydd</t>
  </si>
  <si>
    <t>1.2.11.552</t>
  </si>
  <si>
    <t>20000115</t>
  </si>
  <si>
    <t>20000047</t>
  </si>
  <si>
    <t>to be updated!</t>
  </si>
  <si>
    <t>Mandatory relief - Schedule 4ZB para 2 (charitable relief for empty premises)</t>
  </si>
  <si>
    <t>Charitable relief for empty premises</t>
  </si>
  <si>
    <t xml:space="preserve">   Charitable relief for empty premises</t>
  </si>
  <si>
    <t>Galwedigaethau elusennol eiddo wag</t>
  </si>
  <si>
    <t>Enter in line 8.4 the result of the application of mandatory charitable rate relief for unoccupied properties, by virtue of reductions under paragraph 2 of Schedule 4ZB (charitable rate relief) to the Act. The authority must assume that where a property is unoccupied and eligible on 31 December 2024, it will remain unoccupied and eligible throughout 2025 to 2026.</t>
  </si>
  <si>
    <t>Yn llinell 8.4, nodwch ganlyniad cymhwyso rhyddhad ardrethi gorfodol o ar gyfer eiddo a feddiannir gan elusennau yn yr awdurdod, yn rhinwedd gostyngiadau o dan baragraff 2 o Atodlen 4ZB (rhyddhad ardrethi elusennol elusennau) i'r Ddeddf. Mae’n rhaid i’r awdurdod ragdybio y bydd eiddo a feddiannir gan elusennau ar 31 Rhagfyr 2024 yn parhau i gael ei feddiannu yn y modd hwn trwy gydol 2025 i 2026.</t>
  </si>
  <si>
    <t>Cyngor Bwrdeistref Sirol Blaenau Gwent</t>
  </si>
  <si>
    <t>Cyngor Bwrdeistref Sirol Pen-y-bont ar Ogwr</t>
  </si>
  <si>
    <t>Cyngor Bwrdeistref Sirol Caerffili</t>
  </si>
  <si>
    <t>Cyngor Caerdydd</t>
  </si>
  <si>
    <t>Cyngor Sir Gaerfyrddin</t>
  </si>
  <si>
    <t>Cyngor Sir Ceredigion</t>
  </si>
  <si>
    <t>Cyngor Bwrdeistref Sirol Conwy</t>
  </si>
  <si>
    <t>Cyngor Sir Ddinbych</t>
  </si>
  <si>
    <t>Cyngor Sir y Fflint</t>
  </si>
  <si>
    <t>Cyngor Sir Gwynedd</t>
  </si>
  <si>
    <t>Cyngor Bwrdeistref Sirol Merthyr Tudful</t>
  </si>
  <si>
    <t>Cyngor Sir Fynwy</t>
  </si>
  <si>
    <t>Cyngor Bwrdeistref Sirol Castell-nedd Port Talbot</t>
  </si>
  <si>
    <t>Cyngor Dinas Casnewydd</t>
  </si>
  <si>
    <t>Cyngor Sir Penfro</t>
  </si>
  <si>
    <t>Cyngor Sir Powys</t>
  </si>
  <si>
    <t>Cyngor Bwrdeistref Sirol Rhondda Cynon Taf</t>
  </si>
  <si>
    <t>Cyngor Sir a Dinas Abertawe</t>
  </si>
  <si>
    <t>Cyngor Bwrdeistref Sirol Bro Morgannwg</t>
  </si>
  <si>
    <t>Cyngor Bwrdeistref Sirol Torfaen</t>
  </si>
  <si>
    <t>Cyngor Bwrdeistref Sirol Wrecsam</t>
  </si>
  <si>
    <t>Dewiswch eich iaith benodol / Choose your preferred language:</t>
  </si>
  <si>
    <t>Rhyddhad gorfodol - Atodlen 4ZB para 2 (galwedigaethau elusennol eiddo gwag)</t>
  </si>
  <si>
    <t>Arenillion gros (swm rhesi 3 i 8.9)</t>
  </si>
  <si>
    <t>Swm gros – arenillion gros wedi’u haddasu ar gyfer ‘hydwythedd’ rhagamcanol mewn gwerthoedd ardrethol</t>
  </si>
  <si>
    <t>Rhyddhad dewisol (defnyddiwch ffigur positif wrth nodi’ch amcangyfrif o’r arenillion a gollwyd)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</si>
</sst>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
    <numFmt numFmtId="165" formatCode="#,##0_ ;[Red]\-#,##0\ "/>
    <numFmt numFmtId="166" formatCode="0.000"/>
    <numFmt numFmtId="167" formatCode="_-* #,##0_-;\-* #,##0_-;_-* &quot;-&quot;??_-;_-@_-"/>
  </numFmts>
  <fonts count="33">
    <font>
      <sz val="12"/>
      <name val="Arial"/>
    </font>
    <font>
      <sz val="12"/>
      <name val="Arial"/>
      <family val="2"/>
    </font>
    <font>
      <sz val="10"/>
      <name val="Arial"/>
      <family val="2"/>
    </font>
    <font>
      <b/>
      <sz val="10"/>
      <name val="Arial"/>
      <family val="2"/>
    </font>
    <font>
      <sz val="12"/>
      <name val="Arial"/>
      <family val="2"/>
    </font>
    <font>
      <sz val="10"/>
      <color indexed="8"/>
      <name val="Arial"/>
      <family val="2"/>
    </font>
    <font>
      <sz val="8"/>
      <name val="Arial"/>
      <family val="2"/>
    </font>
    <font>
      <sz val="8"/>
      <color indexed="81"/>
      <name val="Tahoma"/>
      <family val="2"/>
    </font>
    <font>
      <strike/>
      <sz val="10"/>
      <name val="Arial"/>
      <family val="2"/>
    </font>
    <font>
      <b/>
      <sz val="14"/>
      <name val="Arial"/>
      <family val="2"/>
    </font>
    <font>
      <b/>
      <sz val="12"/>
      <name val="Arial"/>
      <family val="2"/>
    </font>
    <font>
      <b/>
      <u/>
      <sz val="12"/>
      <name val="Arial"/>
      <family val="2"/>
    </font>
    <font>
      <sz val="12"/>
      <color indexed="36"/>
      <name val="Arial"/>
      <family val="2"/>
    </font>
    <font>
      <sz val="12"/>
      <name val="Verdana"/>
      <family val="2"/>
    </font>
    <font>
      <b/>
      <sz val="12"/>
      <color indexed="8"/>
      <name val="Arial"/>
      <family val="2"/>
    </font>
    <font>
      <sz val="12"/>
      <color indexed="8"/>
      <name val="Arial"/>
      <family val="2"/>
    </font>
    <font>
      <b/>
      <sz val="12"/>
      <color indexed="36"/>
      <name val="Arial"/>
      <family val="2"/>
    </font>
    <font>
      <sz val="12"/>
      <color rgb="FFFF0000"/>
      <name val="Arial"/>
      <family val="2"/>
    </font>
    <font>
      <sz val="12"/>
      <color rgb="FFFFFFFF"/>
      <name val="Arial"/>
      <family val="2"/>
    </font>
    <font>
      <sz val="12"/>
      <color theme="3"/>
      <name val="Arial"/>
      <family val="2"/>
    </font>
    <font>
      <b/>
      <sz val="12"/>
      <color theme="3"/>
      <name val="Arial"/>
      <family val="2"/>
    </font>
    <font>
      <b/>
      <sz val="12"/>
      <color rgb="FFFFFFFF"/>
      <name val="Arial"/>
      <family val="2"/>
    </font>
    <font>
      <b/>
      <sz val="12"/>
      <color rgb="FFFF0000"/>
      <name val="Arial"/>
      <family val="2"/>
    </font>
    <font>
      <u/>
      <sz val="12"/>
      <color indexed="12"/>
      <name val="Arial"/>
      <family val="2"/>
    </font>
    <font>
      <u/>
      <sz val="12"/>
      <color theme="10"/>
      <name val="Arial"/>
      <family val="2"/>
    </font>
    <font>
      <b/>
      <sz val="18"/>
      <name val="Arial"/>
      <family val="2"/>
    </font>
    <font>
      <u/>
      <sz val="12"/>
      <color theme="10"/>
      <name val="Arial"/>
      <family val="2"/>
    </font>
    <font>
      <u/>
      <sz val="12"/>
      <color theme="10"/>
      <name val="H"/>
    </font>
    <font>
      <sz val="10"/>
      <color indexed="8"/>
      <name val="Arial"/>
    </font>
    <font>
      <sz val="12"/>
      <color rgb="FF448DDF"/>
      <name val="Arial"/>
      <family val="2"/>
    </font>
    <font>
      <sz val="11"/>
      <name val="Calibri"/>
      <family val="2"/>
    </font>
    <font>
      <sz val="10"/>
      <color rgb="FF080808"/>
      <name val="Arial"/>
      <family val="2"/>
    </font>
    <font>
      <sz val="12"/>
      <color rgb="FFA5A5A5"/>
      <name val="Arial"/>
      <family val="2"/>
    </font>
  </fonts>
  <fills count="15">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theme="0" tint="-0.14999847407452621"/>
        <bgColor indexed="64"/>
      </patternFill>
    </fill>
    <fill>
      <patternFill patternType="solid">
        <fgColor rgb="FF969696"/>
        <bgColor indexed="64"/>
      </patternFill>
    </fill>
    <fill>
      <patternFill patternType="solid">
        <fgColor theme="7" tint="-0.249977111117893"/>
        <bgColor indexed="64"/>
      </patternFill>
    </fill>
    <fill>
      <patternFill patternType="solid">
        <fgColor rgb="FFB2B2B2"/>
        <bgColor indexed="64"/>
      </patternFill>
    </fill>
    <fill>
      <patternFill patternType="solid">
        <fgColor rgb="FFC0C0C0"/>
        <bgColor indexed="64"/>
      </patternFill>
    </fill>
    <fill>
      <patternFill patternType="solid">
        <fgColor rgb="FFD0E9FC"/>
        <bgColor indexed="64"/>
      </patternFill>
    </fill>
    <fill>
      <patternFill patternType="solid">
        <fgColor rgb="FFAEAEAE"/>
        <bgColor indexed="64"/>
      </patternFill>
    </fill>
    <fill>
      <patternFill patternType="solid">
        <fgColor theme="3" tint="0.59999389629810485"/>
        <bgColor indexed="64"/>
      </patternFill>
    </fill>
    <fill>
      <patternFill patternType="solid">
        <fgColor rgb="FFFFFF00"/>
        <bgColor indexed="64"/>
      </patternFill>
    </fill>
    <fill>
      <patternFill patternType="solid">
        <fgColor theme="1" tint="0.59999389629810485"/>
        <bgColor indexed="64"/>
      </patternFill>
    </fill>
    <fill>
      <patternFill patternType="solid">
        <fgColor rgb="FFFFFFFF"/>
        <bgColor indexed="64"/>
      </patternFill>
    </fill>
  </fills>
  <borders count="30">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18"/>
      </right>
      <top style="thin">
        <color indexed="18"/>
      </top>
      <bottom/>
      <diagonal/>
    </border>
    <border>
      <left/>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style="thin">
        <color rgb="FFFFFFFF"/>
      </bottom>
      <diagonal/>
    </border>
    <border>
      <left style="thin">
        <color auto="1"/>
      </left>
      <right style="thin">
        <color auto="1"/>
      </right>
      <top style="thin">
        <color rgb="FFFFFFFF"/>
      </top>
      <bottom style="thin">
        <color rgb="FFFFFFFF"/>
      </bottom>
      <diagonal/>
    </border>
    <border>
      <left style="thin">
        <color auto="1"/>
      </left>
      <right style="thin">
        <color auto="1"/>
      </right>
      <top style="thin">
        <color rgb="FFFFFFFF"/>
      </top>
      <bottom style="thin">
        <color auto="1"/>
      </bottom>
      <diagonal/>
    </border>
    <border>
      <left style="thin">
        <color auto="1"/>
      </left>
      <right style="thin">
        <color auto="1"/>
      </right>
      <top style="thin">
        <color auto="1"/>
      </top>
      <bottom style="thin">
        <color rgb="FFFFFFFF"/>
      </bottom>
      <diagonal/>
    </border>
    <border>
      <left style="thin">
        <color auto="1"/>
      </left>
      <right style="thin">
        <color auto="1"/>
      </right>
      <top/>
      <bottom style="thin">
        <color rgb="FFFFFFFF"/>
      </bottom>
      <diagonal/>
    </border>
    <border>
      <left/>
      <right/>
      <top style="thin">
        <color rgb="FFFFFFFF"/>
      </top>
      <bottom style="thin">
        <color rgb="FFFFFFFF"/>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6">
    <xf numFmtId="0" fontId="0" fillId="0" borderId="0"/>
    <xf numFmtId="43" fontId="1" fillId="0" borderId="0" applyFont="0" applyFill="0" applyBorder="0" applyAlignment="0" applyProtection="0"/>
    <xf numFmtId="0" fontId="5" fillId="0" borderId="0"/>
    <xf numFmtId="0" fontId="23" fillId="0" borderId="0" applyNumberFormat="0" applyFill="0" applyBorder="0" applyAlignment="0" applyProtection="0">
      <alignment vertical="top"/>
      <protection locked="0"/>
    </xf>
    <xf numFmtId="0" fontId="24" fillId="0" borderId="0" applyNumberFormat="0" applyFill="0" applyBorder="0" applyAlignment="0" applyProtection="0"/>
    <xf numFmtId="0" fontId="28" fillId="0" borderId="0"/>
  </cellStyleXfs>
  <cellXfs count="194">
    <xf numFmtId="0" fontId="0" fillId="0" borderId="0" xfId="0"/>
    <xf numFmtId="0" fontId="2" fillId="0" borderId="0" xfId="0" applyFont="1"/>
    <xf numFmtId="0" fontId="4" fillId="0" borderId="0" xfId="0" applyFont="1"/>
    <xf numFmtId="0" fontId="3" fillId="0" borderId="0" xfId="0" applyFont="1"/>
    <xf numFmtId="166" fontId="2" fillId="0" borderId="0" xfId="0" applyNumberFormat="1" applyFont="1"/>
    <xf numFmtId="165" fontId="2" fillId="0" borderId="0" xfId="0" applyNumberFormat="1" applyFont="1"/>
    <xf numFmtId="0" fontId="2" fillId="0" borderId="0" xfId="0" quotePrefix="1" applyFont="1" applyAlignment="1">
      <alignment horizontal="center"/>
    </xf>
    <xf numFmtId="0" fontId="8" fillId="0" borderId="0" xfId="0" applyFont="1"/>
    <xf numFmtId="0" fontId="4" fillId="4" borderId="0" xfId="0" applyFont="1" applyFill="1"/>
    <xf numFmtId="0" fontId="4" fillId="5" borderId="0" xfId="0" applyFont="1" applyFill="1"/>
    <xf numFmtId="0" fontId="18" fillId="6" borderId="7" xfId="0" applyFont="1" applyFill="1" applyBorder="1"/>
    <xf numFmtId="0" fontId="18" fillId="6" borderId="1" xfId="0" applyFont="1" applyFill="1" applyBorder="1"/>
    <xf numFmtId="0" fontId="4" fillId="7" borderId="0" xfId="0" applyFont="1" applyFill="1"/>
    <xf numFmtId="0" fontId="18" fillId="0" borderId="0" xfId="0" applyFont="1"/>
    <xf numFmtId="0" fontId="18" fillId="7" borderId="0" xfId="0" applyFont="1" applyFill="1"/>
    <xf numFmtId="0" fontId="4" fillId="8" borderId="0" xfId="0" applyFont="1" applyFill="1"/>
    <xf numFmtId="0" fontId="19" fillId="9" borderId="0" xfId="0" applyFont="1" applyFill="1"/>
    <xf numFmtId="0" fontId="4" fillId="9" borderId="7" xfId="0" applyFont="1" applyFill="1" applyBorder="1"/>
    <xf numFmtId="0" fontId="4" fillId="9" borderId="0" xfId="0" applyFont="1" applyFill="1"/>
    <xf numFmtId="0" fontId="4" fillId="9" borderId="1" xfId="0" applyFont="1" applyFill="1" applyBorder="1"/>
    <xf numFmtId="0" fontId="10" fillId="9" borderId="0" xfId="0" applyFont="1" applyFill="1" applyAlignment="1">
      <alignment horizontal="right"/>
    </xf>
    <xf numFmtId="0" fontId="4" fillId="9" borderId="0" xfId="0" applyFont="1" applyFill="1" applyAlignment="1">
      <alignment vertical="center"/>
    </xf>
    <xf numFmtId="164" fontId="19" fillId="9" borderId="0" xfId="0" applyNumberFormat="1" applyFont="1" applyFill="1" applyProtection="1">
      <protection hidden="1"/>
    </xf>
    <xf numFmtId="0" fontId="20" fillId="9" borderId="3" xfId="0" applyFont="1" applyFill="1" applyBorder="1" applyAlignment="1">
      <alignment vertical="center"/>
    </xf>
    <xf numFmtId="164" fontId="19" fillId="9" borderId="4" xfId="0" applyNumberFormat="1" applyFont="1" applyFill="1" applyBorder="1" applyProtection="1">
      <protection hidden="1"/>
    </xf>
    <xf numFmtId="0" fontId="19" fillId="9" borderId="4" xfId="0" applyFont="1" applyFill="1" applyBorder="1"/>
    <xf numFmtId="0" fontId="19" fillId="9" borderId="5" xfId="0" applyFont="1" applyFill="1" applyBorder="1"/>
    <xf numFmtId="0" fontId="19" fillId="9" borderId="1" xfId="0" applyFont="1" applyFill="1" applyBorder="1"/>
    <xf numFmtId="0" fontId="19" fillId="9" borderId="0" xfId="0" applyFont="1" applyFill="1" applyAlignment="1">
      <alignment horizontal="left"/>
    </xf>
    <xf numFmtId="0" fontId="19" fillId="9" borderId="0" xfId="0" applyFont="1" applyFill="1" applyProtection="1">
      <protection locked="0"/>
    </xf>
    <xf numFmtId="0" fontId="19" fillId="9" borderId="0" xfId="0" applyFont="1" applyFill="1" applyAlignment="1" applyProtection="1">
      <alignment horizontal="left"/>
      <protection locked="0"/>
    </xf>
    <xf numFmtId="0" fontId="19" fillId="9" borderId="13" xfId="0" applyFont="1" applyFill="1" applyBorder="1" applyAlignment="1">
      <alignment horizontal="left"/>
    </xf>
    <xf numFmtId="0" fontId="19" fillId="9" borderId="15" xfId="0" applyFont="1" applyFill="1" applyBorder="1"/>
    <xf numFmtId="0" fontId="4" fillId="9" borderId="13" xfId="0" applyFont="1" applyFill="1" applyBorder="1" applyAlignment="1" applyProtection="1">
      <alignment horizontal="left"/>
      <protection locked="0"/>
    </xf>
    <xf numFmtId="0" fontId="4" fillId="9" borderId="13" xfId="0" applyFont="1" applyFill="1" applyBorder="1" applyAlignment="1" applyProtection="1">
      <alignment horizontal="center"/>
      <protection locked="0"/>
    </xf>
    <xf numFmtId="0" fontId="4" fillId="9" borderId="0" xfId="0" applyFont="1" applyFill="1" applyAlignment="1">
      <alignment horizontal="left"/>
    </xf>
    <xf numFmtId="0" fontId="4" fillId="9" borderId="0" xfId="0" applyFont="1" applyFill="1" applyAlignment="1">
      <alignment horizontal="right"/>
    </xf>
    <xf numFmtId="0" fontId="4" fillId="9" borderId="12" xfId="0" applyFont="1" applyFill="1" applyBorder="1"/>
    <xf numFmtId="0" fontId="4" fillId="9" borderId="13" xfId="0" applyFont="1" applyFill="1" applyBorder="1"/>
    <xf numFmtId="0" fontId="4" fillId="9" borderId="15" xfId="0" applyFont="1" applyFill="1" applyBorder="1"/>
    <xf numFmtId="0" fontId="4" fillId="9" borderId="3" xfId="0" applyFont="1" applyFill="1" applyBorder="1"/>
    <xf numFmtId="0" fontId="4" fillId="9" borderId="4" xfId="0" applyFont="1" applyFill="1" applyBorder="1"/>
    <xf numFmtId="0" fontId="4" fillId="9" borderId="5" xfId="0" applyFont="1" applyFill="1" applyBorder="1"/>
    <xf numFmtId="0" fontId="6" fillId="0" borderId="0" xfId="0" applyFont="1"/>
    <xf numFmtId="167" fontId="6" fillId="0" borderId="0" xfId="1" applyNumberFormat="1" applyFont="1"/>
    <xf numFmtId="0" fontId="0" fillId="0" borderId="0" xfId="0" applyAlignment="1">
      <alignment wrapText="1"/>
    </xf>
    <xf numFmtId="0" fontId="10" fillId="0" borderId="0" xfId="0" applyFont="1"/>
    <xf numFmtId="0" fontId="11" fillId="0" borderId="0" xfId="0" applyFont="1"/>
    <xf numFmtId="0" fontId="4" fillId="0" borderId="0" xfId="0" applyFont="1" applyAlignment="1">
      <alignment wrapText="1"/>
    </xf>
    <xf numFmtId="0" fontId="4" fillId="0" borderId="0" xfId="0" applyFont="1" applyAlignment="1">
      <alignment vertical="center"/>
    </xf>
    <xf numFmtId="0" fontId="4" fillId="0" borderId="0" xfId="0" applyFont="1" applyAlignment="1">
      <alignment horizontal="left" vertical="center"/>
    </xf>
    <xf numFmtId="0" fontId="11" fillId="0" borderId="0" xfId="0" applyFont="1" applyAlignment="1">
      <alignment wrapText="1"/>
    </xf>
    <xf numFmtId="0" fontId="4" fillId="0" borderId="0" xfId="0" applyFont="1" applyAlignment="1">
      <alignment horizontal="left"/>
    </xf>
    <xf numFmtId="0" fontId="4" fillId="4" borderId="0" xfId="0" applyFont="1" applyFill="1" applyProtection="1">
      <protection locked="0"/>
    </xf>
    <xf numFmtId="0" fontId="4" fillId="0" borderId="0" xfId="0" applyFont="1" applyProtection="1">
      <protection locked="0"/>
    </xf>
    <xf numFmtId="0" fontId="0" fillId="0" borderId="0" xfId="0" applyAlignment="1">
      <alignment vertical="center" wrapText="1"/>
    </xf>
    <xf numFmtId="0" fontId="18" fillId="6" borderId="3" xfId="0" applyFont="1" applyFill="1" applyBorder="1"/>
    <xf numFmtId="0" fontId="21" fillId="6" borderId="4" xfId="0" applyFont="1" applyFill="1" applyBorder="1" applyAlignment="1">
      <alignment vertical="center"/>
    </xf>
    <xf numFmtId="164" fontId="18" fillId="6" borderId="4" xfId="0" applyNumberFormat="1" applyFont="1" applyFill="1" applyBorder="1" applyAlignment="1" applyProtection="1">
      <alignment vertical="center"/>
      <protection hidden="1"/>
    </xf>
    <xf numFmtId="0" fontId="18" fillId="6" borderId="4" xfId="0" applyFont="1" applyFill="1" applyBorder="1" applyAlignment="1">
      <alignment vertical="center"/>
    </xf>
    <xf numFmtId="0" fontId="21" fillId="6" borderId="4" xfId="0" applyFont="1" applyFill="1" applyBorder="1" applyAlignment="1">
      <alignment horizontal="right" vertical="center"/>
    </xf>
    <xf numFmtId="0" fontId="13" fillId="2" borderId="0" xfId="0" applyFont="1" applyFill="1" applyAlignment="1" applyProtection="1">
      <alignment vertical="center"/>
      <protection locked="0"/>
    </xf>
    <xf numFmtId="0" fontId="13" fillId="2" borderId="0" xfId="0" applyFont="1" applyFill="1" applyProtection="1">
      <protection locked="0"/>
    </xf>
    <xf numFmtId="0" fontId="19" fillId="9" borderId="7" xfId="0" applyFont="1" applyFill="1" applyBorder="1" applyProtection="1">
      <protection locked="0"/>
    </xf>
    <xf numFmtId="164" fontId="19" fillId="9" borderId="7" xfId="0" applyNumberFormat="1" applyFont="1" applyFill="1" applyBorder="1" applyProtection="1">
      <protection locked="0"/>
    </xf>
    <xf numFmtId="0" fontId="19" fillId="9" borderId="0" xfId="0" applyFont="1" applyFill="1" applyAlignment="1">
      <alignment horizontal="right"/>
    </xf>
    <xf numFmtId="0" fontId="19" fillId="9" borderId="12" xfId="0" applyFont="1" applyFill="1" applyBorder="1" applyProtection="1">
      <protection locked="0"/>
    </xf>
    <xf numFmtId="0" fontId="19" fillId="9" borderId="13" xfId="0" applyFont="1" applyFill="1" applyBorder="1"/>
    <xf numFmtId="0" fontId="19" fillId="9" borderId="13" xfId="0" applyFont="1" applyFill="1" applyBorder="1" applyAlignment="1">
      <alignment horizontal="right"/>
    </xf>
    <xf numFmtId="0" fontId="10" fillId="9" borderId="17" xfId="0" applyFont="1" applyFill="1" applyBorder="1" applyAlignment="1" applyProtection="1">
      <alignment horizontal="left"/>
      <protection locked="0"/>
    </xf>
    <xf numFmtId="0" fontId="10" fillId="9" borderId="0" xfId="0" applyFont="1" applyFill="1" applyAlignment="1">
      <alignment horizontal="center"/>
    </xf>
    <xf numFmtId="0" fontId="4" fillId="9" borderId="0" xfId="0" applyFont="1" applyFill="1" applyAlignment="1">
      <alignment vertical="center" wrapText="1"/>
    </xf>
    <xf numFmtId="0" fontId="10" fillId="9" borderId="0" xfId="0" applyFont="1" applyFill="1"/>
    <xf numFmtId="0" fontId="4" fillId="10" borderId="0" xfId="0" applyFont="1" applyFill="1"/>
    <xf numFmtId="0" fontId="21" fillId="6" borderId="17" xfId="0" applyFont="1" applyFill="1" applyBorder="1" applyAlignment="1">
      <alignment vertical="center"/>
    </xf>
    <xf numFmtId="0" fontId="21" fillId="6" borderId="17" xfId="0" applyFont="1" applyFill="1" applyBorder="1" applyAlignment="1">
      <alignment horizontal="right" vertical="center"/>
    </xf>
    <xf numFmtId="0" fontId="21" fillId="6" borderId="14" xfId="0" applyFont="1" applyFill="1" applyBorder="1" applyAlignment="1">
      <alignment vertical="center"/>
    </xf>
    <xf numFmtId="0" fontId="14" fillId="9" borderId="1" xfId="0" applyFont="1" applyFill="1" applyBorder="1" applyAlignment="1">
      <alignment vertical="center"/>
    </xf>
    <xf numFmtId="0" fontId="14" fillId="9" borderId="0" xfId="0" applyFont="1" applyFill="1" applyAlignment="1">
      <alignment vertical="center"/>
    </xf>
    <xf numFmtId="0" fontId="4" fillId="9" borderId="0" xfId="0" quotePrefix="1" applyFont="1" applyFill="1" applyAlignment="1">
      <alignment horizontal="left" vertical="center"/>
    </xf>
    <xf numFmtId="165" fontId="4" fillId="0" borderId="2" xfId="0" applyNumberFormat="1" applyFont="1" applyBorder="1" applyAlignment="1" applyProtection="1">
      <alignment vertical="center"/>
      <protection locked="0"/>
    </xf>
    <xf numFmtId="0" fontId="10" fillId="9" borderId="0" xfId="0" applyFont="1" applyFill="1" applyAlignment="1">
      <alignment horizontal="right" vertical="center"/>
    </xf>
    <xf numFmtId="0" fontId="10" fillId="9" borderId="0" xfId="0" applyFont="1" applyFill="1" applyAlignment="1">
      <alignment horizontal="center" vertical="top"/>
    </xf>
    <xf numFmtId="0" fontId="4" fillId="9" borderId="0" xfId="0" applyFont="1" applyFill="1" applyAlignment="1">
      <alignment horizontal="left" vertical="center"/>
    </xf>
    <xf numFmtId="0" fontId="10" fillId="9" borderId="0" xfId="0" applyFont="1" applyFill="1" applyAlignment="1">
      <alignment vertical="center"/>
    </xf>
    <xf numFmtId="165" fontId="4" fillId="11" borderId="2" xfId="0" applyNumberFormat="1" applyFont="1" applyFill="1" applyBorder="1" applyAlignment="1">
      <alignment vertical="center"/>
    </xf>
    <xf numFmtId="0" fontId="17" fillId="9" borderId="0" xfId="0" applyFont="1" applyFill="1" applyAlignment="1">
      <alignment vertical="center"/>
    </xf>
    <xf numFmtId="0" fontId="4" fillId="9" borderId="0" xfId="0" applyFont="1" applyFill="1" applyAlignment="1">
      <alignment vertical="top"/>
    </xf>
    <xf numFmtId="0" fontId="15" fillId="9" borderId="0" xfId="0" applyFont="1" applyFill="1" applyAlignment="1">
      <alignment vertical="center"/>
    </xf>
    <xf numFmtId="165" fontId="10" fillId="9" borderId="4" xfId="0" applyNumberFormat="1" applyFont="1" applyFill="1" applyBorder="1" applyAlignment="1">
      <alignment vertical="center"/>
    </xf>
    <xf numFmtId="165" fontId="10" fillId="9" borderId="0" xfId="0" applyNumberFormat="1" applyFont="1" applyFill="1" applyAlignment="1">
      <alignment vertical="center"/>
    </xf>
    <xf numFmtId="0" fontId="10" fillId="9" borderId="0" xfId="0" applyFont="1" applyFill="1" applyAlignment="1">
      <alignment horizontal="left" vertical="center"/>
    </xf>
    <xf numFmtId="0" fontId="4" fillId="9" borderId="0" xfId="0" applyFont="1" applyFill="1" applyAlignment="1">
      <alignment horizontal="centerContinuous"/>
    </xf>
    <xf numFmtId="0" fontId="14" fillId="9" borderId="15" xfId="0" applyFont="1" applyFill="1" applyBorder="1" applyAlignment="1">
      <alignment vertical="center"/>
    </xf>
    <xf numFmtId="0" fontId="4" fillId="13" borderId="0" xfId="0" applyFont="1" applyFill="1" applyAlignment="1">
      <alignment vertical="center"/>
    </xf>
    <xf numFmtId="0" fontId="10" fillId="13" borderId="0" xfId="0" applyFont="1" applyFill="1" applyAlignment="1">
      <alignment vertical="center"/>
    </xf>
    <xf numFmtId="0" fontId="4" fillId="9" borderId="13" xfId="0" applyFont="1" applyFill="1" applyBorder="1" applyProtection="1">
      <protection locked="0"/>
    </xf>
    <xf numFmtId="49" fontId="4" fillId="9" borderId="13" xfId="0" applyNumberFormat="1" applyFont="1" applyFill="1" applyBorder="1" applyAlignment="1" applyProtection="1">
      <alignment horizontal="left"/>
      <protection locked="0"/>
    </xf>
    <xf numFmtId="0" fontId="4" fillId="9" borderId="0" xfId="0" applyFont="1" applyFill="1" applyProtection="1">
      <protection locked="0"/>
    </xf>
    <xf numFmtId="49" fontId="4" fillId="9" borderId="17" xfId="0" applyNumberFormat="1" applyFont="1" applyFill="1" applyBorder="1" applyAlignment="1" applyProtection="1">
      <alignment horizontal="left"/>
      <protection locked="0"/>
    </xf>
    <xf numFmtId="0" fontId="4" fillId="9" borderId="13" xfId="0" applyFont="1" applyFill="1" applyBorder="1" applyAlignment="1" applyProtection="1">
      <alignment horizontal="right"/>
      <protection locked="0"/>
    </xf>
    <xf numFmtId="0" fontId="4" fillId="9" borderId="0" xfId="0" applyFont="1" applyFill="1" applyAlignment="1" applyProtection="1">
      <alignment horizontal="right"/>
      <protection locked="0"/>
    </xf>
    <xf numFmtId="49" fontId="4" fillId="9" borderId="4" xfId="0" applyNumberFormat="1" applyFont="1" applyFill="1" applyBorder="1" applyAlignment="1" applyProtection="1">
      <alignment horizontal="left"/>
      <protection locked="0"/>
    </xf>
    <xf numFmtId="0" fontId="4" fillId="9" borderId="4" xfId="0" applyFont="1" applyFill="1" applyBorder="1" applyProtection="1">
      <protection locked="0"/>
    </xf>
    <xf numFmtId="0" fontId="4" fillId="9" borderId="0" xfId="0" applyFont="1" applyFill="1" applyAlignment="1">
      <alignment horizontal="centerContinuous" vertical="center" wrapText="1"/>
    </xf>
    <xf numFmtId="0" fontId="10" fillId="9" borderId="0" xfId="0" applyFont="1" applyFill="1" applyAlignment="1">
      <alignment horizontal="centerContinuous"/>
    </xf>
    <xf numFmtId="0" fontId="22" fillId="9" borderId="0" xfId="0" applyFont="1" applyFill="1" applyAlignment="1">
      <alignment vertical="center"/>
    </xf>
    <xf numFmtId="0" fontId="17" fillId="9" borderId="0" xfId="0" applyFont="1" applyFill="1"/>
    <xf numFmtId="0" fontId="4" fillId="0" borderId="0" xfId="0" applyFont="1" applyAlignment="1">
      <alignment horizontal="center" vertical="top" wrapText="1"/>
    </xf>
    <xf numFmtId="0" fontId="1" fillId="12" borderId="0" xfId="0" applyFont="1" applyFill="1" applyAlignment="1">
      <alignment wrapText="1"/>
    </xf>
    <xf numFmtId="0" fontId="1" fillId="0" borderId="0" xfId="0" applyFont="1" applyAlignment="1">
      <alignment vertical="center"/>
    </xf>
    <xf numFmtId="0" fontId="1" fillId="0" borderId="0" xfId="0" applyFont="1"/>
    <xf numFmtId="15" fontId="1" fillId="12" borderId="0" xfId="0" quotePrefix="1" applyNumberFormat="1" applyFont="1" applyFill="1" applyAlignment="1">
      <alignment wrapText="1"/>
    </xf>
    <xf numFmtId="0" fontId="1" fillId="12" borderId="0" xfId="0" quotePrefix="1" applyFont="1" applyFill="1" applyAlignment="1">
      <alignment wrapText="1"/>
    </xf>
    <xf numFmtId="0" fontId="0" fillId="0" borderId="18" xfId="0" applyBorder="1" applyAlignment="1">
      <alignment horizontal="left" vertical="top"/>
    </xf>
    <xf numFmtId="0" fontId="9" fillId="0" borderId="21" xfId="0" applyFont="1" applyBorder="1" applyAlignment="1">
      <alignment horizontal="left" vertical="top"/>
    </xf>
    <xf numFmtId="0" fontId="0" fillId="0" borderId="19" xfId="0" applyBorder="1" applyAlignment="1">
      <alignment horizontal="left" vertical="top"/>
    </xf>
    <xf numFmtId="0" fontId="1" fillId="14" borderId="21" xfId="0" applyFont="1" applyFill="1" applyBorder="1" applyAlignment="1">
      <alignment horizontal="left" vertical="top" wrapText="1"/>
    </xf>
    <xf numFmtId="0" fontId="0" fillId="0" borderId="20" xfId="0" applyBorder="1" applyAlignment="1">
      <alignment horizontal="left" vertical="top"/>
    </xf>
    <xf numFmtId="0" fontId="25" fillId="0" borderId="25" xfId="0" applyFont="1" applyBorder="1" applyAlignment="1">
      <alignment horizontal="left" vertical="top"/>
    </xf>
    <xf numFmtId="0" fontId="25" fillId="0" borderId="26" xfId="0" applyFont="1" applyBorder="1" applyAlignment="1">
      <alignment horizontal="left" vertical="top"/>
    </xf>
    <xf numFmtId="0" fontId="23" fillId="0" borderId="19" xfId="3" applyBorder="1" applyAlignment="1" applyProtection="1">
      <alignment horizontal="left" vertical="top" indent="2"/>
    </xf>
    <xf numFmtId="0" fontId="11" fillId="0" borderId="23" xfId="4" applyFont="1" applyBorder="1" applyAlignment="1">
      <alignment horizontal="left" vertical="top"/>
    </xf>
    <xf numFmtId="0" fontId="23" fillId="0" borderId="20" xfId="3" applyBorder="1" applyAlignment="1" applyProtection="1">
      <alignment horizontal="left" vertical="top" indent="2"/>
    </xf>
    <xf numFmtId="0" fontId="23" fillId="0" borderId="18" xfId="3" applyBorder="1" applyAlignment="1" applyProtection="1">
      <alignment horizontal="left" vertical="top" indent="2"/>
    </xf>
    <xf numFmtId="0" fontId="1" fillId="0" borderId="23" xfId="0" applyFont="1" applyBorder="1" applyAlignment="1">
      <alignment horizontal="left" vertical="top" wrapText="1"/>
    </xf>
    <xf numFmtId="0" fontId="1" fillId="0" borderId="23" xfId="0" applyFont="1" applyBorder="1" applyAlignment="1">
      <alignment horizontal="left" vertical="top"/>
    </xf>
    <xf numFmtId="0" fontId="10" fillId="0" borderId="23" xfId="0" applyFont="1" applyBorder="1" applyAlignment="1">
      <alignment horizontal="left" vertical="top"/>
    </xf>
    <xf numFmtId="0" fontId="1" fillId="0" borderId="23" xfId="0" applyFont="1" applyBorder="1" applyAlignment="1">
      <alignment horizontal="left" vertical="top" indent="1"/>
    </xf>
    <xf numFmtId="0" fontId="9" fillId="0" borderId="23" xfId="0" applyFont="1" applyBorder="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0" fillId="0" borderId="22" xfId="0" applyBorder="1" applyAlignment="1">
      <alignment horizontal="left" vertical="top"/>
    </xf>
    <xf numFmtId="0" fontId="24" fillId="0" borderId="23" xfId="4" applyBorder="1" applyAlignment="1">
      <alignment horizontal="left" vertical="top" wrapText="1"/>
    </xf>
    <xf numFmtId="0" fontId="26" fillId="0" borderId="23" xfId="4" applyFont="1" applyBorder="1" applyAlignment="1">
      <alignment horizontal="left" vertical="top" wrapText="1"/>
    </xf>
    <xf numFmtId="0" fontId="10" fillId="0" borderId="2" xfId="0" applyFont="1" applyBorder="1" applyAlignment="1">
      <alignment horizontal="centerContinuous" vertical="center"/>
    </xf>
    <xf numFmtId="0" fontId="0" fillId="0" borderId="27" xfId="0" applyBorder="1" applyAlignment="1">
      <alignment horizontal="left" vertical="top"/>
    </xf>
    <xf numFmtId="0" fontId="0" fillId="0" borderId="21" xfId="0" applyBorder="1" applyAlignment="1">
      <alignment horizontal="left" vertical="top"/>
    </xf>
    <xf numFmtId="0" fontId="1" fillId="0" borderId="18" xfId="0" applyFont="1" applyBorder="1" applyAlignment="1">
      <alignment horizontal="left" vertical="top" wrapText="1"/>
    </xf>
    <xf numFmtId="0" fontId="1" fillId="0" borderId="22" xfId="0" applyFont="1" applyBorder="1" applyAlignment="1">
      <alignment horizontal="left" vertical="top" wrapText="1"/>
    </xf>
    <xf numFmtId="0" fontId="27" fillId="0" borderId="23" xfId="4" applyFont="1" applyBorder="1" applyAlignment="1">
      <alignment horizontal="left" vertical="top" wrapText="1"/>
    </xf>
    <xf numFmtId="0" fontId="1" fillId="12" borderId="23" xfId="0" applyFont="1" applyFill="1" applyBorder="1" applyAlignment="1">
      <alignment horizontal="left" vertical="top" wrapText="1"/>
    </xf>
    <xf numFmtId="165" fontId="4" fillId="0" borderId="29" xfId="0" applyNumberFormat="1" applyFont="1" applyBorder="1" applyAlignment="1" applyProtection="1">
      <alignment vertical="center"/>
      <protection locked="0"/>
    </xf>
    <xf numFmtId="0" fontId="1" fillId="13" borderId="0" xfId="0" applyFont="1" applyFill="1" applyAlignment="1">
      <alignment vertical="center"/>
    </xf>
    <xf numFmtId="0" fontId="1" fillId="12" borderId="0" xfId="0" applyFont="1" applyFill="1" applyAlignment="1">
      <alignment vertical="center"/>
    </xf>
    <xf numFmtId="0" fontId="4" fillId="12" borderId="0" xfId="0" applyFont="1" applyFill="1" applyAlignment="1">
      <alignment vertical="center"/>
    </xf>
    <xf numFmtId="0" fontId="29" fillId="3" borderId="16" xfId="0" applyFont="1" applyFill="1" applyBorder="1" applyAlignment="1">
      <alignment horizontal="right" vertical="center"/>
    </xf>
    <xf numFmtId="0" fontId="10" fillId="9" borderId="0" xfId="0" applyFont="1" applyFill="1" applyAlignment="1">
      <alignment horizontal="centerContinuous" vertical="center" wrapText="1"/>
    </xf>
    <xf numFmtId="0" fontId="9" fillId="0" borderId="0" xfId="0" applyFont="1" applyAlignment="1">
      <alignment horizontal="center" vertical="center"/>
    </xf>
    <xf numFmtId="0" fontId="30" fillId="0" borderId="28" xfId="5" applyFont="1" applyBorder="1" applyAlignment="1">
      <alignment horizontal="right" wrapText="1"/>
    </xf>
    <xf numFmtId="0" fontId="30" fillId="0" borderId="28" xfId="5" applyFont="1" applyBorder="1" applyAlignment="1">
      <alignment wrapText="1"/>
    </xf>
    <xf numFmtId="0" fontId="3" fillId="0" borderId="0" xfId="0" applyFont="1" applyAlignment="1">
      <alignment horizontal="center"/>
    </xf>
    <xf numFmtId="0" fontId="3" fillId="0" borderId="2" xfId="0" applyFont="1" applyBorder="1"/>
    <xf numFmtId="0" fontId="2" fillId="0" borderId="14" xfId="0" applyFont="1" applyBorder="1"/>
    <xf numFmtId="0" fontId="3" fillId="0" borderId="3" xfId="0" applyFont="1" applyBorder="1"/>
    <xf numFmtId="0" fontId="2" fillId="0" borderId="4" xfId="0" applyFont="1" applyBorder="1"/>
    <xf numFmtId="0" fontId="2" fillId="0" borderId="5" xfId="0" applyFont="1" applyBorder="1"/>
    <xf numFmtId="0" fontId="2" fillId="0" borderId="6" xfId="2" applyFont="1" applyBorder="1" applyAlignment="1">
      <alignment horizontal="center"/>
    </xf>
    <xf numFmtId="0" fontId="2" fillId="0" borderId="7" xfId="0" applyFont="1" applyBorder="1"/>
    <xf numFmtId="0" fontId="2" fillId="0" borderId="1" xfId="0" applyFont="1" applyBorder="1"/>
    <xf numFmtId="0" fontId="3" fillId="0" borderId="8" xfId="0" applyFont="1" applyBorder="1" applyAlignment="1">
      <alignment horizontal="center"/>
    </xf>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2" xfId="0" applyFont="1" applyBorder="1" applyAlignment="1">
      <alignment horizontal="right"/>
    </xf>
    <xf numFmtId="0" fontId="2" fillId="0" borderId="2" xfId="0" applyFont="1" applyBorder="1"/>
    <xf numFmtId="0" fontId="30" fillId="0" borderId="6" xfId="5" applyFont="1" applyBorder="1" applyAlignment="1">
      <alignment horizontal="center"/>
    </xf>
    <xf numFmtId="0" fontId="31" fillId="14" borderId="0" xfId="0" applyFont="1" applyFill="1"/>
    <xf numFmtId="0" fontId="32" fillId="7" borderId="0" xfId="0" applyFont="1" applyFill="1"/>
    <xf numFmtId="0" fontId="32" fillId="0" borderId="18" xfId="0" applyFont="1" applyBorder="1" applyAlignment="1">
      <alignment horizontal="left" vertical="top"/>
    </xf>
    <xf numFmtId="0" fontId="9" fillId="0" borderId="18" xfId="0" applyFont="1" applyBorder="1" applyAlignment="1">
      <alignment horizontal="center" vertical="center"/>
    </xf>
    <xf numFmtId="0" fontId="9" fillId="0" borderId="18" xfId="0" applyFont="1" applyBorder="1" applyAlignment="1">
      <alignment horizontal="center" vertical="center" wrapText="1"/>
    </xf>
    <xf numFmtId="0" fontId="1" fillId="9" borderId="0" xfId="0" applyFont="1" applyFill="1"/>
    <xf numFmtId="0" fontId="18" fillId="6" borderId="0" xfId="0" applyFont="1" applyFill="1" applyAlignment="1">
      <alignment horizontal="center" vertical="center" wrapText="1"/>
    </xf>
    <xf numFmtId="0" fontId="4" fillId="0" borderId="0" xfId="0" applyFont="1" applyAlignment="1">
      <alignment horizontal="center" vertical="center" wrapText="1"/>
    </xf>
    <xf numFmtId="0" fontId="4" fillId="9" borderId="0" xfId="0" applyFont="1" applyFill="1" applyAlignment="1">
      <alignment horizontal="left" wrapText="1"/>
    </xf>
    <xf numFmtId="0" fontId="4" fillId="0" borderId="0" xfId="0" applyFont="1" applyAlignment="1">
      <alignment wrapText="1"/>
    </xf>
    <xf numFmtId="0" fontId="10" fillId="9" borderId="0" xfId="0" applyFont="1" applyFill="1" applyAlignment="1">
      <alignment horizontal="center" vertical="center" wrapText="1"/>
    </xf>
    <xf numFmtId="0" fontId="18" fillId="6" borderId="0" xfId="0" applyFont="1" applyFill="1" applyAlignment="1">
      <alignment horizontal="right" vertical="top" wrapText="1"/>
    </xf>
    <xf numFmtId="0" fontId="0" fillId="0" borderId="0" xfId="0" applyAlignment="1">
      <alignment horizontal="right" vertical="top" wrapText="1"/>
    </xf>
    <xf numFmtId="0" fontId="18" fillId="6" borderId="0" xfId="0" applyFont="1" applyFill="1" applyAlignment="1">
      <alignment horizontal="left" vertical="top" wrapText="1"/>
    </xf>
    <xf numFmtId="0" fontId="0" fillId="0" borderId="0" xfId="0" applyAlignment="1">
      <alignment horizontal="left" vertical="top" wrapText="1"/>
    </xf>
    <xf numFmtId="0" fontId="4" fillId="9" borderId="8" xfId="0" applyFont="1" applyFill="1" applyBorder="1" applyAlignment="1">
      <alignment wrapText="1"/>
    </xf>
    <xf numFmtId="0" fontId="4" fillId="0" borderId="17" xfId="0" applyFont="1" applyBorder="1" applyAlignment="1">
      <alignment wrapText="1"/>
    </xf>
    <xf numFmtId="0" fontId="4" fillId="0" borderId="14" xfId="0" applyFont="1" applyBorder="1" applyAlignment="1">
      <alignment wrapText="1"/>
    </xf>
    <xf numFmtId="0" fontId="4" fillId="9" borderId="8" xfId="0" applyFont="1" applyFill="1" applyBorder="1" applyAlignment="1">
      <alignment horizontal="center" wrapText="1"/>
    </xf>
    <xf numFmtId="0" fontId="4" fillId="0" borderId="17" xfId="0" applyFont="1" applyBorder="1" applyAlignment="1">
      <alignment horizontal="center" wrapText="1"/>
    </xf>
    <xf numFmtId="0" fontId="4" fillId="9" borderId="0" xfId="0" applyFont="1" applyFill="1" applyAlignment="1">
      <alignment horizontal="left" vertical="center" wrapText="1"/>
    </xf>
    <xf numFmtId="0" fontId="4" fillId="0" borderId="0" xfId="0" applyFont="1" applyAlignment="1">
      <alignment horizontal="left" vertical="center" wrapText="1"/>
    </xf>
    <xf numFmtId="0" fontId="4" fillId="9" borderId="13" xfId="0" applyFont="1" applyFill="1" applyBorder="1" applyAlignment="1" applyProtection="1">
      <alignment horizontal="left"/>
      <protection locked="0"/>
    </xf>
    <xf numFmtId="0" fontId="0" fillId="0" borderId="13" xfId="0" applyBorder="1" applyAlignment="1" applyProtection="1">
      <alignment horizontal="left"/>
      <protection locked="0"/>
    </xf>
    <xf numFmtId="0" fontId="4" fillId="12" borderId="0" xfId="0" applyFont="1" applyFill="1" applyAlignment="1">
      <alignment horizontal="left" vertical="center"/>
    </xf>
  </cellXfs>
  <cellStyles count="6">
    <cellStyle name="Comma" xfId="1" builtinId="3"/>
    <cellStyle name="Hyperlink" xfId="4" builtinId="8"/>
    <cellStyle name="Hyperlink 2" xfId="3" xr:uid="{A00CCD0A-E420-4C4F-B409-1700D398C0EE}"/>
    <cellStyle name="Normal" xfId="0" builtinId="0"/>
    <cellStyle name="Normal_Details" xfId="2" xr:uid="{00000000-0005-0000-0000-000002000000}"/>
    <cellStyle name="Normal_Details_1" xfId="5" xr:uid="{5A208698-B004-4454-AF0D-A817BA32FC73}"/>
  </cellStyles>
  <dxfs count="14">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s>
  <tableStyles count="0" defaultTableStyle="TableStyleMedium2" defaultPivotStyle="PivotStyleLight16"/>
  <colors>
    <mruColors>
      <color rgb="FFA5A5A5"/>
      <color rgb="FF080808"/>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calcChain" Target="calcChain.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microsoft.com/office/2017/10/relationships/person" Target="persons/person.xml" Id="rId11"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756e938f8c1f4d70" /></Relationships>
</file>

<file path=xl/ctrlProps/ctrlProp1.xml><?xml version="1.0" encoding="utf-8"?>
<formControlPr xmlns="http://schemas.microsoft.com/office/spreadsheetml/2009/9/main" objectType="Drop" dropStyle="combo" dx="22" fmlaLink="FrontPage!$C$13" fmlaRange="Details!$C$4:$C$26" noThreeD="1" sel="12" val="4"/>
</file>

<file path=xl/ctrlProps/ctrlProp2.xml><?xml version="1.0" encoding="utf-8"?>
<formControlPr xmlns="http://schemas.microsoft.com/office/spreadsheetml/2009/9/main" objectType="Drop" dropLines="2" dropStyle="combo" dx="22" fmlaLink="$P$8" fmlaRange="$Q$8:$Q$9"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47625</xdr:colOff>
          <xdr:row>12</xdr:row>
          <xdr:rowOff>0</xdr:rowOff>
        </xdr:from>
        <xdr:to>
          <xdr:col>5</xdr:col>
          <xdr:colOff>400050</xdr:colOff>
          <xdr:row>13</xdr:row>
          <xdr:rowOff>9525</xdr:rowOff>
        </xdr:to>
        <xdr:sp macro="" textlink="">
          <xdr:nvSpPr>
            <xdr:cNvPr id="1036" name="Drop Down 12" descr="Please select your local authority here"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200025</xdr:colOff>
      <xdr:row>2</xdr:row>
      <xdr:rowOff>66675</xdr:rowOff>
    </xdr:from>
    <xdr:to>
      <xdr:col>5</xdr:col>
      <xdr:colOff>190500</xdr:colOff>
      <xdr:row>6</xdr:row>
      <xdr:rowOff>152400</xdr:rowOff>
    </xdr:to>
    <xdr:pic>
      <xdr:nvPicPr>
        <xdr:cNvPr id="12336" name="Picture 29" descr="sd-logo transparent1">
          <a:extLst>
            <a:ext uri="{FF2B5EF4-FFF2-40B4-BE49-F238E27FC236}">
              <a16:creationId xmlns:a16="http://schemas.microsoft.com/office/drawing/2014/main" id="{00000000-0008-0000-0000-0000303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5" y="542925"/>
          <a:ext cx="25050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66675</xdr:colOff>
      <xdr:row>39</xdr:row>
      <xdr:rowOff>9525</xdr:rowOff>
    </xdr:from>
    <xdr:to>
      <xdr:col>13</xdr:col>
      <xdr:colOff>4234</xdr:colOff>
      <xdr:row>47</xdr:row>
      <xdr:rowOff>142875</xdr:rowOff>
    </xdr:to>
    <xdr:pic>
      <xdr:nvPicPr>
        <xdr:cNvPr id="12337" name="Picture 10">
          <a:extLst>
            <a:ext uri="{FF2B5EF4-FFF2-40B4-BE49-F238E27FC236}">
              <a16:creationId xmlns:a16="http://schemas.microsoft.com/office/drawing/2014/main" id="{00000000-0008-0000-0000-0000313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05500" y="8467725"/>
          <a:ext cx="1638300" cy="1581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9</xdr:col>
          <xdr:colOff>885825</xdr:colOff>
          <xdr:row>7</xdr:row>
          <xdr:rowOff>333375</xdr:rowOff>
        </xdr:from>
        <xdr:to>
          <xdr:col>12</xdr:col>
          <xdr:colOff>76200</xdr:colOff>
          <xdr:row>9</xdr:row>
          <xdr:rowOff>66675</xdr:rowOff>
        </xdr:to>
        <xdr:sp macro="" textlink="">
          <xdr:nvSpPr>
            <xdr:cNvPr id="1885" name="Drop Down 861" descr="Please select English or Welsh as your preferred language option" hidden="1">
              <a:extLst>
                <a:ext uri="{63B3BB69-23CF-44E3-9099-C40C66FF867C}">
                  <a14:compatExt spid="_x0000_s1885"/>
                </a:ext>
                <a:ext uri="{FF2B5EF4-FFF2-40B4-BE49-F238E27FC236}">
                  <a16:creationId xmlns:a16="http://schemas.microsoft.com/office/drawing/2014/main" id="{00000000-0008-0000-00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person displayName="Bull, Brandon (LGHCCRA - Local Government - Local Government Finance Reform)" id="{6F03583F-B0BD-4E06-B137-1EEE358EF5EE}" userId="S::Brandon.Bull@gov.wales::4a177d9e-bfd5-4e6d-8a86-232695fccb19"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00000000}" name="Table_NDR_Local_Authority_Contacts___USED_TO_POPULATE_NDR_FORMS" displayName="Table_NDR_Local_Authority_Contacts___USED_TO_POPULATE_NDR_FORMS" ref="I3:T25" totalsRowShown="0" headerRowDxfId="13" dataDxfId="12">
  <autoFilter ref="I3:T25" xr:uid="{00000000-0009-0000-0100-00002B000000}"/>
  <tableColumns count="12">
    <tableColumn id="1" xr3:uid="{00000000-0010-0000-0000-000001000000}" name="AuthCode" dataDxfId="11"/>
    <tableColumn id="2" xr3:uid="{00000000-0010-0000-0000-000002000000}" name="Authority name" dataDxfId="10"/>
    <tableColumn id="3" xr3:uid="{00000000-0010-0000-0000-000003000000}" name="CFO Name" dataDxfId="9"/>
    <tableColumn id="4" xr3:uid="{00000000-0010-0000-0000-000004000000}" name="address 1" dataDxfId="8"/>
    <tableColumn id="5" xr3:uid="{00000000-0010-0000-0000-000005000000}" name="address 2" dataDxfId="7"/>
    <tableColumn id="6" xr3:uid="{00000000-0010-0000-0000-000006000000}" name="address 3 " dataDxfId="6"/>
    <tableColumn id="7" xr3:uid="{00000000-0010-0000-0000-000007000000}" name="address 4" dataDxfId="5"/>
    <tableColumn id="8" xr3:uid="{00000000-0010-0000-0000-000008000000}" name="Post Code" dataDxfId="4"/>
    <tableColumn id="9" xr3:uid="{00000000-0010-0000-0000-000009000000}" name="NDRName" dataDxfId="3"/>
    <tableColumn id="10" xr3:uid="{00000000-0010-0000-0000-00000A000000}" name="NDRSTDCode" dataDxfId="2"/>
    <tableColumn id="11" xr3:uid="{00000000-0010-0000-0000-00000B000000}" name="NDRNumber" dataDxfId="1"/>
    <tableColumn id="12" xr3:uid="{00000000-0010-0000-0000-00000C000000}" name="NDREmai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2">
      <a:dk1>
        <a:srgbClr val="9EB9DA"/>
      </a:dk1>
      <a:lt1>
        <a:srgbClr val="C6D9F0"/>
      </a:lt1>
      <a:dk2>
        <a:srgbClr val="1F497D"/>
      </a:dk2>
      <a:lt2>
        <a:srgbClr val="C6D9F0"/>
      </a:lt2>
      <a:accent1>
        <a:srgbClr val="4F81BD"/>
      </a:accent1>
      <a:accent2>
        <a:srgbClr val="BAD1ED"/>
      </a:accent2>
      <a:accent3>
        <a:srgbClr val="548DD4"/>
      </a:accent3>
      <a:accent4>
        <a:srgbClr val="0000BF"/>
      </a:accent4>
      <a:accent5>
        <a:srgbClr val="4BACC6"/>
      </a:accent5>
      <a:accent6>
        <a:srgbClr val="6565FF"/>
      </a:accent6>
      <a:hlink>
        <a:srgbClr val="0000FF"/>
      </a:hlink>
      <a:folHlink>
        <a:srgbClr val="00B0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11" dT="2025-01-23T16:33:45.42" personId="{6F03583F-B0BD-4E06-B137-1EEE358EF5EE}" id="{E80EB7B2-54E4-41AE-BFC6-D585970F2807}">
    <text xml:space="preserve">There is also an addition of what is in row 20 added, which isnt mentioned here. </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legislation.gov.uk/ukpga/1988/41/schedule/4ZA/part/3" TargetMode="External"/><Relationship Id="rId3" Type="http://schemas.openxmlformats.org/officeDocument/2006/relationships/hyperlink" Target="https://www.legislation.gov.uk/wsi/2008/2499/contents/made" TargetMode="External"/><Relationship Id="rId7" Type="http://schemas.openxmlformats.org/officeDocument/2006/relationships/hyperlink" Target="https://www.legislation.gov.uk/uksi/1992/3238/contents/made" TargetMode="External"/><Relationship Id="rId12" Type="http://schemas.microsoft.com/office/2017/10/relationships/threadedComment" Target="../threadedComments/threadedComment1.xml"/><Relationship Id="rId2" Type="http://schemas.openxmlformats.org/officeDocument/2006/relationships/hyperlink" Target="https://www.legislation.gov.uk/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wsi/2023/1354/contents" TargetMode="External"/><Relationship Id="rId11" Type="http://schemas.openxmlformats.org/officeDocument/2006/relationships/comments" Target="../comments1.xml"/><Relationship Id="rId5" Type="http://schemas.openxmlformats.org/officeDocument/2006/relationships/hyperlink" Target="https://www.legislation.gov.uk/wsi/2024/38/contents/made" TargetMode="External"/><Relationship Id="rId10" Type="http://schemas.openxmlformats.org/officeDocument/2006/relationships/vmlDrawing" Target="../drawings/vmlDrawing2.vml"/><Relationship Id="rId4" Type="http://schemas.openxmlformats.org/officeDocument/2006/relationships/hyperlink" Target="https://www.legislation.gov.uk/wsi/2022/1350/contents" TargetMode="External"/><Relationship Id="rId9"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legislation.gov.uk/cy/uksi/1992/3238/contents/made" TargetMode="External"/><Relationship Id="rId3" Type="http://schemas.openxmlformats.org/officeDocument/2006/relationships/hyperlink" Target="https://www.legislation.gov.uk/wsi/2008/2499/contents/made/welsh" TargetMode="External"/><Relationship Id="rId7" Type="http://schemas.openxmlformats.org/officeDocument/2006/relationships/hyperlink" Target="https://www.legislation.gov.uk/cy/ukpga/1988/41/schedule/4ZA/part/3" TargetMode="External"/><Relationship Id="rId2" Type="http://schemas.openxmlformats.org/officeDocument/2006/relationships/hyperlink" Target="https://www.legislation.gov.uk/cy/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wsi/2023/1354/contents/made/welsh" TargetMode="External"/><Relationship Id="rId5" Type="http://schemas.openxmlformats.org/officeDocument/2006/relationships/hyperlink" Target="https://www.legislation.gov.uk/wsi/2024/38/contents/made/welsh" TargetMode="External"/><Relationship Id="rId4" Type="http://schemas.openxmlformats.org/officeDocument/2006/relationships/hyperlink" Target="https://www.legislation.gov.uk/wsi/2022/1350/contents/welsh"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5" Type="http://schemas.openxmlformats.org/officeDocument/2006/relationships/comments" Target="../comments2.xml"/><Relationship Id="rId4"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U50"/>
  <sheetViews>
    <sheetView showRowColHeaders="0" tabSelected="1" zoomScale="90" zoomScaleNormal="90" workbookViewId="0"/>
  </sheetViews>
  <sheetFormatPr defaultColWidth="0" defaultRowHeight="15" customHeight="1" zeroHeight="1"/>
  <cols>
    <col min="1" max="1" width="1.77734375" style="9" customWidth="1"/>
    <col min="2" max="2" width="2.109375" style="2" customWidth="1"/>
    <col min="3" max="3" width="8.88671875" style="2" customWidth="1"/>
    <col min="4" max="4" width="9" style="2" customWidth="1"/>
    <col min="5" max="5" width="9.109375" style="2" customWidth="1"/>
    <col min="6" max="6" width="7.88671875" style="2" customWidth="1"/>
    <col min="7" max="7" width="8.44140625" style="2" customWidth="1"/>
    <col min="8" max="8" width="8.88671875" style="2" hidden="1" customWidth="1"/>
    <col min="9" max="9" width="2.88671875" style="2" customWidth="1"/>
    <col min="10" max="10" width="8" style="2" customWidth="1"/>
    <col min="11" max="11" width="8.88671875" style="2" customWidth="1"/>
    <col min="12" max="12" width="17" style="2" customWidth="1"/>
    <col min="13" max="14" width="2.88671875" style="2" customWidth="1"/>
    <col min="15" max="15" width="2.88671875" style="12" customWidth="1"/>
    <col min="16" max="254" width="2.88671875" style="2" hidden="1" customWidth="1"/>
    <col min="255" max="255" width="0.88671875" style="2" hidden="1" customWidth="1"/>
    <col min="256" max="16384" width="3.88671875" style="2" hidden="1"/>
  </cols>
  <sheetData>
    <row r="1" spans="1:19" s="12" customFormat="1" ht="15" customHeight="1">
      <c r="O1" s="170">
        <v>202526</v>
      </c>
    </row>
    <row r="2" spans="1:19" ht="22.5" customHeight="1">
      <c r="A2" s="12"/>
      <c r="B2" s="56"/>
      <c r="C2" s="57" t="str">
        <f>Language!C3</f>
        <v>Non-domestic rates provisional contributions return</v>
      </c>
      <c r="D2" s="58"/>
      <c r="E2" s="59"/>
      <c r="F2" s="59"/>
      <c r="G2" s="59"/>
      <c r="H2" s="59"/>
      <c r="I2" s="59"/>
      <c r="J2" s="59"/>
      <c r="K2" s="59"/>
      <c r="L2" s="60"/>
      <c r="M2" s="60" t="str">
        <f>"NDR1 20"&amp;MID(year,3,2)&amp;"-"&amp;RIGHT(year,2)</f>
        <v>NDR1 2025-26</v>
      </c>
      <c r="N2" s="146" t="s">
        <v>556</v>
      </c>
      <c r="P2" s="8"/>
    </row>
    <row r="3" spans="1:19" ht="15" customHeight="1">
      <c r="A3" s="12"/>
      <c r="B3" s="40"/>
      <c r="C3" s="41"/>
      <c r="D3" s="41"/>
      <c r="E3" s="41"/>
      <c r="F3" s="41"/>
      <c r="G3" s="41"/>
      <c r="H3" s="41"/>
      <c r="I3" s="41"/>
      <c r="J3" s="41"/>
      <c r="K3" s="41"/>
      <c r="L3" s="41"/>
      <c r="M3" s="41"/>
      <c r="N3" s="42"/>
      <c r="P3" s="8"/>
    </row>
    <row r="4" spans="1:19" ht="15" customHeight="1">
      <c r="A4" s="12"/>
      <c r="B4" s="17"/>
      <c r="C4" s="18"/>
      <c r="D4" s="18"/>
      <c r="E4" s="18"/>
      <c r="F4" s="18"/>
      <c r="G4" s="18"/>
      <c r="H4" s="18"/>
      <c r="I4" s="18"/>
      <c r="J4" s="18"/>
      <c r="K4" s="18"/>
      <c r="L4" s="18"/>
      <c r="M4" s="18"/>
      <c r="N4" s="19"/>
      <c r="P4" s="8"/>
    </row>
    <row r="5" spans="1:19" ht="15" customHeight="1">
      <c r="A5" s="12"/>
      <c r="B5" s="17"/>
      <c r="C5" s="18"/>
      <c r="D5" s="18"/>
      <c r="E5" s="18"/>
      <c r="F5" s="18"/>
      <c r="G5" s="18"/>
      <c r="H5" s="18"/>
      <c r="I5" s="18"/>
      <c r="J5" s="18"/>
      <c r="K5" s="18"/>
      <c r="L5" s="20" t="str">
        <f>Language!C4</f>
        <v>Billing Authorities only</v>
      </c>
      <c r="M5" s="18"/>
      <c r="N5" s="19"/>
      <c r="P5" s="8"/>
    </row>
    <row r="6" spans="1:19">
      <c r="A6" s="12"/>
      <c r="B6" s="17"/>
      <c r="C6" s="18"/>
      <c r="D6" s="18"/>
      <c r="E6" s="18"/>
      <c r="F6" s="18"/>
      <c r="G6" s="18"/>
      <c r="H6" s="18"/>
      <c r="I6" s="18"/>
      <c r="J6" s="18"/>
      <c r="K6" s="18"/>
      <c r="L6" s="18"/>
      <c r="M6" s="18"/>
      <c r="N6" s="19"/>
      <c r="P6" s="8"/>
    </row>
    <row r="7" spans="1:19">
      <c r="A7" s="12"/>
      <c r="B7" s="17"/>
      <c r="C7" s="18"/>
      <c r="D7" s="18"/>
      <c r="E7" s="18"/>
      <c r="F7" s="18"/>
      <c r="G7" s="18"/>
      <c r="H7" s="18"/>
      <c r="I7" s="18"/>
      <c r="J7" s="18"/>
      <c r="K7" s="18"/>
      <c r="L7" s="18"/>
      <c r="M7" s="18"/>
      <c r="N7" s="19"/>
      <c r="P7" s="8"/>
    </row>
    <row r="8" spans="1:19" ht="30" customHeight="1">
      <c r="A8" s="12"/>
      <c r="B8" s="17"/>
      <c r="C8" s="174" t="s">
        <v>731</v>
      </c>
      <c r="D8" s="18"/>
      <c r="E8" s="18"/>
      <c r="F8" s="18"/>
      <c r="G8" s="18"/>
      <c r="H8" s="18"/>
      <c r="I8" s="18"/>
      <c r="J8" s="18"/>
      <c r="K8" s="18"/>
      <c r="L8" s="18"/>
      <c r="M8" s="18"/>
      <c r="N8" s="19"/>
      <c r="P8" s="53">
        <v>2</v>
      </c>
      <c r="Q8" s="61" t="s">
        <v>301</v>
      </c>
      <c r="R8" s="54"/>
      <c r="S8" s="54"/>
    </row>
    <row r="9" spans="1:19" ht="17.850000000000001" customHeight="1">
      <c r="A9" s="12"/>
      <c r="B9" s="17"/>
      <c r="C9" s="18"/>
      <c r="D9" s="18"/>
      <c r="E9" s="18"/>
      <c r="F9" s="18"/>
      <c r="G9" s="18"/>
      <c r="H9" s="18"/>
      <c r="I9" s="18"/>
      <c r="J9" s="18"/>
      <c r="K9" s="18"/>
      <c r="L9" s="18"/>
      <c r="M9" s="18"/>
      <c r="N9" s="19"/>
      <c r="P9" s="53" t="str">
        <f>IF(P8=1,"Cym",IF(P8=2,"Eng"))</f>
        <v>Eng</v>
      </c>
      <c r="Q9" s="62" t="s">
        <v>302</v>
      </c>
      <c r="R9" s="54"/>
      <c r="S9" s="54"/>
    </row>
    <row r="10" spans="1:19" ht="27.75" customHeight="1">
      <c r="A10" s="12"/>
      <c r="B10" s="17"/>
      <c r="C10" s="21" t="str">
        <f>Language!C5</f>
        <v>Please amend the details for your authority below if necessary:</v>
      </c>
      <c r="D10" s="22"/>
      <c r="E10" s="16"/>
      <c r="F10" s="16"/>
      <c r="G10" s="16"/>
      <c r="H10" s="16"/>
      <c r="I10" s="16"/>
      <c r="J10" s="18"/>
      <c r="K10" s="18"/>
      <c r="L10" s="18"/>
      <c r="M10" s="18"/>
      <c r="N10" s="19"/>
      <c r="P10" s="8"/>
    </row>
    <row r="11" spans="1:19" ht="15" customHeight="1">
      <c r="A11" s="12"/>
      <c r="B11" s="17"/>
      <c r="C11" s="23"/>
      <c r="D11" s="24"/>
      <c r="E11" s="25"/>
      <c r="F11" s="25"/>
      <c r="G11" s="25"/>
      <c r="H11" s="25"/>
      <c r="I11" s="26"/>
      <c r="J11" s="18"/>
      <c r="K11" s="18"/>
      <c r="L11" s="18"/>
      <c r="M11" s="20"/>
      <c r="N11" s="19"/>
      <c r="P11" s="8"/>
    </row>
    <row r="12" spans="1:19" ht="15.75">
      <c r="A12" s="12"/>
      <c r="B12" s="17"/>
      <c r="C12" s="63" t="str">
        <f>IF(UANumber=0,"",VLOOKUP(UANumber,Addresses,3,FALSE))</f>
        <v>Ben Smith</v>
      </c>
      <c r="D12" s="16"/>
      <c r="E12" s="16"/>
      <c r="F12" s="16"/>
      <c r="G12" s="16"/>
      <c r="H12" s="16"/>
      <c r="I12" s="27"/>
      <c r="J12" s="18"/>
      <c r="K12" s="18"/>
      <c r="L12" s="18"/>
      <c r="M12" s="20"/>
      <c r="N12" s="19"/>
      <c r="P12" s="8"/>
    </row>
    <row r="13" spans="1:19" ht="18" customHeight="1">
      <c r="A13" s="12"/>
      <c r="B13" s="17"/>
      <c r="C13" s="64">
        <v>12</v>
      </c>
      <c r="D13" s="16"/>
      <c r="E13" s="28"/>
      <c r="F13" s="16"/>
      <c r="G13" s="28"/>
      <c r="H13" s="29"/>
      <c r="I13" s="27"/>
      <c r="J13" s="18"/>
      <c r="K13" s="18"/>
      <c r="L13" s="18"/>
      <c r="M13" s="20"/>
      <c r="N13" s="19"/>
      <c r="P13" s="8"/>
    </row>
    <row r="14" spans="1:19" ht="15.75">
      <c r="A14" s="12"/>
      <c r="B14" s="17"/>
      <c r="C14" s="63" t="str">
        <f>IF(UANumber=0,"",VLOOKUP(UANumber,Addresses,4,FALSE))</f>
        <v>Civic Centre</v>
      </c>
      <c r="D14" s="16"/>
      <c r="E14" s="16"/>
      <c r="F14" s="16"/>
      <c r="G14" s="16"/>
      <c r="H14" s="16"/>
      <c r="I14" s="27"/>
      <c r="J14" s="18"/>
      <c r="K14" s="18"/>
      <c r="L14" s="18"/>
      <c r="M14" s="20"/>
      <c r="N14" s="19"/>
      <c r="P14" s="8"/>
    </row>
    <row r="15" spans="1:19" ht="15.75">
      <c r="A15" s="12"/>
      <c r="B15" s="17"/>
      <c r="C15" s="63" t="str">
        <f>IF(UANumber=0,"",VLOOKUP(UANumber,Addresses,5,FALSE))</f>
        <v>Oystermouth Road</v>
      </c>
      <c r="D15" s="16"/>
      <c r="E15" s="16"/>
      <c r="F15" s="16"/>
      <c r="G15" s="16"/>
      <c r="H15" s="29"/>
      <c r="I15" s="27"/>
      <c r="J15" s="18"/>
      <c r="K15" s="18"/>
      <c r="L15" s="18"/>
      <c r="M15" s="20"/>
      <c r="N15" s="19"/>
      <c r="P15" s="8"/>
    </row>
    <row r="16" spans="1:19" ht="15.75">
      <c r="A16" s="12"/>
      <c r="B16" s="17"/>
      <c r="C16" s="63" t="str">
        <f>IF(UANumber=0,"",VLOOKUP(UANumber,Addresses,6,FALSE))</f>
        <v>Swansea</v>
      </c>
      <c r="D16" s="16"/>
      <c r="E16" s="16"/>
      <c r="F16" s="28"/>
      <c r="G16" s="16"/>
      <c r="H16" s="29"/>
      <c r="I16" s="27"/>
      <c r="J16" s="18"/>
      <c r="K16" s="18"/>
      <c r="L16" s="18"/>
      <c r="M16" s="20"/>
      <c r="N16" s="19"/>
      <c r="P16" s="8"/>
    </row>
    <row r="17" spans="1:16" ht="15.75">
      <c r="A17" s="12"/>
      <c r="B17" s="17"/>
      <c r="C17" s="63" t="str">
        <f>IF(UANumber=0,"",VLOOKUP(UANumber,Addresses,7,FALSE))</f>
        <v>(blank)</v>
      </c>
      <c r="D17" s="16"/>
      <c r="E17" s="28"/>
      <c r="F17" s="65"/>
      <c r="G17" s="28"/>
      <c r="H17" s="30"/>
      <c r="I17" s="27"/>
      <c r="J17" s="18"/>
      <c r="K17" s="18"/>
      <c r="L17" s="18"/>
      <c r="M17" s="20"/>
      <c r="N17" s="19"/>
      <c r="P17" s="8"/>
    </row>
    <row r="18" spans="1:16" ht="15" customHeight="1">
      <c r="A18" s="12"/>
      <c r="B18" s="17"/>
      <c r="C18" s="66" t="str">
        <f>IF(UANumber=0,"",VLOOKUP(UANumber,Addresses,8,FALSE))</f>
        <v>SA1 3SN</v>
      </c>
      <c r="D18" s="67"/>
      <c r="E18" s="31"/>
      <c r="F18" s="68"/>
      <c r="G18" s="31"/>
      <c r="H18" s="31"/>
      <c r="I18" s="32"/>
      <c r="J18" s="18"/>
      <c r="K18" s="18"/>
      <c r="L18" s="18"/>
      <c r="M18" s="20"/>
      <c r="N18" s="19"/>
      <c r="P18" s="8"/>
    </row>
    <row r="19" spans="1:16" ht="14.25" customHeight="1">
      <c r="A19" s="12"/>
      <c r="B19" s="17"/>
      <c r="C19" s="16"/>
      <c r="D19" s="16"/>
      <c r="E19" s="28"/>
      <c r="F19" s="65"/>
      <c r="G19" s="28"/>
      <c r="H19" s="28"/>
      <c r="I19" s="16"/>
      <c r="J19" s="18"/>
      <c r="K19" s="18"/>
      <c r="L19" s="18"/>
      <c r="M19" s="20"/>
      <c r="N19" s="19"/>
      <c r="P19" s="8"/>
    </row>
    <row r="20" spans="1:16" ht="29.25" customHeight="1">
      <c r="A20" s="12"/>
      <c r="B20" s="17"/>
      <c r="C20" s="177" t="str">
        <f>Language!C6</f>
        <v>Please give the name and telephone number of the person who we may contact in case of queries:-</v>
      </c>
      <c r="D20" s="178"/>
      <c r="E20" s="178"/>
      <c r="F20" s="178"/>
      <c r="G20" s="178"/>
      <c r="H20" s="178"/>
      <c r="I20" s="178"/>
      <c r="J20" s="178"/>
      <c r="K20" s="178"/>
      <c r="L20" s="178"/>
      <c r="M20" s="178"/>
      <c r="N20" s="19"/>
      <c r="P20" s="8"/>
    </row>
    <row r="21" spans="1:16" ht="25.35" customHeight="1">
      <c r="A21" s="12"/>
      <c r="B21" s="17"/>
      <c r="C21" s="18" t="str">
        <f>Language!C7</f>
        <v>Name:</v>
      </c>
      <c r="D21" s="33" t="str">
        <f>IF(UANumber=0,"",VLOOKUP(UANumber,Addresses,9,FALSE))</f>
        <v>Julian Morgans &amp;  Paula Lewis</v>
      </c>
      <c r="E21" s="97"/>
      <c r="F21" s="97"/>
      <c r="G21" s="33"/>
      <c r="H21" s="33"/>
      <c r="I21" s="33"/>
      <c r="J21" s="33"/>
      <c r="K21" s="98"/>
      <c r="L21" s="98"/>
      <c r="M21" s="18"/>
      <c r="N21" s="19"/>
      <c r="P21" s="8"/>
    </row>
    <row r="22" spans="1:16" ht="25.35" customHeight="1">
      <c r="A22" s="12"/>
      <c r="B22" s="17"/>
      <c r="C22" s="18" t="str">
        <f>Language!C8</f>
        <v>E-mail:</v>
      </c>
      <c r="D22" s="33" t="str">
        <f>IF(UANumber=0,"",VLOOKUP(UANumber,Addresses,12,FALSE))</f>
        <v>julian.morgans@swansea.gov.uk; paula.lewis@swansea.gov.uk</v>
      </c>
      <c r="E22" s="99"/>
      <c r="F22" s="99"/>
      <c r="G22" s="69"/>
      <c r="H22" s="33"/>
      <c r="I22" s="33"/>
      <c r="J22" s="33"/>
      <c r="K22" s="33"/>
      <c r="L22" s="100"/>
      <c r="M22" s="18"/>
      <c r="N22" s="19"/>
      <c r="P22" s="8"/>
    </row>
    <row r="23" spans="1:16" ht="25.35" customHeight="1">
      <c r="A23" s="12"/>
      <c r="B23" s="17"/>
      <c r="C23" s="18" t="str">
        <f>Language!C9</f>
        <v>Telephone:</v>
      </c>
      <c r="D23" s="98"/>
      <c r="E23" s="101" t="str">
        <f>Language!C10</f>
        <v>STD code</v>
      </c>
      <c r="F23" s="34" t="str">
        <f>IF(UANumber=0,"",VLOOKUP(UANumber,Addresses,10,FALSE))</f>
        <v>01792</v>
      </c>
      <c r="G23" s="98"/>
      <c r="H23" s="102"/>
      <c r="I23" s="103"/>
      <c r="J23" s="101" t="str">
        <f>Language!C11</f>
        <v>Number and extension:</v>
      </c>
      <c r="K23" s="34" t="str">
        <f>IF(UANumber=0,"",VLOOKUP(UANumber,Addresses,11,FALSE))</f>
        <v>635890</v>
      </c>
      <c r="L23" s="33"/>
      <c r="M23" s="18"/>
      <c r="N23" s="19"/>
      <c r="P23" s="8"/>
    </row>
    <row r="24" spans="1:16" ht="14.25" customHeight="1">
      <c r="A24" s="12"/>
      <c r="B24" s="17"/>
      <c r="C24" s="18"/>
      <c r="D24" s="70"/>
      <c r="E24" s="18"/>
      <c r="F24" s="18"/>
      <c r="G24" s="18"/>
      <c r="H24" s="18"/>
      <c r="I24" s="18"/>
      <c r="J24" s="18"/>
      <c r="K24" s="18"/>
      <c r="L24" s="18"/>
      <c r="M24" s="18"/>
      <c r="N24" s="19"/>
      <c r="P24" s="8"/>
    </row>
    <row r="25" spans="1:16" ht="11.25" customHeight="1">
      <c r="A25" s="12"/>
      <c r="B25" s="10"/>
      <c r="C25" s="175" t="str">
        <f>Language!C12</f>
        <v>The information on this form must be submitted to the Welsh Government under Schedule 8 of the Local Government Finance Act 1988</v>
      </c>
      <c r="D25" s="176"/>
      <c r="E25" s="176"/>
      <c r="F25" s="176"/>
      <c r="G25" s="176"/>
      <c r="H25" s="176"/>
      <c r="I25" s="176"/>
      <c r="J25" s="176"/>
      <c r="K25" s="176"/>
      <c r="L25" s="176"/>
      <c r="M25" s="176"/>
      <c r="N25" s="11"/>
      <c r="P25" s="8"/>
    </row>
    <row r="26" spans="1:16" ht="15" customHeight="1">
      <c r="A26" s="12"/>
      <c r="B26" s="10"/>
      <c r="C26" s="176"/>
      <c r="D26" s="176"/>
      <c r="E26" s="176"/>
      <c r="F26" s="176"/>
      <c r="G26" s="176"/>
      <c r="H26" s="176"/>
      <c r="I26" s="176"/>
      <c r="J26" s="176"/>
      <c r="K26" s="176"/>
      <c r="L26" s="176"/>
      <c r="M26" s="176"/>
      <c r="N26" s="11"/>
      <c r="P26" s="8"/>
    </row>
    <row r="27" spans="1:16">
      <c r="A27" s="12"/>
      <c r="B27" s="10"/>
      <c r="C27" s="176"/>
      <c r="D27" s="176"/>
      <c r="E27" s="176"/>
      <c r="F27" s="176"/>
      <c r="G27" s="176"/>
      <c r="H27" s="176"/>
      <c r="I27" s="176"/>
      <c r="J27" s="176"/>
      <c r="K27" s="176"/>
      <c r="L27" s="176"/>
      <c r="M27" s="176"/>
      <c r="N27" s="11"/>
      <c r="P27" s="8"/>
    </row>
    <row r="28" spans="1:16">
      <c r="A28" s="12"/>
      <c r="B28" s="10"/>
      <c r="C28" s="176"/>
      <c r="D28" s="176"/>
      <c r="E28" s="176"/>
      <c r="F28" s="176"/>
      <c r="G28" s="176"/>
      <c r="H28" s="176"/>
      <c r="I28" s="176"/>
      <c r="J28" s="176"/>
      <c r="K28" s="176"/>
      <c r="L28" s="176"/>
      <c r="M28" s="176"/>
      <c r="N28" s="11"/>
      <c r="P28" s="8"/>
    </row>
    <row r="29" spans="1:16" ht="22.5" customHeight="1">
      <c r="A29" s="12"/>
      <c r="B29" s="10"/>
      <c r="C29" s="180" t="str">
        <f>Language!C13</f>
        <v xml:space="preserve">FOR RETURN BY </v>
      </c>
      <c r="D29" s="181"/>
      <c r="E29" s="181"/>
      <c r="F29" s="181"/>
      <c r="G29" s="181"/>
      <c r="H29" s="108"/>
      <c r="I29" s="182" t="str">
        <f>Language!C14</f>
        <v>24 FEBRUARY 2025</v>
      </c>
      <c r="J29" s="183"/>
      <c r="K29" s="183"/>
      <c r="L29" s="183"/>
      <c r="M29" s="183"/>
      <c r="N29" s="11"/>
      <c r="P29" s="8"/>
    </row>
    <row r="30" spans="1:16" ht="15" customHeight="1">
      <c r="A30" s="12"/>
      <c r="B30" s="17"/>
      <c r="C30" s="104" t="str">
        <f>Language!C15</f>
        <v xml:space="preserve">Please email a completed spreadsheet to: </v>
      </c>
      <c r="D30" s="104"/>
      <c r="E30" s="104"/>
      <c r="F30" s="104"/>
      <c r="G30" s="104"/>
      <c r="H30" s="104"/>
      <c r="I30" s="104"/>
      <c r="J30" s="104"/>
      <c r="K30" s="104"/>
      <c r="L30" s="104"/>
      <c r="M30" s="71"/>
      <c r="N30" s="19"/>
      <c r="P30" s="8"/>
    </row>
    <row r="31" spans="1:16" ht="3.75" customHeight="1">
      <c r="A31" s="12"/>
      <c r="B31" s="17"/>
      <c r="C31" s="71"/>
      <c r="D31" s="71"/>
      <c r="E31" s="71"/>
      <c r="F31" s="71"/>
      <c r="G31" s="71"/>
      <c r="H31" s="71"/>
      <c r="I31" s="71"/>
      <c r="J31" s="71"/>
      <c r="K31" s="71"/>
      <c r="L31" s="71"/>
      <c r="M31" s="71"/>
      <c r="N31" s="27"/>
      <c r="P31" s="8"/>
    </row>
    <row r="32" spans="1:16" ht="13.5" customHeight="1">
      <c r="A32" s="12"/>
      <c r="B32" s="17"/>
      <c r="C32" s="71"/>
      <c r="D32" s="71"/>
      <c r="E32" s="71"/>
      <c r="F32" s="179" t="str">
        <f>Language!C16</f>
        <v>ndrforms@gov.wales</v>
      </c>
      <c r="G32" s="179"/>
      <c r="H32" s="179"/>
      <c r="I32" s="179"/>
      <c r="J32" s="179"/>
      <c r="K32" s="71"/>
      <c r="L32" s="71"/>
      <c r="M32" s="71"/>
      <c r="N32" s="27"/>
      <c r="P32" s="8"/>
    </row>
    <row r="33" spans="1:16" ht="19.5" customHeight="1">
      <c r="A33" s="12"/>
      <c r="B33" s="17"/>
      <c r="C33" s="71"/>
      <c r="D33" s="71"/>
      <c r="E33" s="71"/>
      <c r="F33" s="71"/>
      <c r="G33" s="71"/>
      <c r="H33" s="71"/>
      <c r="I33" s="71"/>
      <c r="J33" s="71"/>
      <c r="K33" s="71"/>
      <c r="L33" s="71"/>
      <c r="M33" s="71"/>
      <c r="N33" s="27"/>
      <c r="P33" s="8"/>
    </row>
    <row r="34" spans="1:16" ht="14.25" customHeight="1">
      <c r="A34" s="12"/>
      <c r="B34" s="17"/>
      <c r="C34" s="147" t="str">
        <f>Language!C17</f>
        <v>PLEASE ENSURE THAT ALL BLANK CELLS ARE POPULATED WITH ZEROS.</v>
      </c>
      <c r="D34" s="147"/>
      <c r="E34" s="147"/>
      <c r="F34" s="147"/>
      <c r="G34" s="147"/>
      <c r="H34" s="147"/>
      <c r="I34" s="147"/>
      <c r="J34" s="147"/>
      <c r="K34" s="147"/>
      <c r="L34" s="147"/>
      <c r="M34" s="71"/>
      <c r="N34" s="27"/>
      <c r="P34" s="8"/>
    </row>
    <row r="35" spans="1:16">
      <c r="A35" s="12"/>
      <c r="B35" s="17"/>
      <c r="C35" s="71"/>
      <c r="D35" s="71"/>
      <c r="E35" s="71"/>
      <c r="F35" s="71"/>
      <c r="G35" s="71"/>
      <c r="H35" s="71"/>
      <c r="I35" s="71"/>
      <c r="J35" s="71"/>
      <c r="K35" s="71"/>
      <c r="L35" s="71"/>
      <c r="M35" s="71"/>
      <c r="N35" s="27"/>
      <c r="P35" s="8"/>
    </row>
    <row r="36" spans="1:16">
      <c r="A36" s="12"/>
      <c r="B36" s="17"/>
      <c r="C36" s="71"/>
      <c r="D36" s="71"/>
      <c r="E36" s="71"/>
      <c r="F36" s="71"/>
      <c r="G36" s="71"/>
      <c r="H36" s="71"/>
      <c r="I36" s="71"/>
      <c r="J36" s="71"/>
      <c r="K36" s="71"/>
      <c r="L36" s="71"/>
      <c r="M36" s="71"/>
      <c r="N36" s="27"/>
      <c r="P36" s="8"/>
    </row>
    <row r="37" spans="1:16">
      <c r="A37" s="12"/>
      <c r="B37" s="17"/>
      <c r="C37" s="71"/>
      <c r="D37" s="71"/>
      <c r="E37" s="71"/>
      <c r="F37" s="71"/>
      <c r="G37" s="71"/>
      <c r="H37" s="71"/>
      <c r="I37" s="71"/>
      <c r="J37" s="71"/>
      <c r="K37" s="71"/>
      <c r="L37" s="71"/>
      <c r="M37" s="71"/>
      <c r="N37" s="27"/>
      <c r="P37" s="8"/>
    </row>
    <row r="38" spans="1:16">
      <c r="A38" s="12"/>
      <c r="B38" s="17"/>
      <c r="C38" s="71"/>
      <c r="D38" s="71"/>
      <c r="E38" s="71"/>
      <c r="F38" s="71"/>
      <c r="G38" s="71"/>
      <c r="H38" s="71"/>
      <c r="I38" s="71"/>
      <c r="J38" s="71"/>
      <c r="K38" s="71"/>
      <c r="L38" s="71"/>
      <c r="M38" s="71"/>
      <c r="N38" s="27"/>
      <c r="P38" s="8"/>
    </row>
    <row r="39" spans="1:16">
      <c r="A39" s="12"/>
      <c r="B39" s="17"/>
      <c r="C39" s="71"/>
      <c r="D39" s="71"/>
      <c r="E39" s="71"/>
      <c r="F39" s="71"/>
      <c r="G39" s="71"/>
      <c r="H39" s="71"/>
      <c r="I39" s="71"/>
      <c r="J39" s="71"/>
      <c r="K39" s="71"/>
      <c r="L39" s="71"/>
      <c r="M39" s="71"/>
      <c r="N39" s="27"/>
      <c r="P39" s="8"/>
    </row>
    <row r="40" spans="1:16">
      <c r="A40" s="12"/>
      <c r="B40" s="17"/>
      <c r="C40" s="18"/>
      <c r="D40" s="18"/>
      <c r="E40" s="18"/>
      <c r="F40" s="18"/>
      <c r="G40" s="18"/>
      <c r="H40" s="18"/>
      <c r="I40" s="18"/>
      <c r="J40" s="18"/>
      <c r="K40" s="35"/>
      <c r="L40" s="35"/>
      <c r="M40" s="18"/>
      <c r="N40" s="19"/>
      <c r="P40" s="8"/>
    </row>
    <row r="41" spans="1:16">
      <c r="A41" s="12"/>
      <c r="B41" s="17"/>
      <c r="C41" s="18" t="str">
        <f>Language!C18</f>
        <v>For any enquiries please contact:</v>
      </c>
      <c r="D41" s="18"/>
      <c r="E41" s="18"/>
      <c r="F41" s="18"/>
      <c r="G41" s="18"/>
      <c r="H41" s="18"/>
      <c r="I41" s="18"/>
      <c r="J41" s="18"/>
      <c r="K41" s="35"/>
      <c r="L41" s="35"/>
      <c r="M41" s="18"/>
      <c r="N41" s="19"/>
      <c r="P41" s="8"/>
    </row>
    <row r="42" spans="1:16" ht="7.5" customHeight="1">
      <c r="A42" s="12"/>
      <c r="B42" s="17"/>
      <c r="C42" s="18"/>
      <c r="D42" s="18"/>
      <c r="E42" s="18"/>
      <c r="F42" s="18"/>
      <c r="G42" s="18"/>
      <c r="H42" s="18"/>
      <c r="I42" s="35"/>
      <c r="J42" s="18"/>
      <c r="K42" s="18"/>
      <c r="L42" s="18"/>
      <c r="M42" s="18"/>
      <c r="N42" s="19"/>
      <c r="P42" s="8"/>
    </row>
    <row r="43" spans="1:16" ht="15.75">
      <c r="A43" s="12"/>
      <c r="B43" s="17"/>
      <c r="C43" s="72" t="s">
        <v>323</v>
      </c>
      <c r="D43" s="72"/>
      <c r="E43" s="18"/>
      <c r="F43" s="18"/>
      <c r="G43" s="18"/>
      <c r="H43" s="36"/>
      <c r="I43" s="35"/>
      <c r="J43" s="18"/>
      <c r="K43" s="18"/>
      <c r="L43" s="18"/>
      <c r="M43" s="18"/>
      <c r="N43" s="19"/>
      <c r="P43" s="8"/>
    </row>
    <row r="44" spans="1:16" ht="15.75">
      <c r="A44" s="12"/>
      <c r="B44" s="17"/>
      <c r="C44" s="72" t="str">
        <f>+F32</f>
        <v>ndrforms@gov.wales</v>
      </c>
      <c r="D44" s="72"/>
      <c r="E44" s="18"/>
      <c r="F44" s="18"/>
      <c r="G44" s="18"/>
      <c r="H44" s="18"/>
      <c r="I44" s="18"/>
      <c r="J44" s="18"/>
      <c r="K44" s="18"/>
      <c r="L44" s="18"/>
      <c r="M44" s="18"/>
      <c r="N44" s="19"/>
      <c r="P44" s="8"/>
    </row>
    <row r="45" spans="1:16">
      <c r="A45" s="12"/>
      <c r="B45" s="17"/>
      <c r="C45" s="18"/>
      <c r="D45" s="18"/>
      <c r="E45" s="18"/>
      <c r="F45" s="18"/>
      <c r="G45" s="18"/>
      <c r="H45" s="18"/>
      <c r="I45" s="35"/>
      <c r="J45" s="18"/>
      <c r="K45" s="18"/>
      <c r="L45" s="18"/>
      <c r="M45" s="18"/>
      <c r="N45" s="19"/>
      <c r="P45" s="8"/>
    </row>
    <row r="46" spans="1:16">
      <c r="A46" s="12"/>
      <c r="B46" s="17"/>
      <c r="C46" s="18"/>
      <c r="D46" s="18"/>
      <c r="E46" s="18"/>
      <c r="F46" s="18"/>
      <c r="G46" s="18"/>
      <c r="H46" s="18"/>
      <c r="I46" s="18"/>
      <c r="J46" s="35"/>
      <c r="K46" s="36"/>
      <c r="L46" s="36"/>
      <c r="M46" s="18"/>
      <c r="N46" s="19"/>
      <c r="P46" s="8"/>
    </row>
    <row r="47" spans="1:16">
      <c r="A47" s="12"/>
      <c r="B47" s="17"/>
      <c r="C47" s="18"/>
      <c r="D47" s="18"/>
      <c r="E47" s="18"/>
      <c r="F47" s="18"/>
      <c r="G47" s="18"/>
      <c r="H47" s="18"/>
      <c r="I47" s="35"/>
      <c r="J47" s="18"/>
      <c r="K47" s="36"/>
      <c r="L47" s="36"/>
      <c r="M47" s="18"/>
      <c r="N47" s="19"/>
      <c r="P47" s="8"/>
    </row>
    <row r="48" spans="1:16">
      <c r="A48" s="12"/>
      <c r="B48" s="17"/>
      <c r="C48" s="18"/>
      <c r="D48" s="18"/>
      <c r="E48" s="18"/>
      <c r="F48" s="18"/>
      <c r="G48" s="18"/>
      <c r="H48" s="18"/>
      <c r="I48" s="35"/>
      <c r="J48" s="18"/>
      <c r="K48" s="35"/>
      <c r="L48" s="35"/>
      <c r="M48" s="18"/>
      <c r="N48" s="19"/>
      <c r="P48" s="8"/>
    </row>
    <row r="49" spans="1:16" ht="15" customHeight="1">
      <c r="A49" s="12"/>
      <c r="B49" s="37"/>
      <c r="C49" s="38"/>
      <c r="D49" s="38"/>
      <c r="E49" s="38"/>
      <c r="F49" s="38"/>
      <c r="G49" s="38"/>
      <c r="H49" s="38"/>
      <c r="I49" s="38"/>
      <c r="J49" s="38"/>
      <c r="K49" s="38"/>
      <c r="L49" s="38"/>
      <c r="M49" s="38"/>
      <c r="N49" s="39"/>
      <c r="P49" s="8"/>
    </row>
    <row r="50" spans="1:16" ht="15" customHeight="1">
      <c r="A50" s="12"/>
      <c r="B50" s="12"/>
      <c r="C50" s="12"/>
      <c r="D50" s="12"/>
      <c r="E50" s="12"/>
      <c r="F50" s="12"/>
      <c r="G50" s="12"/>
      <c r="H50" s="12"/>
      <c r="I50" s="12"/>
      <c r="J50" s="12"/>
      <c r="K50" s="12"/>
      <c r="L50" s="12"/>
      <c r="M50" s="12"/>
      <c r="N50" s="12"/>
      <c r="P50" s="8"/>
    </row>
  </sheetData>
  <customSheetViews>
    <customSheetView guid="{4208BC9E-2AAB-4DAD-86BE-444012070AEC}" showPageBreaks="1" showGridLines="0" printArea="1" hiddenColumns="1" showRuler="0" topLeftCell="A19">
      <selection activeCell="F10" sqref="F10"/>
      <pageMargins left="0" right="0" top="0" bottom="0" header="0" footer="0"/>
      <printOptions horizontalCentered="1"/>
      <pageSetup paperSize="9" orientation="portrait" r:id="rId1"/>
      <headerFooter alignWithMargins="0"/>
    </customSheetView>
  </customSheetViews>
  <mergeCells count="5">
    <mergeCell ref="C25:M28"/>
    <mergeCell ref="C20:M20"/>
    <mergeCell ref="F32:J32"/>
    <mergeCell ref="C29:G29"/>
    <mergeCell ref="I29:M29"/>
  </mergeCells>
  <phoneticPr fontId="6" type="noConversion"/>
  <printOptions horizontalCentered="1"/>
  <pageMargins left="0.23622047244094491" right="0.23622047244094491" top="0.39370078740157483" bottom="0.39370078740157483" header="0.31496062992125984" footer="0.31496062992125984"/>
  <pageSetup paperSize="9" scale="88" orientation="portrait" r:id="rId2"/>
  <headerFooter alignWithMargins="0"/>
  <ignoredErrors>
    <ignoredError sqref="E22:K22 D23 H23:I23 E21:K21" unlocked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1036" r:id="rId5" name="Drop Down 12">
              <controlPr defaultSize="0" autoLine="0" autoPict="0" altText="Please select your local authority here">
                <anchor moveWithCells="1">
                  <from>
                    <xdr:col>2</xdr:col>
                    <xdr:colOff>47625</xdr:colOff>
                    <xdr:row>12</xdr:row>
                    <xdr:rowOff>0</xdr:rowOff>
                  </from>
                  <to>
                    <xdr:col>5</xdr:col>
                    <xdr:colOff>400050</xdr:colOff>
                    <xdr:row>13</xdr:row>
                    <xdr:rowOff>9525</xdr:rowOff>
                  </to>
                </anchor>
              </controlPr>
            </control>
          </mc:Choice>
        </mc:AlternateContent>
        <mc:AlternateContent xmlns:mc="http://schemas.openxmlformats.org/markup-compatibility/2006">
          <mc:Choice Requires="x14">
            <control shapeId="1885" r:id="rId6" name="Drop Down 861">
              <controlPr defaultSize="0" autoLine="0" autoPict="0" altText="Please select English or Welsh as your preferred language option">
                <anchor moveWithCells="1" sizeWithCells="1">
                  <from>
                    <xdr:col>9</xdr:col>
                    <xdr:colOff>885825</xdr:colOff>
                    <xdr:row>7</xdr:row>
                    <xdr:rowOff>333375</xdr:rowOff>
                  </from>
                  <to>
                    <xdr:col>12</xdr:col>
                    <xdr:colOff>76200</xdr:colOff>
                    <xdr:row>9</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IW74"/>
  <sheetViews>
    <sheetView showRowColHeaders="0" zoomScale="70" zoomScaleNormal="70" workbookViewId="0"/>
  </sheetViews>
  <sheetFormatPr defaultColWidth="0" defaultRowHeight="15" customHeight="1" zeroHeight="1"/>
  <cols>
    <col min="1" max="1" width="2.109375" style="73" customWidth="1"/>
    <col min="2" max="2" width="1.109375" style="73" customWidth="1"/>
    <col min="3" max="3" width="4" style="73" customWidth="1"/>
    <col min="4" max="4" width="4.88671875" style="73" customWidth="1"/>
    <col min="5" max="14" width="4.44140625" style="73" customWidth="1"/>
    <col min="15" max="15" width="6.109375" style="73" customWidth="1"/>
    <col min="16" max="17" width="4.44140625" style="73" customWidth="1"/>
    <col min="18" max="18" width="39.21875" style="73" customWidth="1"/>
    <col min="19" max="19" width="6.88671875" style="73" customWidth="1"/>
    <col min="20" max="20" width="1.33203125" style="73" customWidth="1"/>
    <col min="21" max="21" width="13.88671875" style="73" customWidth="1"/>
    <col min="22" max="22" width="2.88671875" style="73" customWidth="1"/>
    <col min="23" max="23" width="2.88671875" style="2" customWidth="1"/>
    <col min="24" max="24" width="3.77734375" style="14" hidden="1" customWidth="1"/>
    <col min="25" max="31" width="8.88671875" style="13" hidden="1" customWidth="1"/>
    <col min="32" max="77" width="2.88671875" style="13" hidden="1" customWidth="1"/>
    <col min="78" max="80" width="8.88671875" style="13" hidden="1" customWidth="1"/>
    <col min="81" max="81" width="3.88671875" style="13" hidden="1" customWidth="1"/>
    <col min="82" max="88" width="2.88671875" style="13" hidden="1" customWidth="1"/>
    <col min="89" max="91" width="8.88671875" style="13" hidden="1" customWidth="1"/>
    <col min="92" max="177" width="2.88671875" style="13" hidden="1" customWidth="1"/>
    <col min="178" max="180" width="8.88671875" style="13" hidden="1" customWidth="1"/>
    <col min="181" max="181" width="3.88671875" style="13" hidden="1" customWidth="1"/>
    <col min="182" max="188" width="2.88671875" style="13" hidden="1" customWidth="1"/>
    <col min="189" max="191" width="8.88671875" style="13" hidden="1" customWidth="1"/>
    <col min="192" max="237" width="2.88671875" style="13" hidden="1" customWidth="1"/>
    <col min="238" max="240" width="8.88671875" style="13" hidden="1" customWidth="1"/>
    <col min="241" max="241" width="3.88671875" style="13" hidden="1" customWidth="1"/>
    <col min="242" max="248" width="2.88671875" style="13" hidden="1" customWidth="1"/>
    <col min="249" max="251" width="8.88671875" style="13" hidden="1" customWidth="1"/>
    <col min="252" max="256" width="2.88671875" style="13" hidden="1" customWidth="1"/>
    <col min="257" max="257" width="16.109375" style="13" hidden="1" customWidth="1"/>
    <col min="258" max="16384" width="19.5546875" style="13" hidden="1"/>
  </cols>
  <sheetData>
    <row r="1" spans="2:31">
      <c r="B1" s="12"/>
      <c r="C1" s="12"/>
      <c r="D1" s="12"/>
      <c r="E1" s="12"/>
      <c r="F1" s="12"/>
      <c r="G1" s="12"/>
      <c r="H1" s="12"/>
      <c r="I1" s="12"/>
      <c r="J1" s="12"/>
      <c r="K1" s="12"/>
      <c r="L1" s="12"/>
      <c r="M1" s="12"/>
      <c r="N1" s="12"/>
      <c r="O1" s="170"/>
      <c r="P1" s="12"/>
      <c r="Q1" s="12"/>
      <c r="R1" s="12"/>
      <c r="S1" s="12"/>
      <c r="T1" s="12"/>
      <c r="U1" s="12"/>
      <c r="V1" s="12"/>
      <c r="W1" s="73"/>
      <c r="X1" s="12"/>
      <c r="Y1" s="2"/>
      <c r="Z1" s="2"/>
      <c r="AA1" s="2"/>
      <c r="AB1" s="2"/>
      <c r="AC1" s="2"/>
      <c r="AD1" s="2"/>
      <c r="AE1" s="2"/>
    </row>
    <row r="2" spans="2:31" ht="25.5" customHeight="1">
      <c r="B2" s="74"/>
      <c r="C2" s="74" t="str">
        <f>Language!C3</f>
        <v>Non-domestic rates provisional contributions return</v>
      </c>
      <c r="D2" s="74"/>
      <c r="E2" s="74"/>
      <c r="F2" s="74"/>
      <c r="G2" s="74"/>
      <c r="H2" s="74"/>
      <c r="I2" s="74"/>
      <c r="J2" s="74"/>
      <c r="K2" s="74"/>
      <c r="L2" s="74"/>
      <c r="M2" s="74"/>
      <c r="N2" s="74"/>
      <c r="O2" s="74"/>
      <c r="P2" s="74"/>
      <c r="Q2" s="74"/>
      <c r="R2" s="74"/>
      <c r="S2" s="74"/>
      <c r="T2" s="74"/>
      <c r="U2" s="75" t="str">
        <f>+FrontPage!M2</f>
        <v>NDR1 2025-26</v>
      </c>
      <c r="V2" s="76"/>
      <c r="W2" s="73"/>
      <c r="X2" s="12"/>
      <c r="Y2" s="2"/>
      <c r="Z2" s="2"/>
      <c r="AA2" s="2"/>
      <c r="AB2" s="2"/>
      <c r="AC2" s="2"/>
      <c r="AD2" s="2"/>
      <c r="AE2" s="2"/>
    </row>
    <row r="3" spans="2:31" ht="10.35" customHeight="1">
      <c r="B3" s="17"/>
      <c r="C3" s="18"/>
      <c r="D3" s="18"/>
      <c r="E3" s="18"/>
      <c r="F3" s="18"/>
      <c r="G3" s="18"/>
      <c r="H3" s="18"/>
      <c r="I3" s="18"/>
      <c r="J3" s="18"/>
      <c r="K3" s="18"/>
      <c r="L3" s="18"/>
      <c r="M3" s="18"/>
      <c r="N3" s="18"/>
      <c r="O3" s="18"/>
      <c r="P3" s="18"/>
      <c r="Q3" s="18"/>
      <c r="R3" s="18"/>
      <c r="S3" s="18"/>
      <c r="T3" s="18"/>
      <c r="U3" s="18"/>
      <c r="V3" s="77"/>
      <c r="W3" s="73"/>
      <c r="X3" s="12"/>
      <c r="Y3" s="2"/>
      <c r="Z3" s="2"/>
      <c r="AA3" s="2"/>
      <c r="AB3" s="2"/>
      <c r="AC3" s="2"/>
      <c r="AD3" s="2"/>
      <c r="AE3" s="2"/>
    </row>
    <row r="4" spans="2:31" ht="15.75">
      <c r="B4" s="17"/>
      <c r="C4" s="78" t="str">
        <f>Language!C23&amp;IF(Details!B29=0,"",Details!B29)</f>
        <v>Authority code: 532</v>
      </c>
      <c r="D4" s="18"/>
      <c r="E4" s="18"/>
      <c r="F4" s="18"/>
      <c r="G4" s="18"/>
      <c r="H4" s="78" t="str">
        <f>Language!C24&amp;Details!C29</f>
        <v>Authority: Swansea</v>
      </c>
      <c r="I4" s="78"/>
      <c r="J4" s="78"/>
      <c r="K4" s="78"/>
      <c r="L4" s="78"/>
      <c r="M4" s="78"/>
      <c r="N4" s="78"/>
      <c r="O4" s="78"/>
      <c r="P4" s="78"/>
      <c r="Q4" s="18"/>
      <c r="R4" s="18"/>
      <c r="S4" s="18"/>
      <c r="T4" s="18"/>
      <c r="U4" s="18"/>
      <c r="V4" s="77"/>
      <c r="W4" s="73"/>
      <c r="X4" s="12"/>
      <c r="Y4" s="2"/>
      <c r="Z4" s="2"/>
      <c r="AA4" s="2"/>
      <c r="AB4" s="2"/>
      <c r="AC4" s="2"/>
      <c r="AD4" s="2"/>
      <c r="AE4" s="2"/>
    </row>
    <row r="5" spans="2:31" ht="10.35" customHeight="1">
      <c r="B5" s="17"/>
      <c r="C5" s="18"/>
      <c r="D5" s="18"/>
      <c r="E5" s="18"/>
      <c r="F5" s="18"/>
      <c r="G5" s="18"/>
      <c r="H5" s="18"/>
      <c r="I5" s="18"/>
      <c r="J5" s="18"/>
      <c r="K5" s="18"/>
      <c r="L5" s="18"/>
      <c r="M5" s="18"/>
      <c r="N5" s="18"/>
      <c r="O5" s="18"/>
      <c r="P5" s="18"/>
      <c r="Q5" s="18"/>
      <c r="R5" s="18"/>
      <c r="S5" s="18"/>
      <c r="T5" s="18"/>
      <c r="U5" s="18"/>
      <c r="V5" s="77"/>
      <c r="W5" s="73"/>
      <c r="X5" s="12"/>
      <c r="Y5" s="2"/>
      <c r="Z5" s="2"/>
      <c r="AA5" s="2"/>
      <c r="AB5" s="2"/>
      <c r="AC5" s="2"/>
      <c r="AD5" s="2"/>
      <c r="AE5" s="2"/>
    </row>
    <row r="6" spans="2:31" ht="15.75">
      <c r="B6" s="17"/>
      <c r="C6" s="72" t="str">
        <f>Language!C25</f>
        <v>Preliminary information (lines 1 and 2)</v>
      </c>
      <c r="D6" s="72"/>
      <c r="E6" s="72"/>
      <c r="F6" s="72"/>
      <c r="G6" s="72"/>
      <c r="H6" s="72"/>
      <c r="I6" s="72"/>
      <c r="J6" s="72"/>
      <c r="K6" s="72"/>
      <c r="L6" s="72"/>
      <c r="M6" s="72"/>
      <c r="N6" s="72"/>
      <c r="O6" s="72"/>
      <c r="P6" s="72"/>
      <c r="Q6" s="72"/>
      <c r="R6" s="18"/>
      <c r="S6" s="18"/>
      <c r="T6" s="18"/>
      <c r="U6" s="70" t="str">
        <f>Language!C56</f>
        <v>number</v>
      </c>
      <c r="V6" s="77"/>
      <c r="W6" s="73"/>
      <c r="X6" s="12"/>
      <c r="Y6" s="2"/>
      <c r="Z6" s="2"/>
      <c r="AA6" s="2"/>
      <c r="AB6" s="2"/>
      <c r="AC6" s="2"/>
      <c r="AD6" s="2"/>
      <c r="AE6" s="2"/>
    </row>
    <row r="7" spans="2:31" ht="15" customHeight="1">
      <c r="B7" s="17"/>
      <c r="C7" s="79">
        <v>1</v>
      </c>
      <c r="D7" s="21" t="str">
        <f>Language!C26</f>
        <v xml:space="preserve">Number of hereditaments on the rating list as at 31 December </v>
      </c>
      <c r="E7" s="21"/>
      <c r="F7" s="21"/>
      <c r="G7" s="21"/>
      <c r="H7" s="21"/>
      <c r="I7" s="21"/>
      <c r="J7" s="21"/>
      <c r="K7" s="21"/>
      <c r="L7" s="21"/>
      <c r="M7" s="21"/>
      <c r="N7" s="21"/>
      <c r="O7" s="21"/>
      <c r="P7" s="21"/>
      <c r="Q7" s="21"/>
      <c r="R7" s="21"/>
      <c r="S7" s="21"/>
      <c r="T7" s="21"/>
      <c r="U7" s="80"/>
      <c r="V7" s="77"/>
      <c r="W7" s="73"/>
      <c r="X7" s="12"/>
      <c r="Y7" s="2"/>
      <c r="Z7" s="2"/>
      <c r="AA7" s="2"/>
      <c r="AB7" s="2"/>
      <c r="AC7" s="2"/>
      <c r="AD7" s="2"/>
      <c r="AE7" s="2"/>
    </row>
    <row r="8" spans="2:31" ht="15" customHeight="1">
      <c r="B8" s="17"/>
      <c r="C8" s="79"/>
      <c r="D8" s="21"/>
      <c r="E8" s="21"/>
      <c r="F8" s="21"/>
      <c r="G8" s="21"/>
      <c r="H8" s="21"/>
      <c r="I8" s="21"/>
      <c r="J8" s="21"/>
      <c r="K8" s="21"/>
      <c r="L8" s="21"/>
      <c r="M8" s="21"/>
      <c r="N8" s="21"/>
      <c r="O8" s="21"/>
      <c r="P8" s="21"/>
      <c r="Q8" s="21"/>
      <c r="R8" s="21"/>
      <c r="S8" s="21"/>
      <c r="T8" s="21"/>
      <c r="U8" s="81" t="str">
        <f>Language!C57</f>
        <v>Please enter all amounts to the nearest pound</v>
      </c>
      <c r="V8" s="77"/>
      <c r="W8" s="73"/>
      <c r="X8" s="12"/>
      <c r="Y8" s="2"/>
      <c r="Z8" s="2"/>
      <c r="AA8" s="2"/>
      <c r="AB8" s="2"/>
      <c r="AC8" s="2"/>
      <c r="AD8" s="2"/>
      <c r="AE8" s="2"/>
    </row>
    <row r="9" spans="2:31" ht="15.75">
      <c r="B9" s="17"/>
      <c r="C9" s="72"/>
      <c r="D9" s="18"/>
      <c r="E9" s="18"/>
      <c r="F9" s="18"/>
      <c r="G9" s="18"/>
      <c r="H9" s="18"/>
      <c r="I9" s="18"/>
      <c r="J9" s="18"/>
      <c r="K9" s="18"/>
      <c r="L9" s="18"/>
      <c r="M9" s="18"/>
      <c r="N9" s="18"/>
      <c r="O9" s="18"/>
      <c r="P9" s="18"/>
      <c r="Q9" s="18"/>
      <c r="R9" s="21"/>
      <c r="S9" s="21"/>
      <c r="T9" s="21"/>
      <c r="U9" s="82" t="str">
        <f>Language!C58</f>
        <v>£ pounds</v>
      </c>
      <c r="V9" s="77"/>
      <c r="W9" s="73"/>
      <c r="X9" s="12"/>
      <c r="Y9" s="2"/>
      <c r="Z9" s="2"/>
      <c r="AA9" s="2"/>
      <c r="AB9" s="2"/>
      <c r="AC9" s="2"/>
      <c r="AD9" s="2"/>
      <c r="AE9" s="2"/>
    </row>
    <row r="10" spans="2:31" ht="15" customHeight="1">
      <c r="B10" s="17"/>
      <c r="C10" s="83">
        <v>2</v>
      </c>
      <c r="D10" s="21" t="str">
        <f>Language!C27</f>
        <v>Aggregate rateable value on the rating list as at 31 December</v>
      </c>
      <c r="E10" s="21"/>
      <c r="F10" s="21"/>
      <c r="G10" s="21"/>
      <c r="H10" s="21"/>
      <c r="I10" s="21"/>
      <c r="J10" s="21"/>
      <c r="K10" s="21"/>
      <c r="L10" s="21"/>
      <c r="M10" s="21"/>
      <c r="N10" s="21"/>
      <c r="O10" s="21"/>
      <c r="P10" s="21"/>
      <c r="Q10" s="21"/>
      <c r="R10" s="21"/>
      <c r="S10" s="21"/>
      <c r="T10" s="21"/>
      <c r="U10" s="80"/>
      <c r="V10" s="77"/>
      <c r="W10" s="73"/>
      <c r="X10" s="12"/>
      <c r="Y10" s="2"/>
      <c r="Z10" s="2"/>
      <c r="AA10" s="2"/>
      <c r="AB10" s="2"/>
      <c r="AC10" s="2"/>
      <c r="AD10" s="2"/>
      <c r="AE10" s="2"/>
    </row>
    <row r="11" spans="2:31" ht="10.35" customHeight="1">
      <c r="B11" s="17"/>
      <c r="C11" s="18"/>
      <c r="D11" s="18"/>
      <c r="E11" s="18"/>
      <c r="F11" s="18"/>
      <c r="G11" s="18"/>
      <c r="H11" s="18"/>
      <c r="I11" s="18"/>
      <c r="J11" s="18"/>
      <c r="K11" s="18"/>
      <c r="L11" s="18"/>
      <c r="M11" s="18"/>
      <c r="N11" s="18"/>
      <c r="O11" s="18"/>
      <c r="P11" s="18"/>
      <c r="Q11" s="18"/>
      <c r="R11" s="18"/>
      <c r="S11" s="18"/>
      <c r="T11" s="18"/>
      <c r="U11" s="18"/>
      <c r="V11" s="77"/>
      <c r="W11" s="73"/>
      <c r="X11" s="12"/>
      <c r="Y11" s="2"/>
      <c r="Z11" s="2"/>
      <c r="AA11" s="2"/>
      <c r="AB11" s="2"/>
      <c r="AC11" s="2"/>
      <c r="AD11" s="2"/>
      <c r="AE11" s="2"/>
    </row>
    <row r="12" spans="2:31" ht="15" customHeight="1">
      <c r="B12" s="17"/>
      <c r="C12" s="83">
        <v>3</v>
      </c>
      <c r="D12" s="84" t="str">
        <f>Language!C28</f>
        <v>Gross calculated rate yield</v>
      </c>
      <c r="E12" s="84"/>
      <c r="F12" s="84"/>
      <c r="G12" s="84"/>
      <c r="H12" s="84"/>
      <c r="I12" s="84"/>
      <c r="J12" s="84"/>
      <c r="K12" s="84"/>
      <c r="L12" s="84"/>
      <c r="M12" s="84"/>
      <c r="N12" s="84"/>
      <c r="O12" s="21"/>
      <c r="P12" s="21"/>
      <c r="Q12" s="21"/>
      <c r="R12" s="21"/>
      <c r="S12" s="135">
        <v>0.56799999999999995</v>
      </c>
      <c r="T12" s="21"/>
      <c r="U12" s="85">
        <f>ROUND(S12*U10,0)</f>
        <v>0</v>
      </c>
      <c r="V12" s="77"/>
      <c r="W12" s="73"/>
      <c r="X12" s="12"/>
      <c r="Y12" s="2"/>
      <c r="Z12" s="2"/>
      <c r="AA12" s="2"/>
      <c r="AB12" s="2"/>
      <c r="AC12" s="2"/>
      <c r="AD12" s="2"/>
      <c r="AE12" s="2"/>
    </row>
    <row r="13" spans="2:31" ht="24" customHeight="1">
      <c r="B13" s="17"/>
      <c r="C13" s="84" t="str">
        <f>Language!C29</f>
        <v>Mandatory reliefs (show estimated lost yield as positive)</v>
      </c>
      <c r="D13" s="18"/>
      <c r="E13" s="18"/>
      <c r="F13" s="18"/>
      <c r="G13" s="18"/>
      <c r="H13" s="18"/>
      <c r="I13" s="18"/>
      <c r="J13" s="18"/>
      <c r="K13" s="18"/>
      <c r="L13" s="18"/>
      <c r="M13" s="18"/>
      <c r="N13" s="18"/>
      <c r="O13" s="18"/>
      <c r="P13" s="18"/>
      <c r="Q13" s="18"/>
      <c r="R13" s="18"/>
      <c r="S13" s="18"/>
      <c r="T13" s="18"/>
      <c r="U13" s="41"/>
      <c r="V13" s="77"/>
      <c r="W13" s="73"/>
      <c r="X13" s="12"/>
      <c r="Y13" s="2"/>
      <c r="Z13" s="2"/>
      <c r="AA13" s="2"/>
      <c r="AB13" s="2"/>
      <c r="AC13" s="2"/>
      <c r="AD13" s="2"/>
      <c r="AE13" s="2"/>
    </row>
    <row r="14" spans="2:31" ht="15" customHeight="1">
      <c r="B14" s="17"/>
      <c r="C14" s="83">
        <v>4</v>
      </c>
      <c r="D14" s="21" t="str">
        <f>Language!C30</f>
        <v>Mandatory relief - Schedule 4ZA para 2(2)(a) (charitable occupations)</v>
      </c>
      <c r="E14" s="21"/>
      <c r="F14" s="21"/>
      <c r="G14" s="21"/>
      <c r="H14" s="21"/>
      <c r="I14" s="21"/>
      <c r="J14" s="21"/>
      <c r="K14" s="21"/>
      <c r="L14" s="21"/>
      <c r="M14" s="21"/>
      <c r="N14" s="21"/>
      <c r="O14" s="21"/>
      <c r="P14" s="21"/>
      <c r="Q14" s="21"/>
      <c r="R14" s="21"/>
      <c r="S14" s="21"/>
      <c r="T14" s="21"/>
      <c r="U14" s="80"/>
      <c r="V14" s="77"/>
      <c r="W14" s="73"/>
      <c r="X14" s="12"/>
      <c r="Y14" s="2"/>
      <c r="Z14" s="2"/>
      <c r="AA14" s="2"/>
      <c r="AB14" s="2"/>
      <c r="AC14" s="2"/>
      <c r="AD14" s="2"/>
      <c r="AE14" s="2"/>
    </row>
    <row r="15" spans="2:31" ht="15" customHeight="1">
      <c r="B15" s="17"/>
      <c r="C15" s="83">
        <v>5</v>
      </c>
      <c r="D15" s="21" t="str">
        <f>Language!C31</f>
        <v>Mandatory relief - Schedule 4ZA para 2(2)(b) (community amateur sports clubs)</v>
      </c>
      <c r="E15" s="21"/>
      <c r="F15" s="21"/>
      <c r="G15" s="21"/>
      <c r="H15" s="21"/>
      <c r="I15" s="21"/>
      <c r="J15" s="21"/>
      <c r="K15" s="21"/>
      <c r="L15" s="21"/>
      <c r="M15" s="21"/>
      <c r="N15" s="21"/>
      <c r="O15" s="21"/>
      <c r="P15" s="21"/>
      <c r="Q15" s="21"/>
      <c r="R15" s="21"/>
      <c r="S15" s="21"/>
      <c r="T15" s="21"/>
      <c r="U15" s="80"/>
      <c r="V15" s="77"/>
      <c r="W15" s="73"/>
      <c r="X15" s="12"/>
      <c r="Y15" s="2"/>
      <c r="Z15" s="2"/>
      <c r="AA15" s="2"/>
      <c r="AB15" s="2"/>
      <c r="AC15" s="2"/>
      <c r="AD15" s="2"/>
      <c r="AE15" s="2"/>
    </row>
    <row r="16" spans="2:31" ht="4.5" customHeight="1">
      <c r="B16" s="17"/>
      <c r="C16" s="83"/>
      <c r="D16" s="21"/>
      <c r="E16" s="21"/>
      <c r="F16" s="21"/>
      <c r="G16" s="21"/>
      <c r="H16" s="21"/>
      <c r="I16" s="21"/>
      <c r="J16" s="21"/>
      <c r="K16" s="21"/>
      <c r="L16" s="21"/>
      <c r="M16" s="21"/>
      <c r="N16" s="21"/>
      <c r="O16" s="21"/>
      <c r="P16" s="21"/>
      <c r="Q16" s="21"/>
      <c r="R16" s="21"/>
      <c r="S16" s="21"/>
      <c r="T16" s="21"/>
      <c r="U16" s="21"/>
      <c r="V16" s="77"/>
      <c r="W16" s="73"/>
      <c r="X16" s="12"/>
      <c r="Y16" s="2"/>
      <c r="Z16" s="2"/>
      <c r="AA16" s="2"/>
      <c r="AB16" s="2"/>
      <c r="AC16" s="2"/>
      <c r="AD16" s="2"/>
      <c r="AE16" s="2"/>
    </row>
    <row r="17" spans="2:31" ht="15" customHeight="1">
      <c r="B17" s="17"/>
      <c r="C17" s="83">
        <v>6.2</v>
      </c>
      <c r="D17" s="21" t="str">
        <f>Language!C32</f>
        <v>Mandatory relief - Schedule 4ZA para 4 (small business rate relief post office element)</v>
      </c>
      <c r="E17" s="21"/>
      <c r="F17" s="21"/>
      <c r="G17" s="21"/>
      <c r="H17" s="21"/>
      <c r="I17" s="21"/>
      <c r="J17" s="21"/>
      <c r="K17" s="21"/>
      <c r="L17" s="21"/>
      <c r="M17" s="21"/>
      <c r="N17" s="21"/>
      <c r="O17" s="21"/>
      <c r="P17" s="21"/>
      <c r="Q17" s="21"/>
      <c r="R17" s="21"/>
      <c r="S17" s="21"/>
      <c r="T17" s="21"/>
      <c r="U17" s="80"/>
      <c r="V17" s="77"/>
      <c r="W17" s="73"/>
      <c r="X17" s="12"/>
      <c r="Y17" s="2"/>
      <c r="Z17" s="2"/>
      <c r="AA17" s="2"/>
      <c r="AB17" s="2"/>
      <c r="AC17" s="2"/>
      <c r="AD17" s="2"/>
      <c r="AE17" s="2"/>
    </row>
    <row r="18" spans="2:31" ht="15" customHeight="1">
      <c r="B18" s="17"/>
      <c r="C18" s="83">
        <v>6.3</v>
      </c>
      <c r="D18" s="21" t="str">
        <f>Language!C33</f>
        <v>Mandatory relief - Schedule 4ZA para 4 (small business rate relief childcare element)</v>
      </c>
      <c r="E18" s="21"/>
      <c r="F18" s="86"/>
      <c r="G18" s="86"/>
      <c r="H18" s="86"/>
      <c r="I18" s="86"/>
      <c r="J18" s="86"/>
      <c r="K18" s="86"/>
      <c r="L18" s="86"/>
      <c r="M18" s="86"/>
      <c r="N18" s="21"/>
      <c r="O18" s="21"/>
      <c r="P18" s="21"/>
      <c r="Q18" s="21"/>
      <c r="R18" s="21"/>
      <c r="S18" s="21"/>
      <c r="T18" s="21"/>
      <c r="U18" s="80"/>
      <c r="V18" s="77"/>
      <c r="W18" s="73"/>
      <c r="X18" s="12"/>
      <c r="Y18" s="2"/>
      <c r="Z18" s="2"/>
      <c r="AA18" s="2"/>
      <c r="AB18" s="2"/>
      <c r="AC18" s="2"/>
      <c r="AD18" s="2"/>
      <c r="AE18" s="2"/>
    </row>
    <row r="19" spans="2:31" ht="15" customHeight="1">
      <c r="B19" s="17"/>
      <c r="C19" s="83">
        <v>6.4</v>
      </c>
      <c r="D19" s="21" t="str">
        <f>Language!C34</f>
        <v>Mandatory relief - Schedule 4ZA para 4 (small business rate relief excluding childcare/post office elements)</v>
      </c>
      <c r="E19" s="21"/>
      <c r="F19" s="86"/>
      <c r="G19" s="86"/>
      <c r="H19" s="86"/>
      <c r="I19" s="86"/>
      <c r="J19" s="86"/>
      <c r="K19" s="86"/>
      <c r="L19" s="86"/>
      <c r="M19" s="86"/>
      <c r="N19" s="86"/>
      <c r="O19" s="21"/>
      <c r="P19" s="21"/>
      <c r="Q19" s="21"/>
      <c r="R19" s="21"/>
      <c r="S19" s="21"/>
      <c r="T19" s="21"/>
      <c r="U19" s="80"/>
      <c r="V19" s="77"/>
      <c r="W19" s="73"/>
      <c r="X19" s="12"/>
      <c r="Y19" s="2"/>
      <c r="Z19" s="2"/>
      <c r="AA19" s="2"/>
      <c r="AB19" s="2"/>
      <c r="AC19" s="2"/>
      <c r="AD19" s="2"/>
      <c r="AE19" s="2"/>
    </row>
    <row r="20" spans="2:31" ht="15" customHeight="1">
      <c r="B20" s="17"/>
      <c r="C20" s="83">
        <v>6.9</v>
      </c>
      <c r="D20" s="84" t="str">
        <f>Language!C35</f>
        <v>Total Mandatory relief - Schedule 4ZA para 4 (small business rate relief) (sum of lines 6.2 to 6.4)</v>
      </c>
      <c r="E20" s="84"/>
      <c r="F20" s="84"/>
      <c r="G20" s="84"/>
      <c r="H20" s="84"/>
      <c r="I20" s="84"/>
      <c r="J20" s="84"/>
      <c r="K20" s="84"/>
      <c r="L20" s="21"/>
      <c r="M20" s="21"/>
      <c r="N20" s="21"/>
      <c r="O20" s="21"/>
      <c r="P20" s="21"/>
      <c r="Q20" s="21"/>
      <c r="R20" s="21"/>
      <c r="S20" s="21"/>
      <c r="T20" s="21"/>
      <c r="U20" s="85">
        <f>ROUND(SUM(U17:U19),0)</f>
        <v>0</v>
      </c>
      <c r="V20" s="77"/>
      <c r="W20" s="73"/>
      <c r="X20" s="12"/>
      <c r="Y20" s="2"/>
      <c r="Z20" s="2"/>
      <c r="AA20" s="2"/>
      <c r="AB20" s="2"/>
      <c r="AC20" s="2"/>
      <c r="AD20" s="2"/>
      <c r="AE20" s="2"/>
    </row>
    <row r="21" spans="2:31" ht="4.5" customHeight="1">
      <c r="B21" s="17"/>
      <c r="C21" s="83"/>
      <c r="D21" s="84"/>
      <c r="E21" s="84"/>
      <c r="F21" s="84"/>
      <c r="G21" s="84"/>
      <c r="H21" s="84"/>
      <c r="I21" s="84"/>
      <c r="J21" s="84"/>
      <c r="K21" s="84"/>
      <c r="L21" s="21"/>
      <c r="M21" s="21"/>
      <c r="N21" s="21"/>
      <c r="O21" s="21"/>
      <c r="P21" s="21"/>
      <c r="Q21" s="21"/>
      <c r="R21" s="21"/>
      <c r="S21" s="21"/>
      <c r="T21" s="21"/>
      <c r="U21" s="21"/>
      <c r="V21" s="77"/>
      <c r="W21" s="73"/>
      <c r="X21" s="12"/>
      <c r="Y21" s="2"/>
      <c r="Z21" s="2"/>
      <c r="AA21" s="2"/>
      <c r="AB21" s="2"/>
      <c r="AC21" s="2"/>
      <c r="AD21" s="2"/>
      <c r="AE21" s="2"/>
    </row>
    <row r="22" spans="2:31" ht="15" customHeight="1">
      <c r="B22" s="17"/>
      <c r="C22" s="83">
        <v>7</v>
      </c>
      <c r="D22" s="21" t="str">
        <f>Language!C36</f>
        <v>Mandatory relief - section 44A (partly occupied properties)</v>
      </c>
      <c r="E22" s="21"/>
      <c r="F22" s="21"/>
      <c r="G22" s="21"/>
      <c r="H22" s="21"/>
      <c r="I22" s="21"/>
      <c r="J22" s="21"/>
      <c r="K22" s="21"/>
      <c r="L22" s="21"/>
      <c r="M22" s="21"/>
      <c r="N22" s="21"/>
      <c r="O22" s="21"/>
      <c r="P22" s="21"/>
      <c r="Q22" s="21"/>
      <c r="R22" s="21"/>
      <c r="S22" s="21"/>
      <c r="T22" s="21"/>
      <c r="U22" s="80"/>
      <c r="V22" s="77"/>
      <c r="W22" s="73"/>
      <c r="X22" s="12"/>
      <c r="Y22" s="2"/>
      <c r="Z22" s="2"/>
      <c r="AA22" s="2"/>
      <c r="AB22" s="2"/>
      <c r="AC22" s="2"/>
      <c r="AD22" s="2"/>
      <c r="AE22" s="2"/>
    </row>
    <row r="23" spans="2:31" ht="15" customHeight="1">
      <c r="B23" s="17"/>
      <c r="C23" s="83">
        <v>8</v>
      </c>
      <c r="D23" s="21" t="str">
        <f>Language!C37</f>
        <v>Mandatory relief - section 45(1)(d) (empty premises)</v>
      </c>
      <c r="E23" s="21"/>
      <c r="F23" s="21"/>
      <c r="G23" s="21"/>
      <c r="H23" s="21"/>
      <c r="I23" s="21"/>
      <c r="J23" s="21"/>
      <c r="K23" s="21"/>
      <c r="L23" s="21"/>
      <c r="M23" s="21"/>
      <c r="N23" s="21"/>
      <c r="O23" s="21"/>
      <c r="P23" s="21"/>
      <c r="Q23" s="21"/>
      <c r="R23" s="21"/>
      <c r="S23" s="21"/>
      <c r="T23" s="21"/>
      <c r="U23" s="80"/>
      <c r="V23" s="77"/>
      <c r="W23" s="73"/>
      <c r="X23" s="12"/>
      <c r="Y23" s="2"/>
      <c r="Z23" s="2"/>
      <c r="AA23" s="2"/>
      <c r="AB23" s="2"/>
      <c r="AC23" s="2"/>
      <c r="AD23" s="2"/>
      <c r="AE23" s="2"/>
    </row>
    <row r="24" spans="2:31" ht="15" customHeight="1">
      <c r="B24" s="17"/>
      <c r="C24" s="193">
        <v>8.4</v>
      </c>
      <c r="D24" s="145" t="str">
        <f>Language!C38</f>
        <v>Mandatory relief - Schedule 4ZB para 2 (charitable relief for empty premises)</v>
      </c>
      <c r="E24" s="145"/>
      <c r="F24" s="145"/>
      <c r="G24" s="145"/>
      <c r="H24" s="145"/>
      <c r="I24" s="145"/>
      <c r="J24" s="145"/>
      <c r="K24" s="145"/>
      <c r="L24" s="145"/>
      <c r="M24" s="145"/>
      <c r="N24" s="145"/>
      <c r="O24" s="145"/>
      <c r="P24" s="145"/>
      <c r="Q24" s="145"/>
      <c r="R24" s="21"/>
      <c r="S24" s="21"/>
      <c r="T24" s="21"/>
      <c r="U24" s="142"/>
      <c r="V24" s="77"/>
      <c r="W24" s="73"/>
      <c r="X24" s="12"/>
      <c r="Y24" s="2"/>
      <c r="Z24" s="2"/>
      <c r="AA24" s="2"/>
      <c r="AB24" s="2"/>
      <c r="AC24" s="2"/>
      <c r="AD24" s="2"/>
      <c r="AE24" s="2"/>
    </row>
    <row r="25" spans="2:31" ht="15" customHeight="1">
      <c r="B25" s="17"/>
      <c r="C25" s="83">
        <v>8.5</v>
      </c>
      <c r="D25" s="21" t="str">
        <f>Language!C39</f>
        <v>Mandatory relief - section 58 (revaluation 2023 transitional relief)</v>
      </c>
      <c r="E25" s="21"/>
      <c r="F25" s="21"/>
      <c r="G25" s="21"/>
      <c r="H25" s="21"/>
      <c r="I25" s="21"/>
      <c r="J25" s="21"/>
      <c r="K25" s="21"/>
      <c r="L25" s="21"/>
      <c r="M25" s="21"/>
      <c r="N25" s="21"/>
      <c r="O25" s="21"/>
      <c r="P25" s="21"/>
      <c r="Q25" s="21"/>
      <c r="R25" s="21"/>
      <c r="S25" s="21"/>
      <c r="T25" s="21"/>
      <c r="U25" s="80"/>
      <c r="V25" s="77"/>
      <c r="W25" s="73"/>
      <c r="X25" s="12"/>
      <c r="Y25" s="2"/>
      <c r="Z25" s="2"/>
      <c r="AA25" s="2"/>
      <c r="AB25" s="2"/>
      <c r="AC25" s="2"/>
      <c r="AD25" s="2"/>
      <c r="AE25" s="2"/>
    </row>
    <row r="26" spans="2:31" ht="15" customHeight="1">
      <c r="B26" s="17"/>
      <c r="C26" s="83">
        <v>8.6</v>
      </c>
      <c r="D26" s="21" t="str">
        <f>Language!C40</f>
        <v>Mandatory relief - Schedule 4ZA para 7 (public lavatories relief)</v>
      </c>
      <c r="E26" s="21"/>
      <c r="F26" s="21"/>
      <c r="G26" s="21"/>
      <c r="H26" s="21"/>
      <c r="I26" s="21"/>
      <c r="J26" s="21"/>
      <c r="K26" s="21"/>
      <c r="L26" s="21"/>
      <c r="M26" s="21"/>
      <c r="N26" s="21"/>
      <c r="O26" s="21"/>
      <c r="P26" s="21"/>
      <c r="Q26" s="21"/>
      <c r="R26" s="21"/>
      <c r="S26" s="21"/>
      <c r="T26" s="21"/>
      <c r="U26" s="80"/>
      <c r="V26" s="77"/>
      <c r="W26" s="73"/>
      <c r="X26" s="12"/>
      <c r="Y26" s="2"/>
      <c r="Z26" s="2"/>
      <c r="AA26" s="2"/>
      <c r="AB26" s="2"/>
      <c r="AC26" s="2"/>
      <c r="AD26" s="2"/>
      <c r="AE26" s="2"/>
    </row>
    <row r="27" spans="2:31" ht="15" customHeight="1">
      <c r="B27" s="17"/>
      <c r="C27" s="83">
        <v>8.8000000000000007</v>
      </c>
      <c r="D27" s="21" t="str">
        <f>Language!C41</f>
        <v>Mandatory relief - Schedule 4ZA para 6 (heat networks relief)</v>
      </c>
      <c r="E27" s="21"/>
      <c r="F27" s="21"/>
      <c r="G27" s="21"/>
      <c r="H27" s="21"/>
      <c r="I27" s="21"/>
      <c r="J27" s="21"/>
      <c r="K27" s="21"/>
      <c r="L27" s="21"/>
      <c r="M27" s="21"/>
      <c r="N27" s="21"/>
      <c r="O27" s="21"/>
      <c r="P27" s="21"/>
      <c r="Q27" s="21"/>
      <c r="R27" s="21"/>
      <c r="S27" s="21"/>
      <c r="T27" s="21"/>
      <c r="U27" s="80"/>
      <c r="V27" s="77"/>
      <c r="W27" s="73"/>
      <c r="X27" s="12"/>
      <c r="Y27" s="2"/>
      <c r="Z27" s="2"/>
      <c r="AA27" s="2"/>
      <c r="AB27" s="2"/>
      <c r="AC27" s="2"/>
      <c r="AD27" s="2"/>
      <c r="AE27" s="2"/>
    </row>
    <row r="28" spans="2:31" ht="15" customHeight="1">
      <c r="B28" s="17"/>
      <c r="C28" s="83">
        <v>8.9</v>
      </c>
      <c r="D28" s="21" t="str">
        <f>Language!C42</f>
        <v>Mandatory relief - Schedule 4ZA para 3 (improvement relief)</v>
      </c>
      <c r="E28" s="21"/>
      <c r="F28" s="21"/>
      <c r="G28" s="21"/>
      <c r="H28" s="21"/>
      <c r="I28" s="21"/>
      <c r="J28" s="21"/>
      <c r="K28" s="21"/>
      <c r="L28" s="21"/>
      <c r="M28" s="21"/>
      <c r="N28" s="21"/>
      <c r="O28" s="21"/>
      <c r="P28" s="21"/>
      <c r="Q28" s="21"/>
      <c r="R28" s="21"/>
      <c r="S28" s="21"/>
      <c r="T28" s="21"/>
      <c r="U28" s="80"/>
      <c r="V28" s="77"/>
      <c r="W28" s="73"/>
      <c r="X28" s="12"/>
      <c r="Y28" s="2"/>
      <c r="Z28" s="2"/>
      <c r="AA28" s="2"/>
      <c r="AB28" s="2"/>
      <c r="AC28" s="2"/>
      <c r="AD28" s="2"/>
      <c r="AE28" s="2"/>
    </row>
    <row r="29" spans="2:31" ht="10.35" customHeight="1">
      <c r="B29" s="17"/>
      <c r="C29" s="18"/>
      <c r="D29" s="18"/>
      <c r="E29" s="18"/>
      <c r="F29" s="18"/>
      <c r="G29" s="18"/>
      <c r="H29" s="18"/>
      <c r="I29" s="18"/>
      <c r="J29" s="18"/>
      <c r="K29" s="18"/>
      <c r="L29" s="18"/>
      <c r="M29" s="18"/>
      <c r="N29" s="18"/>
      <c r="O29" s="18"/>
      <c r="P29" s="18"/>
      <c r="Q29" s="18"/>
      <c r="R29" s="18"/>
      <c r="S29" s="18"/>
      <c r="T29" s="18"/>
      <c r="U29" s="18"/>
      <c r="V29" s="77"/>
      <c r="W29" s="73"/>
      <c r="X29" s="12"/>
      <c r="Y29" s="2"/>
      <c r="Z29" s="2"/>
      <c r="AA29" s="2"/>
      <c r="AB29" s="2"/>
      <c r="AC29" s="2"/>
      <c r="AD29" s="2"/>
      <c r="AE29" s="2"/>
    </row>
    <row r="30" spans="2:31" ht="15" customHeight="1">
      <c r="B30" s="17"/>
      <c r="C30" s="83">
        <v>9</v>
      </c>
      <c r="D30" s="84" t="str">
        <f>Language!C43</f>
        <v>Gross yield (sum of rows 3 to 8.9)</v>
      </c>
      <c r="E30" s="84"/>
      <c r="F30" s="84"/>
      <c r="G30" s="84"/>
      <c r="H30" s="84"/>
      <c r="I30" s="84"/>
      <c r="J30" s="84"/>
      <c r="K30" s="84"/>
      <c r="L30" s="84"/>
      <c r="M30" s="84"/>
      <c r="N30" s="84"/>
      <c r="O30" s="84"/>
      <c r="P30" s="84"/>
      <c r="Q30" s="84"/>
      <c r="R30" s="21"/>
      <c r="S30" s="21"/>
      <c r="T30" s="21"/>
      <c r="U30" s="85">
        <f>ROUND(U12-SUM(U14:U28)+U20,0)</f>
        <v>0</v>
      </c>
      <c r="V30" s="77"/>
      <c r="W30" s="73"/>
      <c r="X30" s="12"/>
      <c r="Y30" s="2"/>
      <c r="Z30" s="2"/>
      <c r="AA30" s="2"/>
      <c r="AB30" s="2"/>
      <c r="AC30" s="2"/>
      <c r="AD30" s="2"/>
      <c r="AE30" s="2"/>
    </row>
    <row r="31" spans="2:31" ht="10.35" customHeight="1">
      <c r="B31" s="17"/>
      <c r="C31" s="18"/>
      <c r="D31" s="18"/>
      <c r="E31" s="18"/>
      <c r="F31" s="18"/>
      <c r="G31" s="18"/>
      <c r="H31" s="18"/>
      <c r="I31" s="18"/>
      <c r="J31" s="18"/>
      <c r="K31" s="18"/>
      <c r="L31" s="18"/>
      <c r="M31" s="18"/>
      <c r="N31" s="18"/>
      <c r="O31" s="18"/>
      <c r="P31" s="18"/>
      <c r="Q31" s="18"/>
      <c r="R31" s="18"/>
      <c r="S31" s="18"/>
      <c r="T31" s="18"/>
      <c r="U31" s="18"/>
      <c r="V31" s="77"/>
      <c r="W31" s="73"/>
      <c r="X31" s="12"/>
      <c r="Y31" s="2"/>
      <c r="Z31" s="2"/>
      <c r="AA31" s="2"/>
      <c r="AB31" s="2"/>
      <c r="AC31" s="2"/>
      <c r="AD31" s="2"/>
      <c r="AE31" s="2"/>
    </row>
    <row r="32" spans="2:31" ht="15" customHeight="1">
      <c r="B32" s="17"/>
      <c r="C32" s="83">
        <v>10</v>
      </c>
      <c r="D32" s="78" t="str">
        <f>Language!C44</f>
        <v>Gross amount - gross yield adjusted for projected 'buoyancy' in rateable values</v>
      </c>
      <c r="E32" s="78"/>
      <c r="F32" s="78"/>
      <c r="G32" s="78"/>
      <c r="H32" s="78"/>
      <c r="I32" s="78"/>
      <c r="J32" s="78"/>
      <c r="K32" s="78"/>
      <c r="L32" s="78"/>
      <c r="M32" s="78"/>
      <c r="N32" s="78"/>
      <c r="O32" s="78"/>
      <c r="P32" s="78"/>
      <c r="Q32" s="78"/>
      <c r="R32" s="21"/>
      <c r="S32" s="135">
        <v>1.002</v>
      </c>
      <c r="T32" s="21"/>
      <c r="U32" s="85">
        <f>ROUND(U30*S32,0)</f>
        <v>0</v>
      </c>
      <c r="V32" s="77"/>
      <c r="W32" s="73"/>
      <c r="X32" s="12"/>
      <c r="Y32" s="2"/>
      <c r="Z32" s="2"/>
      <c r="AA32" s="2"/>
      <c r="AB32" s="2"/>
      <c r="AC32" s="2"/>
      <c r="AD32" s="2"/>
      <c r="AE32" s="2"/>
    </row>
    <row r="33" spans="2:31" ht="22.5" customHeight="1">
      <c r="B33" s="17"/>
      <c r="C33" s="72" t="str">
        <f>Language!C45</f>
        <v>Discretionary reliefs (show estimated lost yield as positive)</v>
      </c>
      <c r="D33" s="18"/>
      <c r="E33" s="18"/>
      <c r="F33" s="18"/>
      <c r="G33" s="18"/>
      <c r="H33" s="18"/>
      <c r="I33" s="18"/>
      <c r="J33" s="18"/>
      <c r="K33" s="18"/>
      <c r="L33" s="18"/>
      <c r="M33" s="18"/>
      <c r="N33" s="18"/>
      <c r="O33" s="18"/>
      <c r="P33" s="18"/>
      <c r="Q33" s="18"/>
      <c r="R33" s="18"/>
      <c r="S33" s="18"/>
      <c r="T33" s="18"/>
      <c r="U33" s="41"/>
      <c r="V33" s="77"/>
      <c r="W33" s="73"/>
      <c r="X33" s="12"/>
      <c r="Y33" s="2"/>
      <c r="Z33" s="2"/>
      <c r="AA33" s="2"/>
      <c r="AB33" s="2"/>
      <c r="AC33" s="2"/>
      <c r="AD33" s="2"/>
      <c r="AE33" s="2"/>
    </row>
    <row r="34" spans="2:31" ht="15" customHeight="1">
      <c r="B34" s="17"/>
      <c r="C34" s="83">
        <v>11</v>
      </c>
      <c r="D34" s="21" t="str">
        <f>Language!C46</f>
        <v>Discretionary relief - reductions under section 47 (charitable occupations)</v>
      </c>
      <c r="E34" s="21"/>
      <c r="F34" s="21"/>
      <c r="G34" s="21"/>
      <c r="H34" s="21"/>
      <c r="I34" s="21"/>
      <c r="J34" s="21"/>
      <c r="K34" s="21"/>
      <c r="L34" s="21"/>
      <c r="M34" s="21"/>
      <c r="N34" s="21"/>
      <c r="O34" s="21"/>
      <c r="P34" s="21"/>
      <c r="Q34" s="21"/>
      <c r="R34" s="21"/>
      <c r="S34" s="21"/>
      <c r="T34" s="21"/>
      <c r="U34" s="80"/>
      <c r="V34" s="77"/>
      <c r="W34" s="73"/>
      <c r="X34" s="12"/>
      <c r="Y34" s="2"/>
      <c r="Z34" s="2"/>
      <c r="AA34" s="2"/>
      <c r="AB34" s="2"/>
      <c r="AC34" s="2"/>
      <c r="AD34" s="2"/>
      <c r="AE34" s="2"/>
    </row>
    <row r="35" spans="2:31" ht="15" customHeight="1">
      <c r="B35" s="17"/>
      <c r="C35" s="83">
        <v>12</v>
      </c>
      <c r="D35" s="21" t="str">
        <f>Language!C47</f>
        <v>Discretionary relief - reductions under section 47 (community amateur sports clubs)</v>
      </c>
      <c r="E35" s="21"/>
      <c r="F35" s="21"/>
      <c r="G35" s="21"/>
      <c r="H35" s="21"/>
      <c r="I35" s="21"/>
      <c r="J35" s="21"/>
      <c r="K35" s="21"/>
      <c r="L35" s="21"/>
      <c r="M35" s="21"/>
      <c r="N35" s="21"/>
      <c r="O35" s="21"/>
      <c r="P35" s="21"/>
      <c r="Q35" s="21"/>
      <c r="R35" s="21"/>
      <c r="S35" s="21"/>
      <c r="T35" s="21"/>
      <c r="U35" s="80"/>
      <c r="V35" s="77"/>
      <c r="W35" s="73"/>
      <c r="X35" s="12"/>
      <c r="Y35" s="2"/>
      <c r="Z35" s="2"/>
      <c r="AA35" s="2"/>
      <c r="AB35" s="2"/>
      <c r="AC35" s="2"/>
      <c r="AD35" s="2"/>
      <c r="AE35" s="2"/>
    </row>
    <row r="36" spans="2:31" ht="15" customHeight="1">
      <c r="B36" s="17"/>
      <c r="C36" s="83">
        <v>13</v>
      </c>
      <c r="D36" s="21" t="str">
        <f>Language!C48</f>
        <v>Discretionary relief - reductions under section 47 (non-profit making bodies)</v>
      </c>
      <c r="E36" s="21"/>
      <c r="F36" s="21"/>
      <c r="G36" s="21"/>
      <c r="H36" s="21"/>
      <c r="I36" s="21"/>
      <c r="J36" s="21"/>
      <c r="K36" s="21"/>
      <c r="L36" s="21"/>
      <c r="M36" s="21"/>
      <c r="N36" s="21"/>
      <c r="O36" s="21"/>
      <c r="P36" s="21"/>
      <c r="Q36" s="21"/>
      <c r="R36" s="21"/>
      <c r="S36" s="21"/>
      <c r="T36" s="21"/>
      <c r="U36" s="80"/>
      <c r="V36" s="77"/>
      <c r="W36" s="73"/>
      <c r="X36" s="12"/>
      <c r="Y36" s="2"/>
      <c r="Z36" s="2"/>
      <c r="AA36" s="2"/>
      <c r="AB36" s="2"/>
      <c r="AC36" s="2"/>
      <c r="AD36" s="2"/>
      <c r="AE36" s="2"/>
    </row>
    <row r="37" spans="2:31" ht="10.35" customHeight="1">
      <c r="B37" s="17"/>
      <c r="C37" s="72"/>
      <c r="D37" s="18"/>
      <c r="E37" s="18"/>
      <c r="F37" s="18"/>
      <c r="G37" s="18"/>
      <c r="H37" s="18"/>
      <c r="I37" s="18"/>
      <c r="J37" s="18"/>
      <c r="K37" s="18"/>
      <c r="L37" s="18"/>
      <c r="M37" s="18"/>
      <c r="N37" s="18"/>
      <c r="O37" s="18"/>
      <c r="P37" s="18"/>
      <c r="Q37" s="18"/>
      <c r="R37" s="18"/>
      <c r="S37" s="18"/>
      <c r="T37" s="18"/>
      <c r="U37" s="70"/>
      <c r="V37" s="77"/>
      <c r="W37" s="73"/>
      <c r="X37" s="12"/>
      <c r="Y37" s="2"/>
      <c r="Z37" s="2"/>
      <c r="AA37" s="2"/>
      <c r="AB37" s="2"/>
      <c r="AC37" s="2"/>
      <c r="AD37" s="2"/>
      <c r="AE37" s="2"/>
    </row>
    <row r="38" spans="2:31" ht="15" customHeight="1">
      <c r="B38" s="17"/>
      <c r="C38" s="83">
        <v>15</v>
      </c>
      <c r="D38" s="84" t="str">
        <f>Language!C49</f>
        <v>Net rate yield (sum of rows 10 to 13)</v>
      </c>
      <c r="E38" s="84"/>
      <c r="F38" s="84"/>
      <c r="G38" s="84"/>
      <c r="H38" s="84"/>
      <c r="I38" s="84"/>
      <c r="J38" s="84"/>
      <c r="K38" s="84"/>
      <c r="L38" s="84"/>
      <c r="M38" s="84"/>
      <c r="N38" s="84"/>
      <c r="O38" s="84"/>
      <c r="P38" s="84"/>
      <c r="Q38" s="84"/>
      <c r="R38" s="21"/>
      <c r="S38" s="21"/>
      <c r="T38" s="21"/>
      <c r="U38" s="85">
        <f>ROUND(U32-SUM(U34:U36),0)</f>
        <v>0</v>
      </c>
      <c r="V38" s="77"/>
      <c r="W38" s="73"/>
      <c r="X38" s="12"/>
      <c r="Y38" s="2"/>
      <c r="Z38" s="2"/>
      <c r="AA38" s="2"/>
      <c r="AB38" s="2"/>
      <c r="AC38" s="2"/>
      <c r="AD38" s="2"/>
      <c r="AE38" s="2"/>
    </row>
    <row r="39" spans="2:31" ht="10.35" customHeight="1">
      <c r="B39" s="17"/>
      <c r="C39" s="72"/>
      <c r="D39" s="18"/>
      <c r="E39" s="18"/>
      <c r="F39" s="18"/>
      <c r="G39" s="18"/>
      <c r="H39" s="18"/>
      <c r="I39" s="18"/>
      <c r="J39" s="18"/>
      <c r="K39" s="18"/>
      <c r="L39" s="18"/>
      <c r="M39" s="18"/>
      <c r="N39" s="18"/>
      <c r="O39" s="18"/>
      <c r="P39" s="18"/>
      <c r="Q39" s="18"/>
      <c r="R39" s="87"/>
      <c r="S39" s="87"/>
      <c r="T39" s="87"/>
      <c r="U39" s="18"/>
      <c r="V39" s="77"/>
      <c r="W39" s="73"/>
      <c r="X39" s="12"/>
      <c r="Y39" s="2"/>
      <c r="Z39" s="2"/>
      <c r="AA39" s="2"/>
      <c r="AB39" s="2"/>
      <c r="AC39" s="2"/>
      <c r="AD39" s="2"/>
      <c r="AE39" s="2"/>
    </row>
    <row r="40" spans="2:31" ht="15.75">
      <c r="B40" s="17"/>
      <c r="C40" s="83">
        <v>16</v>
      </c>
      <c r="D40" s="88" t="str">
        <f>Language!C50</f>
        <v>Allowance for losses in collection (row 15 x -1.0%)</v>
      </c>
      <c r="E40" s="88"/>
      <c r="F40" s="88"/>
      <c r="G40" s="88"/>
      <c r="H40" s="88"/>
      <c r="I40" s="88"/>
      <c r="J40" s="88"/>
      <c r="K40" s="88"/>
      <c r="L40" s="88"/>
      <c r="M40" s="88"/>
      <c r="N40" s="84"/>
      <c r="O40" s="88"/>
      <c r="P40" s="88"/>
      <c r="Q40" s="88"/>
      <c r="R40" s="21"/>
      <c r="S40" s="21"/>
      <c r="T40" s="21"/>
      <c r="U40" s="85">
        <f>ROUND(U38*0.01,0)</f>
        <v>0</v>
      </c>
      <c r="V40" s="77"/>
      <c r="W40" s="73"/>
      <c r="X40" s="12"/>
      <c r="Y40" s="2"/>
      <c r="Z40" s="2"/>
      <c r="AA40" s="2"/>
      <c r="AB40" s="2"/>
      <c r="AC40" s="2"/>
      <c r="AD40" s="2"/>
      <c r="AE40" s="2"/>
    </row>
    <row r="41" spans="2:31" ht="10.35" customHeight="1">
      <c r="B41" s="17"/>
      <c r="C41" s="72"/>
      <c r="D41" s="18"/>
      <c r="E41" s="18"/>
      <c r="F41" s="18"/>
      <c r="G41" s="18"/>
      <c r="H41" s="18"/>
      <c r="I41" s="18"/>
      <c r="J41" s="18"/>
      <c r="K41" s="18"/>
      <c r="L41" s="18"/>
      <c r="M41" s="18"/>
      <c r="N41" s="18"/>
      <c r="O41" s="18"/>
      <c r="P41" s="18"/>
      <c r="Q41" s="18"/>
      <c r="R41" s="18"/>
      <c r="S41" s="18"/>
      <c r="T41" s="18"/>
      <c r="U41" s="18"/>
      <c r="V41" s="77"/>
      <c r="W41" s="73"/>
      <c r="X41" s="12"/>
      <c r="Y41" s="2"/>
      <c r="Z41" s="2"/>
      <c r="AA41" s="2"/>
      <c r="AB41" s="2"/>
      <c r="AC41" s="2"/>
      <c r="AD41" s="2"/>
      <c r="AE41" s="2"/>
    </row>
    <row r="42" spans="2:31" ht="15.75">
      <c r="B42" s="17"/>
      <c r="C42" s="83">
        <v>17</v>
      </c>
      <c r="D42" s="21" t="str">
        <f>Language!C51</f>
        <v>Costs of collection allowance (row 1 x -£39.50 + row 2 x -0.00087)</v>
      </c>
      <c r="E42" s="21"/>
      <c r="F42" s="21"/>
      <c r="G42" s="21"/>
      <c r="H42" s="21"/>
      <c r="I42" s="21"/>
      <c r="J42" s="21"/>
      <c r="K42" s="21"/>
      <c r="L42" s="21"/>
      <c r="M42" s="21"/>
      <c r="N42" s="21"/>
      <c r="O42" s="21"/>
      <c r="P42" s="21"/>
      <c r="Q42" s="21"/>
      <c r="R42" s="21"/>
      <c r="S42" s="21"/>
      <c r="T42" s="21"/>
      <c r="U42" s="85">
        <f>ROUND((U7*39.5)+(U10*0.00087),0)</f>
        <v>0</v>
      </c>
      <c r="V42" s="77"/>
      <c r="W42" s="73"/>
      <c r="X42" s="12"/>
      <c r="Y42" s="2"/>
      <c r="Z42" s="2"/>
      <c r="AA42" s="2"/>
      <c r="AB42" s="2"/>
      <c r="AC42" s="2"/>
      <c r="AD42" s="2"/>
      <c r="AE42" s="2"/>
    </row>
    <row r="43" spans="2:31" ht="10.35" customHeight="1">
      <c r="B43" s="17"/>
      <c r="C43" s="72"/>
      <c r="D43" s="18"/>
      <c r="E43" s="18"/>
      <c r="F43" s="18"/>
      <c r="G43" s="18"/>
      <c r="H43" s="18"/>
      <c r="I43" s="18"/>
      <c r="J43" s="18"/>
      <c r="K43" s="18"/>
      <c r="L43" s="18"/>
      <c r="M43" s="18"/>
      <c r="N43" s="18"/>
      <c r="O43" s="18"/>
      <c r="P43" s="18"/>
      <c r="Q43" s="18"/>
      <c r="R43" s="18"/>
      <c r="S43" s="18"/>
      <c r="T43" s="18"/>
      <c r="U43" s="18"/>
      <c r="V43" s="77"/>
      <c r="W43" s="73"/>
      <c r="X43" s="12"/>
      <c r="Y43" s="2"/>
      <c r="Z43" s="2"/>
      <c r="AA43" s="2"/>
      <c r="AB43" s="2"/>
      <c r="AC43" s="2"/>
      <c r="AD43" s="2"/>
      <c r="AE43" s="2"/>
    </row>
    <row r="44" spans="2:31" ht="15.75">
      <c r="B44" s="17"/>
      <c r="C44" s="83">
        <v>18</v>
      </c>
      <c r="D44" s="84" t="str">
        <f>Language!C52</f>
        <v>Provisional contribution to the pool (sum of rows 15 to 17)</v>
      </c>
      <c r="E44" s="84"/>
      <c r="F44" s="84"/>
      <c r="G44" s="84"/>
      <c r="H44" s="84"/>
      <c r="I44" s="84"/>
      <c r="J44" s="84"/>
      <c r="K44" s="84"/>
      <c r="L44" s="84"/>
      <c r="M44" s="84"/>
      <c r="N44" s="84"/>
      <c r="O44" s="84"/>
      <c r="P44" s="84"/>
      <c r="Q44" s="84"/>
      <c r="R44" s="21"/>
      <c r="S44" s="21"/>
      <c r="T44" s="21"/>
      <c r="U44" s="85">
        <f>ROUND(U38-U40-U42,0)</f>
        <v>0</v>
      </c>
      <c r="V44" s="77"/>
      <c r="W44" s="73"/>
      <c r="X44" s="12"/>
      <c r="Y44" s="2"/>
      <c r="Z44" s="2"/>
      <c r="AA44" s="2"/>
      <c r="AB44" s="2"/>
      <c r="AC44" s="2"/>
      <c r="AD44" s="2"/>
      <c r="AE44" s="2"/>
    </row>
    <row r="45" spans="2:31" ht="10.35" customHeight="1">
      <c r="B45" s="17"/>
      <c r="C45" s="83"/>
      <c r="D45" s="84"/>
      <c r="E45" s="84"/>
      <c r="F45" s="84"/>
      <c r="G45" s="84"/>
      <c r="H45" s="84"/>
      <c r="I45" s="84"/>
      <c r="J45" s="84"/>
      <c r="K45" s="84"/>
      <c r="L45" s="84"/>
      <c r="M45" s="84"/>
      <c r="N45" s="84"/>
      <c r="O45" s="84"/>
      <c r="P45" s="84"/>
      <c r="Q45" s="84"/>
      <c r="R45" s="21"/>
      <c r="S45" s="21"/>
      <c r="T45" s="21"/>
      <c r="U45" s="89"/>
      <c r="V45" s="77"/>
      <c r="W45" s="73"/>
      <c r="X45" s="12"/>
      <c r="Y45" s="2"/>
      <c r="Z45" s="2"/>
      <c r="AA45" s="2"/>
      <c r="AB45" s="2"/>
      <c r="AC45" s="2"/>
      <c r="AD45" s="2"/>
      <c r="AE45" s="2"/>
    </row>
    <row r="46" spans="2:31" ht="10.35" customHeight="1">
      <c r="B46" s="17"/>
      <c r="C46" s="83"/>
      <c r="D46" s="84"/>
      <c r="E46" s="84"/>
      <c r="F46" s="84"/>
      <c r="G46" s="84"/>
      <c r="H46" s="84"/>
      <c r="I46" s="84"/>
      <c r="J46" s="84"/>
      <c r="K46" s="84"/>
      <c r="L46" s="84"/>
      <c r="M46" s="84"/>
      <c r="N46" s="84"/>
      <c r="O46" s="84"/>
      <c r="P46" s="84"/>
      <c r="Q46" s="84"/>
      <c r="R46" s="21"/>
      <c r="S46" s="21"/>
      <c r="T46" s="21"/>
      <c r="U46" s="90"/>
      <c r="V46" s="77"/>
      <c r="W46" s="73"/>
      <c r="X46" s="12"/>
      <c r="Y46" s="2"/>
      <c r="Z46" s="2"/>
      <c r="AA46" s="2"/>
      <c r="AB46" s="2"/>
      <c r="AC46" s="2"/>
      <c r="AD46" s="2"/>
      <c r="AE46" s="2"/>
    </row>
    <row r="47" spans="2:31" ht="15" customHeight="1">
      <c r="B47" s="17"/>
      <c r="C47" s="91" t="str">
        <f>Language!C53</f>
        <v>Small business rate relief</v>
      </c>
      <c r="D47" s="84"/>
      <c r="E47" s="106"/>
      <c r="F47" s="106"/>
      <c r="G47" s="106"/>
      <c r="H47" s="106"/>
      <c r="I47" s="106"/>
      <c r="J47" s="106"/>
      <c r="K47" s="106"/>
      <c r="L47" s="107"/>
      <c r="M47" s="106"/>
      <c r="N47" s="106"/>
      <c r="O47" s="106"/>
      <c r="P47" s="84"/>
      <c r="Q47" s="84"/>
      <c r="R47" s="21"/>
      <c r="S47" s="21"/>
      <c r="T47" s="21"/>
      <c r="U47" s="90"/>
      <c r="V47" s="77"/>
      <c r="W47" s="73"/>
      <c r="X47" s="12"/>
      <c r="Y47" s="2"/>
      <c r="Z47" s="2"/>
      <c r="AA47" s="2"/>
      <c r="AB47" s="2"/>
      <c r="AC47" s="2"/>
      <c r="AD47" s="2"/>
      <c r="AE47" s="2"/>
    </row>
    <row r="48" spans="2:31" ht="15.75" customHeight="1">
      <c r="B48" s="17"/>
      <c r="C48" s="83">
        <v>23</v>
      </c>
      <c r="D48" s="189" t="str">
        <f>Language!C54</f>
        <v>Number of hereditaments ineligible for small business rate relief as a result of the multiple occupation limit</v>
      </c>
      <c r="E48" s="190"/>
      <c r="F48" s="190"/>
      <c r="G48" s="190"/>
      <c r="H48" s="190"/>
      <c r="I48" s="190"/>
      <c r="J48" s="190"/>
      <c r="K48" s="190"/>
      <c r="L48" s="190"/>
      <c r="M48" s="190"/>
      <c r="N48" s="190"/>
      <c r="O48" s="190"/>
      <c r="P48" s="190"/>
      <c r="Q48" s="190"/>
      <c r="R48" s="190"/>
      <c r="S48" s="21"/>
      <c r="T48" s="21"/>
      <c r="U48" s="80"/>
      <c r="V48" s="77"/>
      <c r="W48" s="73"/>
      <c r="X48" s="12"/>
      <c r="Y48" s="2"/>
      <c r="Z48" s="2"/>
      <c r="AA48" s="2"/>
      <c r="AB48" s="2"/>
      <c r="AC48" s="2"/>
      <c r="AD48" s="2"/>
      <c r="AE48" s="2"/>
    </row>
    <row r="49" spans="1:31" ht="15.75" customHeight="1">
      <c r="B49" s="17"/>
      <c r="C49" s="83">
        <v>24</v>
      </c>
      <c r="D49" s="189" t="str">
        <f>Language!C55</f>
        <v>The liability amount due for those hereditaments ineligible for SBRR due to the multiple occupation rule</v>
      </c>
      <c r="E49" s="190"/>
      <c r="F49" s="190"/>
      <c r="G49" s="190"/>
      <c r="H49" s="190"/>
      <c r="I49" s="190"/>
      <c r="J49" s="190"/>
      <c r="K49" s="190"/>
      <c r="L49" s="190"/>
      <c r="M49" s="190"/>
      <c r="N49" s="190"/>
      <c r="O49" s="190"/>
      <c r="P49" s="190"/>
      <c r="Q49" s="190"/>
      <c r="R49" s="190"/>
      <c r="S49" s="21"/>
      <c r="T49" s="21"/>
      <c r="U49" s="80"/>
      <c r="V49" s="77"/>
      <c r="W49" s="73"/>
      <c r="X49" s="12"/>
      <c r="Y49" s="2"/>
      <c r="Z49" s="2"/>
      <c r="AA49" s="2"/>
      <c r="AB49" s="2"/>
      <c r="AC49" s="2"/>
      <c r="AD49" s="2"/>
      <c r="AE49" s="2"/>
    </row>
    <row r="50" spans="1:31" ht="10.35" customHeight="1">
      <c r="B50" s="17"/>
      <c r="C50" s="35"/>
      <c r="D50" s="35"/>
      <c r="E50" s="35"/>
      <c r="F50" s="35"/>
      <c r="G50" s="35"/>
      <c r="H50" s="18"/>
      <c r="I50" s="18"/>
      <c r="J50" s="18"/>
      <c r="K50" s="18"/>
      <c r="L50" s="18"/>
      <c r="M50" s="18"/>
      <c r="N50" s="18"/>
      <c r="O50" s="18"/>
      <c r="P50" s="18"/>
      <c r="Q50" s="18"/>
      <c r="R50" s="18"/>
      <c r="S50" s="21"/>
      <c r="T50" s="21"/>
      <c r="U50" s="70"/>
      <c r="V50" s="77"/>
      <c r="W50" s="73"/>
      <c r="X50" s="12"/>
      <c r="Y50" s="2"/>
      <c r="Z50" s="2"/>
      <c r="AA50" s="2"/>
      <c r="AB50" s="2"/>
      <c r="AC50" s="2"/>
      <c r="AD50" s="2"/>
      <c r="AE50" s="2"/>
    </row>
    <row r="51" spans="1:31" ht="10.35" customHeight="1">
      <c r="B51" s="17"/>
      <c r="C51" s="35"/>
      <c r="D51" s="35"/>
      <c r="E51" s="35"/>
      <c r="F51" s="35"/>
      <c r="G51" s="35"/>
      <c r="H51" s="18"/>
      <c r="I51" s="18"/>
      <c r="J51" s="18"/>
      <c r="K51" s="18"/>
      <c r="L51" s="18"/>
      <c r="M51" s="18"/>
      <c r="N51" s="18"/>
      <c r="O51" s="18"/>
      <c r="P51" s="18"/>
      <c r="Q51" s="18"/>
      <c r="R51" s="18"/>
      <c r="S51" s="21"/>
      <c r="T51" s="21"/>
      <c r="U51" s="70"/>
      <c r="V51" s="77"/>
      <c r="W51" s="73"/>
      <c r="X51" s="12"/>
      <c r="Y51" s="2"/>
      <c r="Z51" s="2"/>
      <c r="AA51" s="2"/>
      <c r="AB51" s="2"/>
      <c r="AC51" s="2"/>
      <c r="AD51" s="2"/>
      <c r="AE51" s="2"/>
    </row>
    <row r="52" spans="1:31" ht="15.75">
      <c r="B52" s="17"/>
      <c r="C52" s="18"/>
      <c r="D52" s="18"/>
      <c r="E52" s="18"/>
      <c r="F52" s="18"/>
      <c r="G52" s="18"/>
      <c r="H52" s="18"/>
      <c r="I52" s="18"/>
      <c r="J52" s="18"/>
      <c r="K52" s="18"/>
      <c r="L52" s="18"/>
      <c r="M52" s="18"/>
      <c r="N52" s="18"/>
      <c r="O52" s="18"/>
      <c r="P52" s="18"/>
      <c r="Q52" s="18"/>
      <c r="R52" s="18"/>
      <c r="S52" s="18"/>
      <c r="T52" s="18"/>
      <c r="U52" s="18"/>
      <c r="V52" s="77"/>
      <c r="W52" s="73"/>
      <c r="X52" s="12"/>
      <c r="Y52" s="2"/>
      <c r="Z52" s="2"/>
      <c r="AA52" s="2"/>
      <c r="AB52" s="2"/>
      <c r="AC52" s="2"/>
      <c r="AD52" s="2"/>
      <c r="AE52" s="2"/>
    </row>
    <row r="53" spans="1:31" ht="15.75">
      <c r="B53" s="17"/>
      <c r="C53" s="18"/>
      <c r="D53" s="18"/>
      <c r="E53" s="18"/>
      <c r="F53" s="18"/>
      <c r="G53" s="18"/>
      <c r="H53" s="18"/>
      <c r="I53" s="18"/>
      <c r="J53" s="18"/>
      <c r="K53" s="18"/>
      <c r="L53" s="18"/>
      <c r="M53" s="18"/>
      <c r="N53" s="18"/>
      <c r="O53" s="18"/>
      <c r="P53" s="18"/>
      <c r="Q53" s="18"/>
      <c r="R53" s="18"/>
      <c r="S53" s="18"/>
      <c r="T53" s="18"/>
      <c r="U53" s="18"/>
      <c r="V53" s="77"/>
      <c r="W53" s="73"/>
      <c r="X53" s="12"/>
      <c r="Y53" s="2"/>
      <c r="Z53" s="2"/>
      <c r="AA53" s="2"/>
      <c r="AB53" s="2"/>
      <c r="AC53" s="2"/>
      <c r="AD53" s="2"/>
      <c r="AE53" s="2"/>
    </row>
    <row r="54" spans="1:31" ht="15.75">
      <c r="B54" s="17"/>
      <c r="C54" s="105" t="str">
        <f>Language!C59</f>
        <v>Certificate of Chief Financial Officer</v>
      </c>
      <c r="D54" s="92"/>
      <c r="E54" s="92"/>
      <c r="F54" s="92"/>
      <c r="G54" s="92"/>
      <c r="H54" s="92"/>
      <c r="I54" s="92"/>
      <c r="J54" s="92"/>
      <c r="K54" s="92"/>
      <c r="L54" s="105"/>
      <c r="M54" s="92"/>
      <c r="N54" s="92"/>
      <c r="O54" s="92"/>
      <c r="P54" s="92"/>
      <c r="Q54" s="92"/>
      <c r="R54" s="92"/>
      <c r="S54" s="92"/>
      <c r="T54" s="92"/>
      <c r="U54" s="92"/>
      <c r="V54" s="77"/>
      <c r="W54" s="73"/>
      <c r="X54" s="12"/>
      <c r="Y54" s="2"/>
      <c r="Z54" s="2"/>
      <c r="AA54" s="2"/>
      <c r="AB54" s="2"/>
      <c r="AC54" s="2"/>
      <c r="AD54" s="2"/>
      <c r="AE54" s="2"/>
    </row>
    <row r="55" spans="1:31" ht="45" customHeight="1">
      <c r="B55" s="17"/>
      <c r="C55" s="104" t="str">
        <f>Language!C60</f>
        <v>I certify, that to the best of my knowledge and belief, the information given in lines 4 to 8.9 and 11 to 13 of this form are the most accurate I can give.  I also certify that the figures given in lines 1 and 2 used in calculating the amount shown in lines 3 and 17 are, to the best of my knowledge and belief, those shown in the rating list for my authority as at 31 December 2024</v>
      </c>
      <c r="D55" s="104"/>
      <c r="E55" s="104"/>
      <c r="F55" s="104"/>
      <c r="G55" s="104"/>
      <c r="H55" s="104"/>
      <c r="I55" s="104"/>
      <c r="J55" s="104"/>
      <c r="K55" s="104"/>
      <c r="L55" s="104"/>
      <c r="M55" s="104"/>
      <c r="N55" s="104"/>
      <c r="O55" s="104"/>
      <c r="P55" s="104"/>
      <c r="Q55" s="104"/>
      <c r="R55" s="104"/>
      <c r="S55" s="104"/>
      <c r="T55" s="104"/>
      <c r="U55" s="104"/>
      <c r="V55" s="77"/>
      <c r="W55" s="73"/>
      <c r="X55" s="12"/>
      <c r="Y55" s="2"/>
      <c r="Z55" s="2"/>
      <c r="AA55" s="2"/>
      <c r="AB55" s="2"/>
      <c r="AC55" s="2"/>
      <c r="AD55" s="2"/>
      <c r="AE55" s="2"/>
    </row>
    <row r="56" spans="1:31" ht="30" customHeight="1">
      <c r="B56" s="17"/>
      <c r="C56" s="104" t="str">
        <f>Language!C61</f>
        <v>Furthermore, I certify that the authority has made proper arrangements for securing economy, efficiency, and effectiveness in relation to the collection of non-domestic rates (delete if not applicable).</v>
      </c>
      <c r="D56" s="104"/>
      <c r="E56" s="104"/>
      <c r="F56" s="104"/>
      <c r="G56" s="104"/>
      <c r="H56" s="104"/>
      <c r="I56" s="104"/>
      <c r="J56" s="104"/>
      <c r="K56" s="104"/>
      <c r="L56" s="104"/>
      <c r="M56" s="104"/>
      <c r="N56" s="104"/>
      <c r="O56" s="104"/>
      <c r="P56" s="104"/>
      <c r="Q56" s="104"/>
      <c r="R56" s="104"/>
      <c r="S56" s="104"/>
      <c r="T56" s="104"/>
      <c r="U56" s="104"/>
      <c r="V56" s="77"/>
      <c r="W56" s="73"/>
      <c r="X56" s="12"/>
      <c r="Y56" s="2"/>
      <c r="Z56" s="2"/>
      <c r="AA56" s="2"/>
      <c r="AB56" s="2"/>
      <c r="AC56" s="2"/>
      <c r="AD56" s="2"/>
      <c r="AE56" s="2"/>
    </row>
    <row r="57" spans="1:31" ht="30" customHeight="1">
      <c r="B57" s="17"/>
      <c r="C57" s="18"/>
      <c r="D57" s="18"/>
      <c r="E57" s="18"/>
      <c r="F57" s="18"/>
      <c r="G57" s="18"/>
      <c r="H57" s="18"/>
      <c r="I57" s="36" t="str">
        <f>Language!C62</f>
        <v>Signature of Chief Financial Officer:</v>
      </c>
      <c r="J57" s="191"/>
      <c r="K57" s="192"/>
      <c r="L57" s="192"/>
      <c r="M57" s="192"/>
      <c r="N57" s="192"/>
      <c r="O57" s="192"/>
      <c r="P57" s="38"/>
      <c r="Q57" s="36" t="str">
        <f>Language!C63</f>
        <v>Date:</v>
      </c>
      <c r="R57" s="96"/>
      <c r="S57" s="96"/>
      <c r="T57" s="96"/>
      <c r="U57" s="38"/>
      <c r="V57" s="77"/>
      <c r="W57" s="73"/>
      <c r="X57" s="12"/>
      <c r="Y57" s="2"/>
      <c r="Z57" s="2"/>
      <c r="AA57" s="2"/>
      <c r="AB57" s="2"/>
      <c r="AC57" s="2"/>
      <c r="AD57" s="2"/>
      <c r="AE57" s="2"/>
    </row>
    <row r="58" spans="1:31" ht="10.35" customHeight="1">
      <c r="B58" s="17"/>
      <c r="C58" s="18"/>
      <c r="D58" s="18"/>
      <c r="E58" s="18"/>
      <c r="F58" s="18"/>
      <c r="G58" s="18"/>
      <c r="H58" s="18"/>
      <c r="I58" s="18"/>
      <c r="J58" s="18"/>
      <c r="K58" s="18"/>
      <c r="L58" s="18"/>
      <c r="M58" s="18"/>
      <c r="N58" s="18"/>
      <c r="O58" s="18"/>
      <c r="P58" s="18"/>
      <c r="Q58" s="18"/>
      <c r="R58" s="18"/>
      <c r="S58" s="18"/>
      <c r="T58" s="18"/>
      <c r="U58" s="18"/>
      <c r="V58" s="77"/>
      <c r="W58" s="73"/>
      <c r="X58" s="12"/>
      <c r="Y58" s="2"/>
      <c r="Z58" s="2"/>
      <c r="AA58" s="2"/>
      <c r="AB58" s="2"/>
      <c r="AC58" s="2"/>
      <c r="AD58" s="2"/>
      <c r="AE58" s="2"/>
    </row>
    <row r="59" spans="1:31" ht="34.35" customHeight="1">
      <c r="B59" s="17"/>
      <c r="C59" s="18"/>
      <c r="D59" s="184" t="str">
        <f>Language!C64</f>
        <v>For Welsh Government Administration use only</v>
      </c>
      <c r="E59" s="185"/>
      <c r="F59" s="185"/>
      <c r="G59" s="185"/>
      <c r="H59" s="185"/>
      <c r="I59" s="186"/>
      <c r="J59" s="187" t="str">
        <f>+Transfer!J40</f>
        <v>ZZZZZZZZZZZZZZ</v>
      </c>
      <c r="K59" s="188"/>
      <c r="L59" s="188"/>
      <c r="M59" s="186"/>
      <c r="N59" s="18"/>
      <c r="O59" s="18"/>
      <c r="P59" s="18"/>
      <c r="Q59" s="18"/>
      <c r="R59" s="18"/>
      <c r="S59" s="18"/>
      <c r="T59" s="18"/>
      <c r="U59" s="18"/>
      <c r="V59" s="77"/>
      <c r="W59" s="73"/>
      <c r="X59" s="12"/>
      <c r="Y59" s="2"/>
      <c r="Z59" s="2"/>
      <c r="AA59" s="2"/>
      <c r="AB59" s="2"/>
      <c r="AC59" s="2"/>
      <c r="AD59" s="2"/>
      <c r="AE59" s="2"/>
    </row>
    <row r="60" spans="1:31" ht="5.25" customHeight="1">
      <c r="B60" s="37"/>
      <c r="C60" s="38"/>
      <c r="D60" s="38"/>
      <c r="E60" s="38"/>
      <c r="F60" s="38"/>
      <c r="G60" s="38"/>
      <c r="H60" s="38"/>
      <c r="I60" s="38"/>
      <c r="J60" s="38"/>
      <c r="K60" s="38"/>
      <c r="L60" s="38"/>
      <c r="M60" s="38"/>
      <c r="N60" s="38"/>
      <c r="O60" s="38"/>
      <c r="P60" s="38"/>
      <c r="Q60" s="38"/>
      <c r="R60" s="38"/>
      <c r="S60" s="38"/>
      <c r="T60" s="38"/>
      <c r="U60" s="38"/>
      <c r="V60" s="93"/>
      <c r="W60" s="73"/>
      <c r="X60" s="12"/>
      <c r="Y60" s="2"/>
      <c r="Z60" s="2"/>
      <c r="AA60" s="2"/>
      <c r="AB60" s="2"/>
      <c r="AC60" s="2"/>
      <c r="AD60" s="2"/>
      <c r="AE60" s="2"/>
    </row>
    <row r="61" spans="1:31" ht="15" customHeight="1">
      <c r="W61" s="73"/>
      <c r="X61" s="12"/>
      <c r="Y61" s="2"/>
      <c r="Z61" s="2"/>
      <c r="AA61" s="2"/>
      <c r="AB61" s="2"/>
      <c r="AC61" s="2"/>
      <c r="AD61" s="2"/>
      <c r="AE61" s="2"/>
    </row>
    <row r="62" spans="1:31" ht="15" hidden="1" customHeight="1">
      <c r="A62" s="15"/>
      <c r="B62" s="15"/>
      <c r="C62" s="15"/>
      <c r="D62" s="15"/>
      <c r="E62" s="15"/>
      <c r="F62" s="15"/>
      <c r="G62" s="15"/>
      <c r="H62" s="15"/>
      <c r="I62" s="15"/>
      <c r="J62" s="15"/>
      <c r="K62" s="15"/>
      <c r="L62" s="15"/>
      <c r="M62" s="15"/>
      <c r="N62" s="15"/>
      <c r="O62" s="15"/>
      <c r="P62" s="15"/>
      <c r="Q62" s="15"/>
      <c r="R62" s="15"/>
      <c r="S62" s="15"/>
      <c r="T62" s="15"/>
      <c r="U62" s="15"/>
      <c r="V62" s="15"/>
      <c r="W62" s="15"/>
      <c r="X62" s="12"/>
    </row>
    <row r="65" spans="23:23" ht="15" hidden="1" customHeight="1">
      <c r="W65" s="73"/>
    </row>
    <row r="66" spans="23:23" ht="15" hidden="1" customHeight="1">
      <c r="W66" s="73"/>
    </row>
    <row r="67" spans="23:23" ht="15" hidden="1" customHeight="1">
      <c r="W67" s="73"/>
    </row>
    <row r="68" spans="23:23" ht="15" hidden="1" customHeight="1">
      <c r="W68" s="73"/>
    </row>
    <row r="70" spans="23:23" ht="15" hidden="1" customHeight="1">
      <c r="W70" s="73"/>
    </row>
    <row r="71" spans="23:23" ht="15" hidden="1" customHeight="1">
      <c r="W71" s="73"/>
    </row>
    <row r="72" spans="23:23" ht="15" hidden="1" customHeight="1">
      <c r="W72" s="73"/>
    </row>
    <row r="73" spans="23:23" ht="15" hidden="1" customHeight="1">
      <c r="W73" s="73"/>
    </row>
    <row r="74" spans="23:23" ht="15" hidden="1" customHeight="1">
      <c r="W74" s="12"/>
    </row>
  </sheetData>
  <sheetProtection sheet="1" objects="1" scenarios="1"/>
  <customSheetViews>
    <customSheetView guid="{4208BC9E-2AAB-4DAD-86BE-444012070AEC}" showPageBreaks="1" showGridLines="0" fitToPage="1" printArea="1" showRuler="0" topLeftCell="A12">
      <selection activeCell="E21" sqref="E21"/>
      <pageMargins left="0" right="0" top="0.39370078740157483" bottom="0" header="0" footer="0"/>
      <printOptions horizontalCentered="1"/>
      <pageSetup paperSize="9" orientation="portrait" r:id="rId1"/>
      <headerFooter alignWithMargins="0"/>
    </customSheetView>
  </customSheetViews>
  <mergeCells count="5">
    <mergeCell ref="D59:I59"/>
    <mergeCell ref="J59:M59"/>
    <mergeCell ref="D48:R48"/>
    <mergeCell ref="D49:R49"/>
    <mergeCell ref="J57:O57"/>
  </mergeCells>
  <phoneticPr fontId="6" type="noConversion"/>
  <dataValidations xWindow="587" yWindow="476" count="2">
    <dataValidation allowBlank="1" showErrorMessage="1" prompt="Line 10 minus lines 11 to 14." sqref="U38" xr:uid="{00000000-0002-0000-0100-000000000000}"/>
    <dataValidation allowBlank="1" showErrorMessage="1" sqref="U42" xr:uid="{00000000-0002-0000-0100-000001000000}"/>
  </dataValidations>
  <printOptions horizontalCentered="1"/>
  <pageMargins left="0.23622047244094491" right="0.23622047244094491" top="0.39370078740157483" bottom="0.39370078740157483" header="0.31496062992125984" footer="0.31496062992125984"/>
  <pageSetup paperSize="9" scale="32" orientation="portrait" r:id="rId2"/>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6E429-02E6-45E6-9652-DBA5D7FAA465}">
  <dimension ref="A1:O157"/>
  <sheetViews>
    <sheetView showRowColHeaders="0" workbookViewId="0"/>
  </sheetViews>
  <sheetFormatPr defaultColWidth="8.88671875" defaultRowHeight="15" zeroHeight="1"/>
  <cols>
    <col min="1" max="1" width="3.109375" style="114" customWidth="1"/>
    <col min="2" max="2" width="95.77734375" style="114" customWidth="1"/>
    <col min="3" max="3" width="98.77734375" style="114" customWidth="1"/>
    <col min="4" max="4" width="91" style="114" customWidth="1"/>
    <col min="5" max="16384" width="8.88671875" style="114"/>
  </cols>
  <sheetData>
    <row r="1" spans="1:15">
      <c r="O1" s="171"/>
    </row>
    <row r="2" spans="1:15" ht="18">
      <c r="B2" s="173" t="s">
        <v>490</v>
      </c>
    </row>
    <row r="3" spans="1:15" ht="18">
      <c r="B3" s="172" t="str">
        <f>"guidance 20"&amp;MID(year,3,2)&amp;" - 20"&amp;RIGHT(year,2)</f>
        <v>guidance 2025 - 2026</v>
      </c>
    </row>
    <row r="4" spans="1:15" ht="18">
      <c r="B4" s="115"/>
    </row>
    <row r="5" spans="1:15">
      <c r="A5" s="116"/>
      <c r="B5" s="117" t="s">
        <v>437</v>
      </c>
      <c r="C5" s="118"/>
    </row>
    <row r="6" spans="1:15" ht="23.25">
      <c r="A6" s="116"/>
      <c r="B6" s="119" t="s">
        <v>430</v>
      </c>
      <c r="C6" s="118"/>
    </row>
    <row r="7" spans="1:15" ht="23.25">
      <c r="A7" s="116"/>
      <c r="B7" s="120"/>
      <c r="C7" s="118"/>
    </row>
    <row r="8" spans="1:15" s="124" customFormat="1" ht="15.75">
      <c r="A8" s="121"/>
      <c r="B8" s="122" t="s">
        <v>431</v>
      </c>
      <c r="C8" s="123"/>
    </row>
    <row r="9" spans="1:15" s="124" customFormat="1">
      <c r="A9" s="121"/>
      <c r="B9" s="125" t="s">
        <v>487</v>
      </c>
      <c r="C9" s="123"/>
    </row>
    <row r="10" spans="1:15" s="124" customFormat="1">
      <c r="A10" s="121"/>
      <c r="B10" s="126" t="s">
        <v>488</v>
      </c>
      <c r="C10" s="123"/>
    </row>
    <row r="11" spans="1:15" s="124" customFormat="1" ht="15.75">
      <c r="A11" s="121"/>
      <c r="B11" s="127"/>
      <c r="C11" s="123"/>
    </row>
    <row r="12" spans="1:15" s="124" customFormat="1" ht="15.75">
      <c r="A12" s="121"/>
      <c r="B12" s="122" t="s">
        <v>432</v>
      </c>
      <c r="C12" s="123"/>
    </row>
    <row r="13" spans="1:15" s="124" customFormat="1">
      <c r="A13" s="121"/>
      <c r="B13" s="125" t="s">
        <v>461</v>
      </c>
      <c r="C13" s="123"/>
    </row>
    <row r="14" spans="1:15">
      <c r="A14" s="116"/>
      <c r="B14" s="125" t="s">
        <v>462</v>
      </c>
      <c r="C14" s="118"/>
    </row>
    <row r="15" spans="1:15" s="124" customFormat="1">
      <c r="A15" s="121"/>
      <c r="B15" s="126" t="s">
        <v>463</v>
      </c>
      <c r="C15" s="123"/>
    </row>
    <row r="16" spans="1:15">
      <c r="A16" s="116"/>
      <c r="B16" s="126" t="s">
        <v>464</v>
      </c>
      <c r="C16" s="118"/>
    </row>
    <row r="17" spans="1:3">
      <c r="A17" s="116"/>
      <c r="B17" s="126" t="s">
        <v>465</v>
      </c>
      <c r="C17" s="118"/>
    </row>
    <row r="18" spans="1:3">
      <c r="A18" s="116"/>
      <c r="B18" s="126" t="s">
        <v>706</v>
      </c>
      <c r="C18" s="118"/>
    </row>
    <row r="19" spans="1:3">
      <c r="A19" s="116"/>
      <c r="B19" s="126" t="s">
        <v>466</v>
      </c>
      <c r="C19" s="118"/>
    </row>
    <row r="20" spans="1:3">
      <c r="A20" s="116"/>
      <c r="B20" s="126" t="s">
        <v>558</v>
      </c>
      <c r="C20" s="118"/>
    </row>
    <row r="21" spans="1:3">
      <c r="A21" s="116"/>
      <c r="B21" s="126" t="s">
        <v>467</v>
      </c>
      <c r="C21" s="118"/>
    </row>
    <row r="22" spans="1:3">
      <c r="A22" s="116"/>
      <c r="B22" s="126" t="s">
        <v>468</v>
      </c>
      <c r="C22" s="118"/>
    </row>
    <row r="23" spans="1:3">
      <c r="A23" s="116"/>
      <c r="B23" s="128"/>
      <c r="C23" s="118"/>
    </row>
    <row r="24" spans="1:3" s="124" customFormat="1">
      <c r="A24" s="121"/>
      <c r="B24" s="126" t="s">
        <v>450</v>
      </c>
      <c r="C24" s="123"/>
    </row>
    <row r="25" spans="1:3" s="124" customFormat="1">
      <c r="A25" s="121"/>
      <c r="B25" s="125" t="s">
        <v>451</v>
      </c>
      <c r="C25" s="123"/>
    </row>
    <row r="26" spans="1:3" s="124" customFormat="1">
      <c r="A26" s="121"/>
      <c r="B26" s="128"/>
      <c r="C26" s="123"/>
    </row>
    <row r="27" spans="1:3" s="124" customFormat="1" ht="15.75">
      <c r="A27" s="121"/>
      <c r="B27" s="122" t="s">
        <v>433</v>
      </c>
      <c r="C27" s="123"/>
    </row>
    <row r="28" spans="1:3" s="124" customFormat="1">
      <c r="A28" s="121"/>
      <c r="B28" s="126" t="s">
        <v>461</v>
      </c>
      <c r="C28" s="123"/>
    </row>
    <row r="29" spans="1:3">
      <c r="A29" s="116"/>
      <c r="B29" s="126" t="s">
        <v>462</v>
      </c>
      <c r="C29" s="118"/>
    </row>
    <row r="30" spans="1:3">
      <c r="A30" s="116"/>
      <c r="B30" s="126" t="s">
        <v>469</v>
      </c>
      <c r="C30" s="118"/>
    </row>
    <row r="31" spans="1:3">
      <c r="A31" s="116"/>
      <c r="B31" s="126"/>
      <c r="C31" s="118"/>
    </row>
    <row r="32" spans="1:3">
      <c r="A32" s="116"/>
      <c r="B32" s="126" t="s">
        <v>454</v>
      </c>
      <c r="C32" s="118"/>
    </row>
    <row r="33" spans="1:3">
      <c r="A33" s="116"/>
      <c r="B33" s="126" t="s">
        <v>456</v>
      </c>
      <c r="C33" s="118"/>
    </row>
    <row r="34" spans="1:3">
      <c r="A34" s="116"/>
      <c r="B34" s="125" t="s">
        <v>457</v>
      </c>
      <c r="C34" s="118"/>
    </row>
    <row r="35" spans="1:3">
      <c r="A35" s="116"/>
      <c r="B35" s="126" t="s">
        <v>458</v>
      </c>
      <c r="C35" s="118"/>
    </row>
    <row r="36" spans="1:3" s="124" customFormat="1">
      <c r="A36" s="121"/>
      <c r="B36" s="126" t="s">
        <v>460</v>
      </c>
      <c r="C36" s="123"/>
    </row>
    <row r="37" spans="1:3" s="124" customFormat="1">
      <c r="A37" s="121"/>
      <c r="B37" s="126" t="s">
        <v>434</v>
      </c>
      <c r="C37" s="123"/>
    </row>
    <row r="38" spans="1:3" s="124" customFormat="1" ht="15.75">
      <c r="A38" s="121"/>
      <c r="B38" s="127"/>
      <c r="C38" s="123"/>
    </row>
    <row r="39" spans="1:3" ht="30">
      <c r="A39" s="116"/>
      <c r="B39" s="125" t="s">
        <v>524</v>
      </c>
      <c r="C39" s="118"/>
    </row>
    <row r="40" spans="1:3">
      <c r="A40" s="116"/>
      <c r="B40" s="125"/>
      <c r="C40" s="118"/>
    </row>
    <row r="41" spans="1:3" ht="18">
      <c r="A41" s="116"/>
      <c r="B41" s="129" t="s">
        <v>431</v>
      </c>
      <c r="C41" s="118"/>
    </row>
    <row r="42" spans="1:3" ht="30">
      <c r="A42" s="116"/>
      <c r="B42" s="125" t="s">
        <v>472</v>
      </c>
      <c r="C42" s="118"/>
    </row>
    <row r="43" spans="1:3">
      <c r="A43" s="116"/>
      <c r="B43" s="125"/>
      <c r="C43" s="118"/>
    </row>
    <row r="44" spans="1:3" ht="60.75">
      <c r="A44" s="116"/>
      <c r="B44" s="125" t="s">
        <v>607</v>
      </c>
      <c r="C44" s="118"/>
    </row>
    <row r="45" spans="1:3">
      <c r="A45" s="116"/>
      <c r="B45" s="134" t="s">
        <v>551</v>
      </c>
      <c r="C45" s="118"/>
    </row>
    <row r="46" spans="1:3">
      <c r="A46" s="116"/>
      <c r="B46" s="133"/>
      <c r="C46" s="118"/>
    </row>
    <row r="47" spans="1:3" ht="30">
      <c r="A47" s="116"/>
      <c r="B47" s="125" t="s">
        <v>470</v>
      </c>
      <c r="C47" s="118"/>
    </row>
    <row r="48" spans="1:3">
      <c r="A48" s="116"/>
      <c r="B48" s="133" t="s">
        <v>570</v>
      </c>
      <c r="C48" s="118"/>
    </row>
    <row r="49" spans="1:3">
      <c r="A49" s="116"/>
      <c r="B49" s="125"/>
      <c r="C49" s="118"/>
    </row>
    <row r="50" spans="1:3" ht="105">
      <c r="A50" s="116"/>
      <c r="B50" s="125" t="s">
        <v>525</v>
      </c>
      <c r="C50" s="118"/>
    </row>
    <row r="51" spans="1:3">
      <c r="A51" s="116"/>
      <c r="B51" s="125"/>
      <c r="C51" s="118"/>
    </row>
    <row r="52" spans="1:3" ht="40.5" customHeight="1">
      <c r="A52" s="116"/>
      <c r="B52" s="125" t="s">
        <v>471</v>
      </c>
      <c r="C52" s="118"/>
    </row>
    <row r="53" spans="1:3" ht="30">
      <c r="A53" s="116"/>
      <c r="B53" s="125" t="s">
        <v>608</v>
      </c>
      <c r="C53" s="118"/>
    </row>
    <row r="54" spans="1:3">
      <c r="A54" s="116"/>
      <c r="B54" s="125" t="s">
        <v>474</v>
      </c>
      <c r="C54" s="118"/>
    </row>
    <row r="55" spans="1:3">
      <c r="A55" s="116"/>
      <c r="B55" s="125" t="s">
        <v>475</v>
      </c>
      <c r="C55" s="118"/>
    </row>
    <row r="56" spans="1:3">
      <c r="A56" s="116"/>
      <c r="B56" s="125"/>
      <c r="C56" s="118"/>
    </row>
    <row r="57" spans="1:3">
      <c r="A57" s="116"/>
      <c r="B57" s="125" t="s">
        <v>438</v>
      </c>
      <c r="C57" s="118"/>
    </row>
    <row r="58" spans="1:3" ht="45">
      <c r="A58" s="116"/>
      <c r="B58" s="125" t="s">
        <v>561</v>
      </c>
      <c r="C58" s="118"/>
    </row>
    <row r="59" spans="1:3">
      <c r="A59" s="116"/>
      <c r="B59" s="125" t="s">
        <v>439</v>
      </c>
      <c r="C59" s="118"/>
    </row>
    <row r="60" spans="1:3" ht="30">
      <c r="A60" s="116"/>
      <c r="B60" s="133" t="s">
        <v>618</v>
      </c>
      <c r="C60" s="118"/>
    </row>
    <row r="61" spans="1:3">
      <c r="A61" s="116"/>
      <c r="B61" s="133"/>
      <c r="C61" s="118"/>
    </row>
    <row r="62" spans="1:3" ht="15.75">
      <c r="A62" s="116"/>
      <c r="B62" s="130" t="s">
        <v>440</v>
      </c>
      <c r="C62" s="118"/>
    </row>
    <row r="63" spans="1:3" ht="30">
      <c r="A63" s="116"/>
      <c r="B63" s="125" t="s">
        <v>526</v>
      </c>
      <c r="C63" s="118"/>
    </row>
    <row r="64" spans="1:3">
      <c r="A64" s="116"/>
      <c r="B64" s="125"/>
      <c r="C64" s="118"/>
    </row>
    <row r="65" spans="1:3">
      <c r="A65" s="116"/>
      <c r="B65" s="125" t="s">
        <v>545</v>
      </c>
      <c r="C65" s="118"/>
    </row>
    <row r="66" spans="1:3">
      <c r="A66" s="116"/>
      <c r="B66" s="125"/>
      <c r="C66" s="118"/>
    </row>
    <row r="67" spans="1:3" ht="15.75">
      <c r="A67" s="116"/>
      <c r="B67" s="130" t="s">
        <v>326</v>
      </c>
      <c r="C67" s="118"/>
    </row>
    <row r="68" spans="1:3" ht="45">
      <c r="A68" s="116"/>
      <c r="B68" s="125" t="s">
        <v>554</v>
      </c>
      <c r="C68" s="118"/>
    </row>
    <row r="69" spans="1:3">
      <c r="A69" s="116"/>
      <c r="B69" s="125"/>
      <c r="C69" s="118"/>
    </row>
    <row r="70" spans="1:3" ht="15.75">
      <c r="A70" s="116"/>
      <c r="B70" s="127" t="s">
        <v>441</v>
      </c>
      <c r="C70" s="118"/>
    </row>
    <row r="71" spans="1:3">
      <c r="A71" s="116"/>
      <c r="B71" s="125" t="s">
        <v>442</v>
      </c>
      <c r="C71" s="118"/>
    </row>
    <row r="72" spans="1:3" ht="15.75">
      <c r="A72" s="116"/>
      <c r="B72" s="130"/>
      <c r="C72" s="118"/>
    </row>
    <row r="73" spans="1:3" ht="18">
      <c r="A73" s="116"/>
      <c r="B73" s="129" t="s">
        <v>432</v>
      </c>
      <c r="C73" s="118"/>
    </row>
    <row r="74" spans="1:3" ht="15.75">
      <c r="A74" s="116"/>
      <c r="B74" s="127"/>
      <c r="C74" s="118"/>
    </row>
    <row r="75" spans="1:3" ht="15.75">
      <c r="A75" s="116"/>
      <c r="B75" s="130" t="s">
        <v>443</v>
      </c>
      <c r="C75" s="118"/>
    </row>
    <row r="76" spans="1:3" ht="60">
      <c r="A76" s="116"/>
      <c r="B76" s="125" t="s">
        <v>609</v>
      </c>
      <c r="C76" s="118"/>
    </row>
    <row r="77" spans="1:3">
      <c r="A77" s="116"/>
      <c r="B77" s="125"/>
      <c r="C77" s="118"/>
    </row>
    <row r="78" spans="1:3" ht="15.75">
      <c r="A78" s="116"/>
      <c r="B78" s="130" t="s">
        <v>444</v>
      </c>
      <c r="C78" s="118"/>
    </row>
    <row r="79" spans="1:3" ht="78" customHeight="1">
      <c r="A79" s="116"/>
      <c r="B79" s="125" t="s">
        <v>612</v>
      </c>
      <c r="C79" s="118"/>
    </row>
    <row r="80" spans="1:3">
      <c r="A80" s="116"/>
      <c r="B80" s="125"/>
      <c r="C80" s="118"/>
    </row>
    <row r="81" spans="1:3" ht="15.75">
      <c r="A81" s="116"/>
      <c r="B81" s="127" t="s">
        <v>375</v>
      </c>
      <c r="C81" s="118"/>
    </row>
    <row r="82" spans="1:3" ht="45">
      <c r="A82" s="116"/>
      <c r="B82" s="125" t="s">
        <v>476</v>
      </c>
      <c r="C82" s="118"/>
    </row>
    <row r="83" spans="1:3">
      <c r="A83" s="116"/>
      <c r="B83" s="125"/>
      <c r="C83" s="118"/>
    </row>
    <row r="84" spans="1:3" ht="15.75">
      <c r="A84" s="116"/>
      <c r="B84" s="127" t="s">
        <v>445</v>
      </c>
      <c r="C84" s="118"/>
    </row>
    <row r="85" spans="1:3" ht="60">
      <c r="A85" s="116"/>
      <c r="B85" s="125" t="s">
        <v>480</v>
      </c>
      <c r="C85" s="118"/>
    </row>
    <row r="86" spans="1:3">
      <c r="A86" s="116"/>
      <c r="B86" s="125"/>
      <c r="C86" s="118"/>
    </row>
    <row r="87" spans="1:3" ht="15.75">
      <c r="A87" s="116"/>
      <c r="B87" s="127" t="s">
        <v>446</v>
      </c>
      <c r="C87" s="118"/>
    </row>
    <row r="88" spans="1:3" ht="75">
      <c r="A88" s="116"/>
      <c r="B88" s="125" t="s">
        <v>481</v>
      </c>
      <c r="C88" s="118"/>
    </row>
    <row r="89" spans="1:3">
      <c r="A89" s="116"/>
      <c r="B89" s="133" t="s">
        <v>562</v>
      </c>
      <c r="C89" s="118"/>
    </row>
    <row r="90" spans="1:3">
      <c r="A90" s="116"/>
      <c r="B90" s="133"/>
      <c r="C90" s="118"/>
    </row>
    <row r="91" spans="1:3" ht="15.75">
      <c r="A91" s="116"/>
      <c r="B91" s="127" t="s">
        <v>705</v>
      </c>
      <c r="C91" s="118"/>
    </row>
    <row r="92" spans="1:3" ht="60">
      <c r="A92" s="116"/>
      <c r="B92" s="125" t="s">
        <v>708</v>
      </c>
      <c r="C92" s="118"/>
    </row>
    <row r="93" spans="1:3">
      <c r="A93" s="116"/>
      <c r="B93" s="125"/>
      <c r="C93" s="118"/>
    </row>
    <row r="94" spans="1:3" ht="15.75">
      <c r="A94" s="116"/>
      <c r="B94" s="127" t="s">
        <v>447</v>
      </c>
      <c r="C94" s="118"/>
    </row>
    <row r="95" spans="1:3" ht="30">
      <c r="A95" s="116"/>
      <c r="B95" s="125" t="s">
        <v>477</v>
      </c>
      <c r="C95" s="118"/>
    </row>
    <row r="96" spans="1:3">
      <c r="A96" s="116"/>
      <c r="B96" s="133" t="s">
        <v>565</v>
      </c>
      <c r="C96" s="118"/>
    </row>
    <row r="97" spans="1:5">
      <c r="A97" s="116"/>
      <c r="B97" s="125"/>
      <c r="C97" s="118"/>
    </row>
    <row r="98" spans="1:5" ht="15.75">
      <c r="A98" s="116"/>
      <c r="B98" s="127" t="s">
        <v>557</v>
      </c>
      <c r="C98" s="118"/>
    </row>
    <row r="99" spans="1:5" ht="70.5" customHeight="1">
      <c r="A99" s="116"/>
      <c r="B99" s="125" t="s">
        <v>615</v>
      </c>
      <c r="C99" s="118"/>
    </row>
    <row r="100" spans="1:5">
      <c r="A100" s="116"/>
      <c r="B100" s="133" t="s">
        <v>572</v>
      </c>
      <c r="C100" s="118"/>
    </row>
    <row r="101" spans="1:5">
      <c r="A101" s="116"/>
      <c r="B101" s="125"/>
      <c r="C101" s="118"/>
    </row>
    <row r="102" spans="1:5" ht="15.75">
      <c r="A102" s="116"/>
      <c r="B102" s="127" t="s">
        <v>448</v>
      </c>
      <c r="C102" s="118"/>
    </row>
    <row r="103" spans="1:5" ht="30">
      <c r="A103" s="116"/>
      <c r="B103" s="125" t="s">
        <v>478</v>
      </c>
      <c r="C103" s="118"/>
    </row>
    <row r="104" spans="1:5">
      <c r="A104" s="116"/>
      <c r="B104" s="133" t="s">
        <v>566</v>
      </c>
      <c r="C104" s="118"/>
    </row>
    <row r="105" spans="1:5">
      <c r="A105" s="116"/>
      <c r="B105" s="125"/>
      <c r="C105" s="118"/>
    </row>
    <row r="106" spans="1:5" ht="15.75">
      <c r="A106" s="116"/>
      <c r="B106" s="127" t="s">
        <v>449</v>
      </c>
      <c r="C106" s="118"/>
      <c r="D106" s="137"/>
    </row>
    <row r="107" spans="1:5" ht="30">
      <c r="A107" s="116"/>
      <c r="B107" s="125" t="s">
        <v>473</v>
      </c>
      <c r="C107" s="136"/>
      <c r="D107" s="138"/>
      <c r="E107" s="118"/>
    </row>
    <row r="108" spans="1:5">
      <c r="A108" s="116"/>
      <c r="B108" s="133" t="s">
        <v>568</v>
      </c>
      <c r="C108" s="136"/>
      <c r="D108" s="139"/>
      <c r="E108" s="118"/>
    </row>
    <row r="109" spans="1:5">
      <c r="A109" s="116"/>
      <c r="B109" s="125"/>
      <c r="C109" s="118"/>
      <c r="D109" s="132"/>
    </row>
    <row r="110" spans="1:5" ht="15.75">
      <c r="A110" s="116"/>
      <c r="B110" s="127" t="s">
        <v>450</v>
      </c>
      <c r="C110" s="118"/>
    </row>
    <row r="111" spans="1:5" ht="30">
      <c r="A111" s="116"/>
      <c r="B111" s="125" t="s">
        <v>573</v>
      </c>
      <c r="C111" s="118"/>
    </row>
    <row r="112" spans="1:5">
      <c r="A112" s="116"/>
      <c r="B112" s="125"/>
      <c r="C112" s="118"/>
    </row>
    <row r="113" spans="1:3" ht="15.75">
      <c r="A113" s="116"/>
      <c r="B113" s="130" t="s">
        <v>451</v>
      </c>
      <c r="C113" s="118"/>
    </row>
    <row r="114" spans="1:3" ht="60">
      <c r="A114" s="116"/>
      <c r="B114" s="125" t="s">
        <v>452</v>
      </c>
      <c r="C114" s="118"/>
    </row>
    <row r="115" spans="1:3">
      <c r="A115" s="116"/>
      <c r="B115" s="125"/>
      <c r="C115" s="118"/>
    </row>
    <row r="116" spans="1:3" ht="18">
      <c r="A116" s="116"/>
      <c r="B116" s="129" t="s">
        <v>433</v>
      </c>
      <c r="C116" s="118"/>
    </row>
    <row r="117" spans="1:3" ht="15.75">
      <c r="A117" s="116"/>
      <c r="B117" s="127"/>
      <c r="C117" s="118"/>
    </row>
    <row r="118" spans="1:3" ht="15.75">
      <c r="A118" s="116"/>
      <c r="B118" s="127" t="s">
        <v>485</v>
      </c>
      <c r="C118" s="118"/>
    </row>
    <row r="119" spans="1:3" ht="105">
      <c r="A119" s="116"/>
      <c r="B119" s="125" t="s">
        <v>610</v>
      </c>
      <c r="C119" s="118"/>
    </row>
    <row r="120" spans="1:3">
      <c r="A120" s="116"/>
      <c r="B120" s="125"/>
      <c r="C120" s="118"/>
    </row>
    <row r="121" spans="1:3" ht="15.75">
      <c r="A121" s="116"/>
      <c r="B121" s="127" t="s">
        <v>486</v>
      </c>
      <c r="C121" s="118"/>
    </row>
    <row r="122" spans="1:3" ht="105">
      <c r="A122" s="116"/>
      <c r="B122" s="125" t="s">
        <v>616</v>
      </c>
      <c r="C122" s="118"/>
    </row>
    <row r="123" spans="1:3">
      <c r="A123" s="116"/>
      <c r="B123" s="125"/>
      <c r="C123" s="118"/>
    </row>
    <row r="124" spans="1:3" ht="15.75">
      <c r="A124" s="116"/>
      <c r="B124" s="127" t="s">
        <v>453</v>
      </c>
      <c r="C124" s="118"/>
    </row>
    <row r="125" spans="1:3" ht="105">
      <c r="A125" s="116"/>
      <c r="B125" s="125" t="s">
        <v>483</v>
      </c>
      <c r="C125" s="118"/>
    </row>
    <row r="126" spans="1:3">
      <c r="A126" s="116"/>
      <c r="B126" s="125"/>
      <c r="C126" s="118"/>
    </row>
    <row r="127" spans="1:3" ht="15.75">
      <c r="A127" s="116"/>
      <c r="B127" s="127" t="s">
        <v>454</v>
      </c>
      <c r="C127" s="118"/>
    </row>
    <row r="128" spans="1:3" ht="30">
      <c r="A128" s="116"/>
      <c r="B128" s="125" t="s">
        <v>455</v>
      </c>
      <c r="C128" s="118"/>
    </row>
    <row r="129" spans="1:3">
      <c r="A129" s="116"/>
      <c r="B129" s="125"/>
      <c r="C129" s="118"/>
    </row>
    <row r="130" spans="1:3" ht="15.75">
      <c r="A130" s="116"/>
      <c r="B130" s="127" t="s">
        <v>456</v>
      </c>
      <c r="C130" s="118"/>
    </row>
    <row r="131" spans="1:3" ht="60">
      <c r="A131" s="116"/>
      <c r="B131" s="125" t="s">
        <v>482</v>
      </c>
      <c r="C131" s="118"/>
    </row>
    <row r="132" spans="1:3">
      <c r="A132" s="116"/>
      <c r="B132" s="125"/>
      <c r="C132" s="118"/>
    </row>
    <row r="133" spans="1:3" ht="15.75">
      <c r="A133" s="116"/>
      <c r="B133" s="130" t="s">
        <v>457</v>
      </c>
      <c r="C133" s="118"/>
    </row>
    <row r="134" spans="1:3" ht="60">
      <c r="A134" s="116"/>
      <c r="B134" s="125" t="s">
        <v>484</v>
      </c>
      <c r="C134" s="118"/>
    </row>
    <row r="135" spans="1:3">
      <c r="A135" s="116"/>
      <c r="B135" s="125"/>
      <c r="C135" s="118"/>
    </row>
    <row r="136" spans="1:3" ht="15.75">
      <c r="A136" s="116"/>
      <c r="B136" s="127" t="s">
        <v>458</v>
      </c>
      <c r="C136" s="118"/>
    </row>
    <row r="137" spans="1:3" ht="30">
      <c r="A137" s="116"/>
      <c r="B137" s="125" t="s">
        <v>459</v>
      </c>
      <c r="C137" s="118"/>
    </row>
    <row r="138" spans="1:3">
      <c r="A138" s="116"/>
      <c r="B138" s="125"/>
      <c r="C138" s="118"/>
    </row>
    <row r="139" spans="1:3" ht="15.75">
      <c r="A139" s="116"/>
      <c r="B139" s="127" t="s">
        <v>460</v>
      </c>
      <c r="C139" s="118"/>
    </row>
    <row r="140" spans="1:3" ht="60">
      <c r="A140" s="116"/>
      <c r="B140" s="125" t="s">
        <v>479</v>
      </c>
      <c r="C140" s="118"/>
    </row>
    <row r="141" spans="1:3">
      <c r="A141" s="116"/>
      <c r="B141" s="125"/>
      <c r="C141" s="118"/>
    </row>
    <row r="142" spans="1:3" ht="15.75">
      <c r="A142" s="116"/>
      <c r="B142" s="127" t="s">
        <v>434</v>
      </c>
      <c r="C142" s="118"/>
    </row>
    <row r="143" spans="1:3" ht="60">
      <c r="A143" s="116"/>
      <c r="B143" s="125" t="s">
        <v>527</v>
      </c>
      <c r="C143" s="118"/>
    </row>
    <row r="144" spans="1:3">
      <c r="A144" s="116"/>
      <c r="B144" s="125"/>
      <c r="C144" s="118"/>
    </row>
    <row r="145" spans="1:3" ht="60">
      <c r="A145" s="116"/>
      <c r="B145" s="125" t="s">
        <v>528</v>
      </c>
      <c r="C145" s="118"/>
    </row>
    <row r="146" spans="1:3">
      <c r="A146" s="116"/>
      <c r="B146" s="125"/>
      <c r="C146" s="118"/>
    </row>
    <row r="147" spans="1:3" ht="3.75" customHeight="1">
      <c r="A147" s="116"/>
      <c r="B147" s="131"/>
      <c r="C147" s="118"/>
    </row>
    <row r="148" spans="1:3" hidden="1">
      <c r="B148" s="132"/>
    </row>
    <row r="149" spans="1:3"/>
    <row r="150" spans="1:3"/>
    <row r="151" spans="1:3"/>
    <row r="152" spans="1:3"/>
    <row r="153" spans="1:3"/>
    <row r="154" spans="1:3"/>
    <row r="155" spans="1:3"/>
    <row r="156" spans="1:3"/>
    <row r="157" spans="1:3"/>
  </sheetData>
  <hyperlinks>
    <hyperlink ref="B8" location="Introduction" display="Introduction" xr:uid="{CC8592AF-1C08-4D0B-97EB-55A1AAD5FBB4}"/>
    <hyperlink ref="B12" location="Mandatory_reliefs" display="Mandatory reliefs" xr:uid="{FAF03575-633D-46B0-81C6-D8F77AD14C24}"/>
    <hyperlink ref="B27" location="Discretionary_reliefs" display="Discretionary reliefs" xr:uid="{DC3F5E0C-1C6A-4C44-AC60-0B355518271D}"/>
    <hyperlink ref="B45" r:id="rId1" location="tcon" display="LINK - Local Government Finance Act 1988" xr:uid="{5D967E76-0E88-4FF3-B6E1-3B184A038AC1}"/>
    <hyperlink ref="B60" r:id="rId2" display="Non‑Domestic Rating (Collection and Enforcement) (Local Lists) (Amendment and  Miscellaneous Provision) Regulations " xr:uid="{3071E4F6-0D1C-45A2-9E2A-CD757E859641}"/>
    <hyperlink ref="B89" r:id="rId3" display="fg" xr:uid="{116E7007-38A5-46A7-BCE8-9F0B486BD9D9}"/>
    <hyperlink ref="B96" r:id="rId4" xr:uid="{0816D664-88C8-4FF3-98E1-CD6DB0868D4B}"/>
    <hyperlink ref="B104" r:id="rId5" display="df" xr:uid="{82A9F792-AC8A-4232-B509-B0E22ABEAA2A}"/>
    <hyperlink ref="B108" r:id="rId6" display="q" xr:uid="{384D992E-43A1-4039-95E6-C3B293E38579}"/>
    <hyperlink ref="B48" r:id="rId7" display="rt" xr:uid="{F30356D1-5F37-466B-8BB5-81690ED6ECAA}"/>
    <hyperlink ref="B100" r:id="rId8" display="LINK?" xr:uid="{6FD79EB9-2CB3-4432-828E-23CC9128A9F4}"/>
  </hyperlinks>
  <pageMargins left="0.7" right="0.7" top="0.75" bottom="0.75" header="0.3" footer="0.3"/>
  <pageSetup paperSize="9" orientation="portrait" r:id="rId9"/>
  <legacyDrawing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073C5-B184-4390-B8B4-6BDF27375201}">
  <dimension ref="A1:O223"/>
  <sheetViews>
    <sheetView zoomScaleNormal="100" workbookViewId="0"/>
  </sheetViews>
  <sheetFormatPr defaultColWidth="8.88671875" defaultRowHeight="15" zeroHeight="1"/>
  <cols>
    <col min="1" max="1" width="3.109375" style="114" customWidth="1"/>
    <col min="2" max="2" width="95.77734375" style="114" customWidth="1"/>
    <col min="3" max="3" width="3.109375" style="114" customWidth="1"/>
    <col min="4" max="16384" width="8.88671875" style="114"/>
  </cols>
  <sheetData>
    <row r="1" spans="1:15">
      <c r="O1" s="171"/>
    </row>
    <row r="2" spans="1:15" ht="18">
      <c r="B2" s="173" t="s">
        <v>489</v>
      </c>
    </row>
    <row r="3" spans="1:15" ht="18">
      <c r="B3" s="172" t="str">
        <f>"canllawiau 20"&amp;MID(year,3,2)&amp;" - 20"&amp;RIGHT(year,2)</f>
        <v>canllawiau 2025 - 2026</v>
      </c>
    </row>
    <row r="4" spans="1:15" ht="18">
      <c r="B4" s="115"/>
    </row>
    <row r="5" spans="1:15">
      <c r="B5" s="117" t="s">
        <v>491</v>
      </c>
    </row>
    <row r="6" spans="1:15" ht="23.25">
      <c r="A6" s="116"/>
      <c r="B6" s="119" t="s">
        <v>492</v>
      </c>
      <c r="C6" s="118"/>
    </row>
    <row r="7" spans="1:15" ht="23.25">
      <c r="A7" s="116"/>
      <c r="B7" s="120"/>
      <c r="C7" s="118"/>
    </row>
    <row r="8" spans="1:15" ht="15.75">
      <c r="A8" s="116"/>
      <c r="B8" s="122" t="s">
        <v>493</v>
      </c>
      <c r="C8" s="118"/>
    </row>
    <row r="9" spans="1:15">
      <c r="A9" s="116"/>
      <c r="B9" s="125" t="s">
        <v>502</v>
      </c>
      <c r="C9" s="118"/>
    </row>
    <row r="10" spans="1:15">
      <c r="A10" s="116"/>
      <c r="B10" s="126" t="s">
        <v>503</v>
      </c>
      <c r="C10" s="118"/>
    </row>
    <row r="11" spans="1:15" ht="15.75">
      <c r="A11" s="116"/>
      <c r="B11" s="127"/>
      <c r="C11" s="118"/>
    </row>
    <row r="12" spans="1:15" ht="15.75">
      <c r="A12" s="116"/>
      <c r="B12" s="122" t="s">
        <v>504</v>
      </c>
      <c r="C12" s="118"/>
    </row>
    <row r="13" spans="1:15">
      <c r="A13" s="116"/>
      <c r="B13" s="125" t="s">
        <v>505</v>
      </c>
      <c r="C13" s="118"/>
    </row>
    <row r="14" spans="1:15">
      <c r="A14" s="116"/>
      <c r="B14" s="125" t="s">
        <v>506</v>
      </c>
      <c r="C14" s="118"/>
    </row>
    <row r="15" spans="1:15">
      <c r="A15" s="116"/>
      <c r="B15" s="126" t="s">
        <v>376</v>
      </c>
      <c r="C15" s="118"/>
    </row>
    <row r="16" spans="1:15">
      <c r="A16" s="116"/>
      <c r="B16" s="126" t="s">
        <v>507</v>
      </c>
      <c r="C16" s="118"/>
    </row>
    <row r="17" spans="1:3">
      <c r="A17" s="116"/>
      <c r="B17" s="126" t="s">
        <v>508</v>
      </c>
      <c r="C17" s="118"/>
    </row>
    <row r="18" spans="1:3">
      <c r="A18" s="116"/>
      <c r="B18" s="126" t="s">
        <v>707</v>
      </c>
      <c r="C18" s="118"/>
    </row>
    <row r="19" spans="1:3">
      <c r="A19" s="116"/>
      <c r="B19" s="126" t="s">
        <v>509</v>
      </c>
      <c r="C19" s="118"/>
    </row>
    <row r="20" spans="1:3">
      <c r="A20" s="116"/>
      <c r="B20" s="126" t="s">
        <v>560</v>
      </c>
      <c r="C20" s="118"/>
    </row>
    <row r="21" spans="1:3">
      <c r="A21" s="116"/>
      <c r="B21" s="126" t="s">
        <v>510</v>
      </c>
      <c r="C21" s="118"/>
    </row>
    <row r="22" spans="1:3">
      <c r="A22" s="116"/>
      <c r="B22" s="126" t="s">
        <v>511</v>
      </c>
      <c r="C22" s="118"/>
    </row>
    <row r="23" spans="1:3">
      <c r="A23" s="116"/>
      <c r="B23" s="128"/>
      <c r="C23" s="118"/>
    </row>
    <row r="24" spans="1:3">
      <c r="A24" s="116"/>
      <c r="B24" s="126" t="s">
        <v>512</v>
      </c>
      <c r="C24" s="118"/>
    </row>
    <row r="25" spans="1:3">
      <c r="A25" s="116"/>
      <c r="B25" s="125" t="s">
        <v>513</v>
      </c>
      <c r="C25" s="118"/>
    </row>
    <row r="26" spans="1:3">
      <c r="A26" s="116"/>
      <c r="B26" s="128"/>
      <c r="C26" s="118"/>
    </row>
    <row r="27" spans="1:3" ht="15.75">
      <c r="A27" s="116"/>
      <c r="B27" s="122" t="s">
        <v>495</v>
      </c>
      <c r="C27" s="118"/>
    </row>
    <row r="28" spans="1:3">
      <c r="A28" s="116"/>
      <c r="B28" s="126" t="s">
        <v>505</v>
      </c>
      <c r="C28" s="118"/>
    </row>
    <row r="29" spans="1:3">
      <c r="A29" s="116"/>
      <c r="B29" s="126" t="s">
        <v>506</v>
      </c>
      <c r="C29" s="118"/>
    </row>
    <row r="30" spans="1:3">
      <c r="A30" s="116"/>
      <c r="B30" s="126" t="s">
        <v>515</v>
      </c>
      <c r="C30" s="118"/>
    </row>
    <row r="31" spans="1:3">
      <c r="A31" s="116"/>
      <c r="B31" s="126"/>
      <c r="C31" s="118"/>
    </row>
    <row r="32" spans="1:3">
      <c r="A32" s="116"/>
      <c r="B32" s="126" t="s">
        <v>516</v>
      </c>
      <c r="C32" s="118"/>
    </row>
    <row r="33" spans="1:3">
      <c r="A33" s="116"/>
      <c r="B33" s="126" t="s">
        <v>518</v>
      </c>
      <c r="C33" s="118"/>
    </row>
    <row r="34" spans="1:3">
      <c r="A34" s="116"/>
      <c r="B34" s="125" t="s">
        <v>519</v>
      </c>
      <c r="C34" s="118"/>
    </row>
    <row r="35" spans="1:3">
      <c r="A35" s="116"/>
      <c r="B35" s="126" t="s">
        <v>520</v>
      </c>
      <c r="C35" s="118"/>
    </row>
    <row r="36" spans="1:3">
      <c r="A36" s="116"/>
      <c r="B36" s="126" t="s">
        <v>376</v>
      </c>
      <c r="C36" s="118"/>
    </row>
    <row r="37" spans="1:3">
      <c r="A37" s="116"/>
      <c r="B37" s="126" t="s">
        <v>522</v>
      </c>
      <c r="C37" s="118"/>
    </row>
    <row r="38" spans="1:3" ht="15.75">
      <c r="A38" s="116"/>
      <c r="B38" s="127"/>
      <c r="C38" s="118"/>
    </row>
    <row r="39" spans="1:3" ht="30">
      <c r="A39" s="116"/>
      <c r="B39" s="125" t="s">
        <v>524</v>
      </c>
      <c r="C39" s="118"/>
    </row>
    <row r="40" spans="1:3">
      <c r="A40" s="116"/>
      <c r="B40" s="125"/>
      <c r="C40" s="118"/>
    </row>
    <row r="41" spans="1:3" ht="18">
      <c r="A41" s="116"/>
      <c r="B41" s="129" t="s">
        <v>493</v>
      </c>
      <c r="C41" s="118"/>
    </row>
    <row r="42" spans="1:3" ht="30">
      <c r="A42" s="116"/>
      <c r="B42" s="125" t="s">
        <v>532</v>
      </c>
      <c r="C42" s="118"/>
    </row>
    <row r="43" spans="1:3" ht="15" customHeight="1">
      <c r="A43" s="116"/>
      <c r="B43" s="125"/>
      <c r="C43" s="118"/>
    </row>
    <row r="44" spans="1:3" ht="76.5">
      <c r="A44" s="116"/>
      <c r="B44" s="125" t="s">
        <v>541</v>
      </c>
      <c r="C44" s="118"/>
    </row>
    <row r="45" spans="1:3">
      <c r="A45" s="116"/>
      <c r="B45" s="140" t="s">
        <v>542</v>
      </c>
      <c r="C45" s="118"/>
    </row>
    <row r="46" spans="1:3" ht="15" customHeight="1">
      <c r="A46" s="116"/>
      <c r="B46" s="125"/>
      <c r="C46" s="118"/>
    </row>
    <row r="47" spans="1:3" ht="30">
      <c r="A47" s="116"/>
      <c r="B47" s="125" t="s">
        <v>496</v>
      </c>
      <c r="C47" s="118"/>
    </row>
    <row r="48" spans="1:3">
      <c r="A48" s="116"/>
      <c r="B48" s="133" t="s">
        <v>570</v>
      </c>
      <c r="C48" s="118"/>
    </row>
    <row r="49" spans="1:3">
      <c r="A49" s="116"/>
      <c r="B49" s="125"/>
      <c r="C49" s="118"/>
    </row>
    <row r="50" spans="1:3" ht="105">
      <c r="A50" s="116"/>
      <c r="B50" s="125" t="s">
        <v>497</v>
      </c>
      <c r="C50" s="118"/>
    </row>
    <row r="51" spans="1:3">
      <c r="A51" s="116"/>
      <c r="B51" s="125"/>
      <c r="C51" s="118"/>
    </row>
    <row r="52" spans="1:3">
      <c r="A52" s="116"/>
      <c r="B52" s="125" t="s">
        <v>498</v>
      </c>
      <c r="C52" s="118"/>
    </row>
    <row r="53" spans="1:3" ht="30">
      <c r="A53" s="116"/>
      <c r="B53" s="125" t="s">
        <v>499</v>
      </c>
      <c r="C53" s="118"/>
    </row>
    <row r="54" spans="1:3">
      <c r="A54" s="116"/>
      <c r="B54" s="125" t="s">
        <v>533</v>
      </c>
      <c r="C54" s="118"/>
    </row>
    <row r="55" spans="1:3">
      <c r="A55" s="116"/>
      <c r="B55" s="125" t="s">
        <v>534</v>
      </c>
      <c r="C55" s="118"/>
    </row>
    <row r="56" spans="1:3" ht="15" customHeight="1">
      <c r="A56" s="116"/>
      <c r="B56" s="125"/>
      <c r="C56" s="118"/>
    </row>
    <row r="57" spans="1:3">
      <c r="A57" s="116"/>
      <c r="B57" s="125" t="s">
        <v>500</v>
      </c>
      <c r="C57" s="118"/>
    </row>
    <row r="58" spans="1:3" ht="45">
      <c r="A58" s="116"/>
      <c r="B58" s="125" t="s">
        <v>535</v>
      </c>
      <c r="C58" s="118"/>
    </row>
    <row r="59" spans="1:3">
      <c r="A59" s="116"/>
      <c r="B59" s="125" t="s">
        <v>501</v>
      </c>
      <c r="C59" s="118"/>
    </row>
    <row r="60" spans="1:3">
      <c r="A60" s="116"/>
      <c r="B60" s="133" t="s">
        <v>619</v>
      </c>
      <c r="C60" s="118"/>
    </row>
    <row r="61" spans="1:3">
      <c r="A61" s="116"/>
      <c r="B61" s="125"/>
      <c r="C61" s="118"/>
    </row>
    <row r="62" spans="1:3" ht="15.75">
      <c r="A62" s="116"/>
      <c r="B62" s="130" t="s">
        <v>502</v>
      </c>
      <c r="C62" s="118"/>
    </row>
    <row r="63" spans="1:3" ht="30">
      <c r="A63" s="116"/>
      <c r="B63" s="125" t="s">
        <v>543</v>
      </c>
      <c r="C63" s="118"/>
    </row>
    <row r="64" spans="1:3">
      <c r="A64" s="116"/>
      <c r="B64" s="125"/>
      <c r="C64" s="118"/>
    </row>
    <row r="65" spans="1:3">
      <c r="A65" s="116"/>
      <c r="B65" s="125" t="s">
        <v>544</v>
      </c>
      <c r="C65" s="118"/>
    </row>
    <row r="66" spans="1:3">
      <c r="A66" s="116"/>
      <c r="B66" s="125"/>
      <c r="C66" s="118"/>
    </row>
    <row r="67" spans="1:3" ht="19.5" customHeight="1">
      <c r="A67" s="116"/>
      <c r="B67" s="130" t="s">
        <v>503</v>
      </c>
      <c r="C67" s="118"/>
    </row>
    <row r="68" spans="1:3" ht="45">
      <c r="A68" s="116"/>
      <c r="B68" s="125" t="s">
        <v>555</v>
      </c>
      <c r="C68" s="118"/>
    </row>
    <row r="69" spans="1:3">
      <c r="A69" s="116"/>
      <c r="B69" s="125"/>
      <c r="C69" s="118"/>
    </row>
    <row r="70" spans="1:3" ht="18.75" customHeight="1">
      <c r="A70" s="116"/>
      <c r="B70" s="127" t="s">
        <v>494</v>
      </c>
      <c r="C70" s="118"/>
    </row>
    <row r="71" spans="1:3">
      <c r="A71" s="116"/>
      <c r="B71" s="125" t="s">
        <v>523</v>
      </c>
      <c r="C71" s="118"/>
    </row>
    <row r="72" spans="1:3" ht="15.75">
      <c r="A72" s="116"/>
      <c r="B72" s="130"/>
      <c r="C72" s="118"/>
    </row>
    <row r="73" spans="1:3" ht="18">
      <c r="A73" s="116"/>
      <c r="B73" s="129" t="s">
        <v>504</v>
      </c>
      <c r="C73" s="118"/>
    </row>
    <row r="74" spans="1:3" ht="15.75">
      <c r="A74" s="116"/>
      <c r="B74" s="127"/>
      <c r="C74" s="118"/>
    </row>
    <row r="75" spans="1:3" ht="15.75">
      <c r="A75" s="116"/>
      <c r="B75" s="130" t="s">
        <v>505</v>
      </c>
      <c r="C75" s="118"/>
    </row>
    <row r="76" spans="1:3" ht="60">
      <c r="A76" s="116"/>
      <c r="B76" s="125" t="s">
        <v>546</v>
      </c>
      <c r="C76" s="118"/>
    </row>
    <row r="77" spans="1:3">
      <c r="A77" s="116"/>
      <c r="B77" s="125"/>
      <c r="C77" s="118"/>
    </row>
    <row r="78" spans="1:3" ht="15.75">
      <c r="A78" s="116"/>
      <c r="B78" s="130" t="s">
        <v>506</v>
      </c>
      <c r="C78" s="118"/>
    </row>
    <row r="79" spans="1:3" ht="90">
      <c r="A79" s="116"/>
      <c r="B79" s="125" t="s">
        <v>613</v>
      </c>
      <c r="C79" s="118"/>
    </row>
    <row r="80" spans="1:3">
      <c r="A80" s="116"/>
      <c r="B80" s="125"/>
      <c r="C80" s="118"/>
    </row>
    <row r="81" spans="1:3" ht="15" customHeight="1">
      <c r="A81" s="116"/>
      <c r="B81" s="127" t="s">
        <v>376</v>
      </c>
      <c r="C81" s="118"/>
    </row>
    <row r="82" spans="1:3" ht="45.75" customHeight="1">
      <c r="A82" s="116"/>
      <c r="B82" s="125" t="s">
        <v>536</v>
      </c>
      <c r="C82" s="118"/>
    </row>
    <row r="83" spans="1:3">
      <c r="A83" s="116"/>
      <c r="B83" s="125"/>
      <c r="C83" s="118"/>
    </row>
    <row r="84" spans="1:3" ht="15.75">
      <c r="A84" s="116"/>
      <c r="B84" s="127" t="s">
        <v>507</v>
      </c>
      <c r="C84" s="118"/>
    </row>
    <row r="85" spans="1:3" ht="60">
      <c r="A85" s="116"/>
      <c r="B85" s="125" t="s">
        <v>547</v>
      </c>
      <c r="C85" s="118"/>
    </row>
    <row r="86" spans="1:3">
      <c r="A86" s="116"/>
      <c r="B86" s="125"/>
      <c r="C86" s="118"/>
    </row>
    <row r="87" spans="1:3" ht="15.75">
      <c r="A87" s="116"/>
      <c r="B87" s="127" t="s">
        <v>508</v>
      </c>
      <c r="C87" s="118"/>
    </row>
    <row r="88" spans="1:3" ht="75">
      <c r="A88" s="116"/>
      <c r="B88" s="125" t="s">
        <v>548</v>
      </c>
      <c r="C88" s="118"/>
    </row>
    <row r="89" spans="1:3">
      <c r="A89" s="116"/>
      <c r="B89" s="133" t="s">
        <v>563</v>
      </c>
      <c r="C89" s="118"/>
    </row>
    <row r="90" spans="1:3">
      <c r="A90" s="116"/>
      <c r="B90" s="133"/>
      <c r="C90" s="118"/>
    </row>
    <row r="91" spans="1:3" ht="15.75">
      <c r="A91" s="116"/>
      <c r="B91" s="127" t="s">
        <v>707</v>
      </c>
      <c r="C91" s="118"/>
    </row>
    <row r="92" spans="1:3" ht="60">
      <c r="A92" s="116"/>
      <c r="B92" s="141" t="s">
        <v>709</v>
      </c>
      <c r="C92" s="118"/>
    </row>
    <row r="93" spans="1:3">
      <c r="A93" s="116"/>
      <c r="B93" s="125"/>
      <c r="C93" s="118"/>
    </row>
    <row r="94" spans="1:3" ht="15" customHeight="1">
      <c r="A94" s="116"/>
      <c r="B94" s="127" t="s">
        <v>509</v>
      </c>
      <c r="C94" s="118"/>
    </row>
    <row r="95" spans="1:3" ht="30">
      <c r="A95" s="116"/>
      <c r="B95" s="125" t="s">
        <v>537</v>
      </c>
      <c r="C95" s="118"/>
    </row>
    <row r="96" spans="1:3">
      <c r="A96" s="116"/>
      <c r="B96" s="133" t="s">
        <v>564</v>
      </c>
      <c r="C96" s="118"/>
    </row>
    <row r="97" spans="1:3">
      <c r="A97" s="116"/>
      <c r="B97" s="125"/>
      <c r="C97" s="118"/>
    </row>
    <row r="98" spans="1:3" ht="15.75">
      <c r="A98" s="116"/>
      <c r="B98" s="130" t="s">
        <v>559</v>
      </c>
      <c r="C98" s="118"/>
    </row>
    <row r="99" spans="1:3" ht="60">
      <c r="A99" s="116"/>
      <c r="B99" s="125" t="s">
        <v>614</v>
      </c>
      <c r="C99" s="118"/>
    </row>
    <row r="100" spans="1:3">
      <c r="A100" s="116"/>
      <c r="B100" s="133" t="s">
        <v>571</v>
      </c>
      <c r="C100" s="118"/>
    </row>
    <row r="101" spans="1:3">
      <c r="A101" s="116"/>
      <c r="B101" s="125"/>
      <c r="C101" s="118"/>
    </row>
    <row r="102" spans="1:3" ht="15.75">
      <c r="A102" s="116"/>
      <c r="B102" s="127" t="s">
        <v>510</v>
      </c>
      <c r="C102" s="118"/>
    </row>
    <row r="103" spans="1:3" ht="30">
      <c r="A103" s="116"/>
      <c r="B103" s="125" t="s">
        <v>538</v>
      </c>
      <c r="C103" s="118"/>
    </row>
    <row r="104" spans="1:3">
      <c r="A104" s="116"/>
      <c r="B104" s="133" t="s">
        <v>567</v>
      </c>
      <c r="C104" s="118"/>
    </row>
    <row r="105" spans="1:3">
      <c r="A105" s="116"/>
      <c r="B105" s="125"/>
      <c r="C105" s="118"/>
    </row>
    <row r="106" spans="1:3" ht="15.75">
      <c r="A106" s="116"/>
      <c r="B106" s="127" t="s">
        <v>511</v>
      </c>
      <c r="C106" s="118"/>
    </row>
    <row r="107" spans="1:3" ht="30">
      <c r="A107" s="116"/>
      <c r="B107" s="125" t="s">
        <v>539</v>
      </c>
      <c r="C107" s="118"/>
    </row>
    <row r="108" spans="1:3">
      <c r="A108" s="116"/>
      <c r="B108" s="133" t="s">
        <v>569</v>
      </c>
      <c r="C108" s="118"/>
    </row>
    <row r="109" spans="1:3">
      <c r="A109" s="116"/>
      <c r="B109" s="125"/>
      <c r="C109" s="118"/>
    </row>
    <row r="110" spans="1:3" ht="15" customHeight="1">
      <c r="A110" s="116"/>
      <c r="B110" s="127" t="s">
        <v>512</v>
      </c>
      <c r="C110" s="118"/>
    </row>
    <row r="111" spans="1:3" ht="30">
      <c r="A111" s="116"/>
      <c r="B111" s="125" t="s">
        <v>574</v>
      </c>
      <c r="C111" s="118"/>
    </row>
    <row r="112" spans="1:3">
      <c r="A112" s="116"/>
      <c r="B112" s="125"/>
      <c r="C112" s="118"/>
    </row>
    <row r="113" spans="1:3" ht="15.75">
      <c r="A113" s="116"/>
      <c r="B113" s="130" t="s">
        <v>513</v>
      </c>
      <c r="C113" s="118"/>
    </row>
    <row r="114" spans="1:3" ht="60">
      <c r="A114" s="116"/>
      <c r="B114" s="125" t="s">
        <v>514</v>
      </c>
      <c r="C114" s="118"/>
    </row>
    <row r="115" spans="1:3">
      <c r="A115" s="116"/>
      <c r="B115" s="125"/>
      <c r="C115" s="118"/>
    </row>
    <row r="116" spans="1:3" ht="18">
      <c r="A116" s="116"/>
      <c r="B116" s="129" t="s">
        <v>495</v>
      </c>
      <c r="C116" s="118"/>
    </row>
    <row r="117" spans="1:3" ht="15.75">
      <c r="A117" s="116"/>
      <c r="B117" s="127"/>
      <c r="C117" s="118"/>
    </row>
    <row r="118" spans="1:3" ht="15.75">
      <c r="A118" s="116"/>
      <c r="B118" s="127" t="s">
        <v>505</v>
      </c>
      <c r="C118" s="118"/>
    </row>
    <row r="119" spans="1:3" ht="105.75" customHeight="1">
      <c r="A119" s="116"/>
      <c r="B119" s="125" t="s">
        <v>611</v>
      </c>
      <c r="C119" s="118"/>
    </row>
    <row r="120" spans="1:3">
      <c r="A120" s="116"/>
      <c r="B120" s="125"/>
      <c r="C120" s="118"/>
    </row>
    <row r="121" spans="1:3" ht="15.75">
      <c r="A121" s="116"/>
      <c r="B121" s="127" t="s">
        <v>506</v>
      </c>
      <c r="C121" s="118"/>
    </row>
    <row r="122" spans="1:3" ht="120">
      <c r="A122" s="116"/>
      <c r="B122" s="125" t="s">
        <v>617</v>
      </c>
      <c r="C122" s="118"/>
    </row>
    <row r="123" spans="1:3">
      <c r="A123" s="116"/>
      <c r="B123" s="125"/>
      <c r="C123" s="118"/>
    </row>
    <row r="124" spans="1:3" ht="15.75">
      <c r="A124" s="116"/>
      <c r="B124" s="127" t="s">
        <v>515</v>
      </c>
      <c r="C124" s="118"/>
    </row>
    <row r="125" spans="1:3" ht="105">
      <c r="A125" s="116"/>
      <c r="B125" s="125" t="s">
        <v>540</v>
      </c>
      <c r="C125" s="118"/>
    </row>
    <row r="126" spans="1:3">
      <c r="A126" s="116"/>
      <c r="B126" s="125"/>
      <c r="C126" s="118"/>
    </row>
    <row r="127" spans="1:3" ht="15.75">
      <c r="A127" s="116"/>
      <c r="B127" s="127" t="s">
        <v>516</v>
      </c>
      <c r="C127" s="118"/>
    </row>
    <row r="128" spans="1:3" ht="30">
      <c r="A128" s="116"/>
      <c r="B128" s="125" t="s">
        <v>517</v>
      </c>
      <c r="C128" s="118"/>
    </row>
    <row r="129" spans="1:3">
      <c r="A129" s="116"/>
      <c r="B129" s="125"/>
      <c r="C129" s="118"/>
    </row>
    <row r="130" spans="1:3" ht="15.75">
      <c r="A130" s="116"/>
      <c r="B130" s="127" t="s">
        <v>518</v>
      </c>
      <c r="C130" s="118"/>
    </row>
    <row r="131" spans="1:3" ht="60">
      <c r="A131" s="116"/>
      <c r="B131" s="125" t="s">
        <v>530</v>
      </c>
      <c r="C131" s="118"/>
    </row>
    <row r="132" spans="1:3">
      <c r="A132" s="116"/>
      <c r="B132" s="125"/>
      <c r="C132" s="118"/>
    </row>
    <row r="133" spans="1:3" ht="15.75">
      <c r="A133" s="116"/>
      <c r="B133" s="130" t="s">
        <v>519</v>
      </c>
      <c r="C133" s="118"/>
    </row>
    <row r="134" spans="1:3" ht="63" customHeight="1">
      <c r="A134" s="116"/>
      <c r="B134" s="125" t="s">
        <v>549</v>
      </c>
      <c r="C134" s="118"/>
    </row>
    <row r="135" spans="1:3">
      <c r="A135" s="116"/>
      <c r="B135" s="125"/>
      <c r="C135" s="118"/>
    </row>
    <row r="136" spans="1:3" ht="15.75">
      <c r="A136" s="116"/>
      <c r="B136" s="127" t="s">
        <v>520</v>
      </c>
      <c r="C136" s="118"/>
    </row>
    <row r="137" spans="1:3" ht="30">
      <c r="A137" s="116"/>
      <c r="B137" s="125" t="s">
        <v>521</v>
      </c>
      <c r="C137" s="118"/>
    </row>
    <row r="138" spans="1:3">
      <c r="A138" s="116"/>
      <c r="B138" s="125"/>
      <c r="C138" s="118"/>
    </row>
    <row r="139" spans="1:3" ht="15.75">
      <c r="A139" s="116"/>
      <c r="B139" s="127" t="s">
        <v>376</v>
      </c>
      <c r="C139" s="118"/>
    </row>
    <row r="140" spans="1:3" ht="60">
      <c r="A140" s="116"/>
      <c r="B140" s="125" t="s">
        <v>531</v>
      </c>
      <c r="C140" s="118"/>
    </row>
    <row r="141" spans="1:3">
      <c r="A141" s="116"/>
      <c r="B141" s="125"/>
      <c r="C141" s="118"/>
    </row>
    <row r="142" spans="1:3" ht="15.75">
      <c r="A142" s="116"/>
      <c r="B142" s="127" t="s">
        <v>522</v>
      </c>
      <c r="C142" s="118"/>
    </row>
    <row r="143" spans="1:3" ht="60">
      <c r="A143" s="116"/>
      <c r="B143" s="125" t="s">
        <v>550</v>
      </c>
      <c r="C143" s="118"/>
    </row>
    <row r="144" spans="1:3">
      <c r="A144" s="116"/>
      <c r="B144" s="125"/>
      <c r="C144" s="118"/>
    </row>
    <row r="145" spans="1:3" ht="75.75">
      <c r="A145" s="116"/>
      <c r="B145" s="125" t="s">
        <v>529</v>
      </c>
      <c r="C145" s="118"/>
    </row>
    <row r="146" spans="1:3">
      <c r="A146" s="116"/>
      <c r="B146" s="125"/>
      <c r="C146" s="118"/>
    </row>
    <row r="147" spans="1:3" ht="15.75">
      <c r="A147" s="116"/>
      <c r="B147" s="131"/>
      <c r="C147" s="118"/>
    </row>
    <row r="148" spans="1:3">
      <c r="B148" s="132"/>
    </row>
    <row r="149" spans="1:3"/>
    <row r="150" spans="1:3"/>
    <row r="151" spans="1:3"/>
    <row r="152" spans="1:3"/>
    <row r="155" spans="1:3"/>
    <row r="158" spans="1:3"/>
    <row r="159" spans="1:3"/>
    <row r="160" spans="1:3"/>
    <row r="171"/>
    <row r="174"/>
    <row r="175"/>
    <row r="176"/>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sheetData>
  <hyperlinks>
    <hyperlink ref="B45" r:id="rId1" location="tcon" xr:uid="{D0B37CFC-168B-47A1-BBE7-7AC2F10194E3}"/>
    <hyperlink ref="B8" location="Rhagymadrodd" display="Rhagymadrodd" xr:uid="{267CE525-8BDC-41D9-87AD-50EF09C76F13}"/>
    <hyperlink ref="B12" location="Rhyddhad_gorfodol" display="Rhyddhad gorfodol" xr:uid="{B0880718-74C5-4A3D-BE67-1F2AE033B0B2}"/>
    <hyperlink ref="B27" location="Rhyddhad_yn_ôl_disgresiwn" display="Rhyddhad yn ôl disgresiwn" xr:uid="{64D4122C-3E25-41EC-AA2A-31C20B646AA3}"/>
    <hyperlink ref="B60" r:id="rId2" display="Non‑Domestic Rating (Collection and Enforcement) (Local Lists) (Amendment and  Miscellaneous Provision) Regulations " xr:uid="{892650DD-BFC1-48F0-B9FC-FBA710CB785E}"/>
    <hyperlink ref="B89" r:id="rId3" xr:uid="{87871CE3-C270-4084-8C10-958072BD9CA5}"/>
    <hyperlink ref="B96" r:id="rId4" display="ert" xr:uid="{4CA03D53-68B0-48F2-B33A-F028DED7129F}"/>
    <hyperlink ref="B104" r:id="rId5" display="rty" xr:uid="{FD5745C4-2FAB-479E-827B-A1F5118ACE72}"/>
    <hyperlink ref="B108" r:id="rId6" display="s" xr:uid="{6D1A8790-B496-455C-8FEC-65A9B2B9387F}"/>
    <hyperlink ref="B100" r:id="rId7" display="Ddeddf Cyllid Llywodraeth Leol 1988" xr:uid="{70AA0526-A72C-4C77-BBC5-182410CC8113}"/>
    <hyperlink ref="B48" r:id="rId8" xr:uid="{0946FB5A-A3AF-4E3D-ABDB-08380BE89D13}"/>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M100"/>
  <sheetViews>
    <sheetView workbookViewId="0">
      <selection activeCell="B8" sqref="B8"/>
    </sheetView>
  </sheetViews>
  <sheetFormatPr defaultColWidth="8.88671875" defaultRowHeight="15"/>
  <cols>
    <col min="1" max="1" width="7.88671875" style="1" bestFit="1" customWidth="1"/>
    <col min="2" max="2" width="6.88671875" style="1" bestFit="1" customWidth="1"/>
    <col min="3" max="3" width="6.109375" style="1" bestFit="1" customWidth="1"/>
    <col min="4" max="4" width="8.5546875" style="1" bestFit="1" customWidth="1"/>
    <col min="5" max="5" width="7.88671875" style="1" bestFit="1" customWidth="1"/>
    <col min="6" max="6" width="11" style="1" customWidth="1"/>
    <col min="7" max="7" width="2.88671875" customWidth="1"/>
    <col min="8" max="9" width="4.109375" style="1" customWidth="1"/>
    <col min="10" max="10" width="16.109375" style="1" customWidth="1"/>
    <col min="11" max="16384" width="8.88671875" style="1"/>
  </cols>
  <sheetData>
    <row r="1" spans="1:13" ht="12.75">
      <c r="A1" s="3" t="s">
        <v>71</v>
      </c>
      <c r="B1" s="3" t="s">
        <v>62</v>
      </c>
      <c r="C1" s="3" t="s">
        <v>63</v>
      </c>
      <c r="D1" s="3" t="s">
        <v>64</v>
      </c>
      <c r="E1" s="3" t="s">
        <v>72</v>
      </c>
      <c r="F1" s="3" t="s">
        <v>42</v>
      </c>
      <c r="G1" s="1"/>
      <c r="J1" s="43"/>
      <c r="K1" s="43"/>
      <c r="L1" s="43">
        <v>1</v>
      </c>
      <c r="M1" s="43" t="s">
        <v>133</v>
      </c>
    </row>
    <row r="2" spans="1:13" ht="12.75" customHeight="1">
      <c r="A2" s="1">
        <v>202526</v>
      </c>
      <c r="B2" s="1" t="s">
        <v>0</v>
      </c>
      <c r="C2" s="4">
        <v>1</v>
      </c>
      <c r="D2" s="1">
        <v>1</v>
      </c>
      <c r="E2" s="1">
        <f>UANumber</f>
        <v>532</v>
      </c>
      <c r="F2" s="5">
        <f t="shared" ref="F2:F28" si="0">VLOOKUP(C2,Page1,D2+18,FALSE)</f>
        <v>0</v>
      </c>
      <c r="G2" s="1"/>
      <c r="H2" s="6"/>
      <c r="J2" s="43">
        <v>5.0299999999999997E-3</v>
      </c>
      <c r="K2" s="43">
        <f t="shared" ref="K2:K12" si="1">+F2*J2</f>
        <v>0</v>
      </c>
      <c r="L2" s="43">
        <v>2</v>
      </c>
      <c r="M2" s="43" t="s">
        <v>134</v>
      </c>
    </row>
    <row r="3" spans="1:13" ht="12.75" customHeight="1">
      <c r="A3" s="1">
        <v>202526</v>
      </c>
      <c r="B3" s="1" t="s">
        <v>0</v>
      </c>
      <c r="C3" s="4">
        <v>2</v>
      </c>
      <c r="D3" s="1">
        <v>1</v>
      </c>
      <c r="E3" s="1">
        <f t="shared" ref="E3:E28" si="2">UANumber</f>
        <v>532</v>
      </c>
      <c r="F3" s="5">
        <f t="shared" si="0"/>
        <v>0</v>
      </c>
      <c r="G3" s="1"/>
      <c r="H3" s="6"/>
      <c r="J3" s="43">
        <v>0.43580000000000002</v>
      </c>
      <c r="K3" s="43">
        <f t="shared" si="1"/>
        <v>0</v>
      </c>
      <c r="L3" s="43">
        <v>3</v>
      </c>
      <c r="M3" s="43" t="s">
        <v>135</v>
      </c>
    </row>
    <row r="4" spans="1:13" ht="12.75" customHeight="1">
      <c r="A4" s="1">
        <v>202526</v>
      </c>
      <c r="B4" s="1" t="s">
        <v>0</v>
      </c>
      <c r="C4" s="4">
        <v>3</v>
      </c>
      <c r="D4" s="1">
        <v>1</v>
      </c>
      <c r="E4" s="1">
        <f t="shared" si="2"/>
        <v>532</v>
      </c>
      <c r="F4" s="5">
        <f t="shared" si="0"/>
        <v>0</v>
      </c>
      <c r="G4" s="1"/>
      <c r="H4" s="6"/>
      <c r="J4" s="43">
        <v>0.91447999999999996</v>
      </c>
      <c r="K4" s="43">
        <f t="shared" si="1"/>
        <v>0</v>
      </c>
      <c r="L4" s="43">
        <v>4</v>
      </c>
      <c r="M4" s="43" t="s">
        <v>136</v>
      </c>
    </row>
    <row r="5" spans="1:13" ht="12.75">
      <c r="A5" s="1">
        <v>202526</v>
      </c>
      <c r="B5" s="1" t="s">
        <v>0</v>
      </c>
      <c r="C5" s="4">
        <v>4</v>
      </c>
      <c r="D5" s="1">
        <v>1</v>
      </c>
      <c r="E5" s="1">
        <f t="shared" si="2"/>
        <v>532</v>
      </c>
      <c r="F5" s="5">
        <f t="shared" si="0"/>
        <v>0</v>
      </c>
      <c r="G5" s="1"/>
      <c r="H5" s="6"/>
      <c r="J5" s="43">
        <v>0.90025999999999995</v>
      </c>
      <c r="K5" s="43">
        <f t="shared" si="1"/>
        <v>0</v>
      </c>
      <c r="L5" s="43">
        <v>5</v>
      </c>
      <c r="M5" s="43" t="s">
        <v>137</v>
      </c>
    </row>
    <row r="6" spans="1:13" ht="12.75">
      <c r="A6" s="1">
        <v>202526</v>
      </c>
      <c r="B6" s="1" t="s">
        <v>0</v>
      </c>
      <c r="C6" s="4">
        <v>5</v>
      </c>
      <c r="D6" s="1">
        <v>1</v>
      </c>
      <c r="E6" s="1">
        <f t="shared" si="2"/>
        <v>532</v>
      </c>
      <c r="F6" s="5">
        <f t="shared" si="0"/>
        <v>0</v>
      </c>
      <c r="G6" s="1"/>
      <c r="H6" s="6"/>
      <c r="J6" s="43">
        <v>0.71709999999999996</v>
      </c>
      <c r="K6" s="43">
        <f t="shared" si="1"/>
        <v>0</v>
      </c>
      <c r="L6" s="43">
        <v>6</v>
      </c>
      <c r="M6" s="43" t="s">
        <v>138</v>
      </c>
    </row>
    <row r="7" spans="1:13" ht="12.75">
      <c r="A7" s="1">
        <v>202526</v>
      </c>
      <c r="B7" s="1" t="s">
        <v>0</v>
      </c>
      <c r="C7" s="4">
        <v>6.2</v>
      </c>
      <c r="D7" s="1">
        <v>1</v>
      </c>
      <c r="E7" s="1">
        <f t="shared" si="2"/>
        <v>532</v>
      </c>
      <c r="F7" s="5">
        <f t="shared" si="0"/>
        <v>0</v>
      </c>
      <c r="G7" s="7"/>
      <c r="H7" s="6"/>
      <c r="J7" s="43">
        <v>0.89215</v>
      </c>
      <c r="K7" s="43">
        <f t="shared" si="1"/>
        <v>0</v>
      </c>
      <c r="L7" s="43">
        <v>7</v>
      </c>
      <c r="M7" s="43" t="s">
        <v>139</v>
      </c>
    </row>
    <row r="8" spans="1:13" ht="12.75">
      <c r="A8" s="1">
        <v>202526</v>
      </c>
      <c r="B8" s="1" t="s">
        <v>0</v>
      </c>
      <c r="C8" s="4">
        <v>6.3</v>
      </c>
      <c r="D8" s="1">
        <v>1</v>
      </c>
      <c r="E8" s="1">
        <f t="shared" si="2"/>
        <v>532</v>
      </c>
      <c r="F8" s="5">
        <f t="shared" si="0"/>
        <v>0</v>
      </c>
      <c r="G8" s="7"/>
      <c r="H8" s="6"/>
      <c r="J8" s="43">
        <v>0.11462</v>
      </c>
      <c r="K8" s="43">
        <f t="shared" si="1"/>
        <v>0</v>
      </c>
      <c r="L8" s="43">
        <v>8</v>
      </c>
      <c r="M8" s="43" t="s">
        <v>140</v>
      </c>
    </row>
    <row r="9" spans="1:13" ht="12.75">
      <c r="A9" s="1">
        <v>202526</v>
      </c>
      <c r="B9" s="1" t="s">
        <v>0</v>
      </c>
      <c r="C9" s="4">
        <v>6.4</v>
      </c>
      <c r="D9" s="1">
        <v>1</v>
      </c>
      <c r="E9" s="1">
        <f t="shared" si="2"/>
        <v>532</v>
      </c>
      <c r="F9" s="5">
        <f t="shared" si="0"/>
        <v>0</v>
      </c>
      <c r="G9" s="1"/>
      <c r="H9" s="6"/>
      <c r="J9" s="43">
        <v>0.55796999999999997</v>
      </c>
      <c r="K9" s="43">
        <f t="shared" si="1"/>
        <v>0</v>
      </c>
      <c r="L9" s="43">
        <v>9</v>
      </c>
      <c r="M9" s="43" t="s">
        <v>141</v>
      </c>
    </row>
    <row r="10" spans="1:13" ht="12.75">
      <c r="A10" s="1">
        <v>202526</v>
      </c>
      <c r="B10" s="1" t="s">
        <v>0</v>
      </c>
      <c r="C10" s="4">
        <v>6.9</v>
      </c>
      <c r="D10" s="1">
        <v>1</v>
      </c>
      <c r="E10" s="1">
        <f t="shared" si="2"/>
        <v>532</v>
      </c>
      <c r="F10" s="5">
        <f t="shared" si="0"/>
        <v>0</v>
      </c>
      <c r="G10" s="1"/>
      <c r="H10" s="6"/>
      <c r="J10" s="43">
        <v>6.5490000000000007E-2</v>
      </c>
      <c r="K10" s="43">
        <f t="shared" si="1"/>
        <v>0</v>
      </c>
      <c r="L10" s="43">
        <v>10</v>
      </c>
      <c r="M10" s="43" t="s">
        <v>142</v>
      </c>
    </row>
    <row r="11" spans="1:13" ht="12.75">
      <c r="A11" s="1">
        <v>202526</v>
      </c>
      <c r="B11" s="1" t="s">
        <v>0</v>
      </c>
      <c r="C11" s="4">
        <v>7</v>
      </c>
      <c r="D11" s="1">
        <v>1</v>
      </c>
      <c r="E11" s="1">
        <f t="shared" si="2"/>
        <v>532</v>
      </c>
      <c r="F11" s="5">
        <f t="shared" si="0"/>
        <v>0</v>
      </c>
      <c r="G11" s="1"/>
      <c r="H11" s="6"/>
      <c r="J11" s="43">
        <v>0.42698999999999998</v>
      </c>
      <c r="K11" s="43">
        <f t="shared" si="1"/>
        <v>0</v>
      </c>
      <c r="L11" s="43">
        <v>11</v>
      </c>
      <c r="M11" s="43" t="s">
        <v>143</v>
      </c>
    </row>
    <row r="12" spans="1:13" ht="12.75">
      <c r="A12" s="1">
        <v>202526</v>
      </c>
      <c r="B12" s="1" t="s">
        <v>0</v>
      </c>
      <c r="C12" s="4">
        <v>8</v>
      </c>
      <c r="D12" s="1">
        <v>1</v>
      </c>
      <c r="E12" s="1">
        <f t="shared" si="2"/>
        <v>532</v>
      </c>
      <c r="F12" s="5">
        <f t="shared" si="0"/>
        <v>0</v>
      </c>
      <c r="G12" s="1"/>
      <c r="H12" s="6"/>
      <c r="J12" s="43">
        <v>0.44879000000000002</v>
      </c>
      <c r="K12" s="43">
        <f t="shared" si="1"/>
        <v>0</v>
      </c>
      <c r="L12" s="43">
        <v>12</v>
      </c>
      <c r="M12" s="43" t="s">
        <v>144</v>
      </c>
    </row>
    <row r="13" spans="1:13" ht="12.75">
      <c r="A13" s="1">
        <v>202526</v>
      </c>
      <c r="B13" s="1" t="s">
        <v>0</v>
      </c>
      <c r="C13" s="4">
        <v>8.4</v>
      </c>
      <c r="D13" s="1">
        <v>1</v>
      </c>
      <c r="E13" s="1">
        <f t="shared" si="2"/>
        <v>532</v>
      </c>
      <c r="F13" s="5">
        <f t="shared" ref="F13" si="3">VLOOKUP(C13,Page1,D13+18,FALSE)</f>
        <v>0</v>
      </c>
      <c r="G13" s="1"/>
      <c r="H13" s="6"/>
      <c r="J13" s="43">
        <v>0.42997999999999997</v>
      </c>
      <c r="K13" s="43">
        <f t="shared" ref="K13:K27" si="4">+F14*J13</f>
        <v>0</v>
      </c>
      <c r="L13" s="43">
        <v>13</v>
      </c>
      <c r="M13" s="43" t="s">
        <v>145</v>
      </c>
    </row>
    <row r="14" spans="1:13" ht="12.75">
      <c r="A14" s="1">
        <v>202526</v>
      </c>
      <c r="B14" s="1" t="s">
        <v>0</v>
      </c>
      <c r="C14" s="4">
        <v>8.5</v>
      </c>
      <c r="D14" s="1">
        <v>1</v>
      </c>
      <c r="E14" s="1">
        <f t="shared" si="2"/>
        <v>532</v>
      </c>
      <c r="F14" s="5">
        <f t="shared" si="0"/>
        <v>0</v>
      </c>
      <c r="G14" s="1"/>
      <c r="H14" s="6"/>
      <c r="J14" s="43">
        <v>0.87517</v>
      </c>
      <c r="K14" s="43">
        <f t="shared" si="4"/>
        <v>0</v>
      </c>
      <c r="L14" s="43">
        <v>14</v>
      </c>
      <c r="M14" s="43" t="s">
        <v>146</v>
      </c>
    </row>
    <row r="15" spans="1:13" ht="12.75">
      <c r="A15" s="1">
        <v>202526</v>
      </c>
      <c r="B15" s="1" t="s">
        <v>0</v>
      </c>
      <c r="C15" s="4">
        <v>8.6</v>
      </c>
      <c r="D15" s="1">
        <v>1</v>
      </c>
      <c r="E15" s="1">
        <f t="shared" si="2"/>
        <v>532</v>
      </c>
      <c r="F15" s="5">
        <f t="shared" si="0"/>
        <v>0</v>
      </c>
      <c r="G15" s="1"/>
      <c r="H15" s="6"/>
      <c r="J15" s="43">
        <v>0.55191999999999997</v>
      </c>
      <c r="K15" s="43">
        <f t="shared" si="4"/>
        <v>0</v>
      </c>
      <c r="L15" s="43">
        <v>15</v>
      </c>
      <c r="M15" s="43" t="s">
        <v>147</v>
      </c>
    </row>
    <row r="16" spans="1:13" ht="12.75">
      <c r="A16" s="1">
        <v>202526</v>
      </c>
      <c r="B16" s="1" t="s">
        <v>0</v>
      </c>
      <c r="C16" s="4">
        <v>8.8000000000000007</v>
      </c>
      <c r="D16" s="1">
        <v>1</v>
      </c>
      <c r="E16" s="1">
        <f t="shared" si="2"/>
        <v>532</v>
      </c>
      <c r="F16" s="5">
        <f t="shared" si="0"/>
        <v>0</v>
      </c>
      <c r="G16" s="1"/>
      <c r="H16" s="6"/>
      <c r="J16" s="43">
        <v>0.51602999999999999</v>
      </c>
      <c r="K16" s="43">
        <f t="shared" si="4"/>
        <v>0</v>
      </c>
      <c r="L16" s="43">
        <v>16</v>
      </c>
      <c r="M16" s="43" t="s">
        <v>148</v>
      </c>
    </row>
    <row r="17" spans="1:13" ht="12.75">
      <c r="A17" s="1">
        <v>202526</v>
      </c>
      <c r="B17" s="1" t="s">
        <v>0</v>
      </c>
      <c r="C17" s="4">
        <v>8.9</v>
      </c>
      <c r="D17" s="1">
        <v>1</v>
      </c>
      <c r="E17" s="1">
        <f t="shared" si="2"/>
        <v>532</v>
      </c>
      <c r="F17" s="5">
        <f t="shared" si="0"/>
        <v>0</v>
      </c>
      <c r="G17" s="1"/>
      <c r="H17" s="6"/>
      <c r="J17" s="43">
        <v>0.38324000000000003</v>
      </c>
      <c r="K17" s="43">
        <f t="shared" si="4"/>
        <v>0</v>
      </c>
      <c r="L17" s="43">
        <v>17</v>
      </c>
      <c r="M17" s="43" t="s">
        <v>149</v>
      </c>
    </row>
    <row r="18" spans="1:13" ht="12.75">
      <c r="A18" s="1">
        <v>202526</v>
      </c>
      <c r="B18" s="1" t="s">
        <v>0</v>
      </c>
      <c r="C18" s="4">
        <v>9</v>
      </c>
      <c r="D18" s="1">
        <v>1</v>
      </c>
      <c r="E18" s="1">
        <f t="shared" si="2"/>
        <v>532</v>
      </c>
      <c r="F18" s="5">
        <f t="shared" si="0"/>
        <v>0</v>
      </c>
      <c r="G18" s="1"/>
      <c r="H18" s="6"/>
      <c r="J18" s="43">
        <v>0.95935999999999999</v>
      </c>
      <c r="K18" s="43">
        <f t="shared" si="4"/>
        <v>0</v>
      </c>
      <c r="L18" s="43">
        <v>18</v>
      </c>
      <c r="M18" s="43" t="s">
        <v>150</v>
      </c>
    </row>
    <row r="19" spans="1:13" ht="12.75">
      <c r="A19" s="1">
        <v>202526</v>
      </c>
      <c r="B19" s="1" t="s">
        <v>0</v>
      </c>
      <c r="C19" s="4">
        <v>10</v>
      </c>
      <c r="D19" s="1">
        <v>1</v>
      </c>
      <c r="E19" s="1">
        <f t="shared" si="2"/>
        <v>532</v>
      </c>
      <c r="F19" s="5">
        <f t="shared" si="0"/>
        <v>0</v>
      </c>
      <c r="G19" s="1"/>
      <c r="H19" s="6"/>
      <c r="J19" s="43">
        <v>0.85262000000000004</v>
      </c>
      <c r="K19" s="43">
        <f t="shared" si="4"/>
        <v>0</v>
      </c>
      <c r="L19" s="43">
        <v>19</v>
      </c>
      <c r="M19" s="43" t="s">
        <v>151</v>
      </c>
    </row>
    <row r="20" spans="1:13" ht="12.75">
      <c r="A20" s="1">
        <v>202526</v>
      </c>
      <c r="B20" s="1" t="s">
        <v>0</v>
      </c>
      <c r="C20" s="4">
        <v>11</v>
      </c>
      <c r="D20" s="1">
        <v>1</v>
      </c>
      <c r="E20" s="1">
        <f t="shared" si="2"/>
        <v>532</v>
      </c>
      <c r="F20" s="5">
        <f t="shared" si="0"/>
        <v>0</v>
      </c>
      <c r="G20" s="1"/>
      <c r="H20" s="6"/>
      <c r="J20" s="43">
        <v>0.62390999999999996</v>
      </c>
      <c r="K20" s="43">
        <f t="shared" si="4"/>
        <v>0</v>
      </c>
      <c r="L20" s="43">
        <v>20</v>
      </c>
      <c r="M20" s="43" t="s">
        <v>152</v>
      </c>
    </row>
    <row r="21" spans="1:13" ht="12.75">
      <c r="A21" s="1">
        <v>202526</v>
      </c>
      <c r="B21" s="1" t="s">
        <v>0</v>
      </c>
      <c r="C21" s="4">
        <v>12</v>
      </c>
      <c r="D21" s="1">
        <v>1</v>
      </c>
      <c r="E21" s="1">
        <f t="shared" si="2"/>
        <v>532</v>
      </c>
      <c r="F21" s="5">
        <f t="shared" si="0"/>
        <v>0</v>
      </c>
      <c r="G21" s="1"/>
      <c r="H21" s="6"/>
      <c r="J21" s="43">
        <v>0.67191000000000001</v>
      </c>
      <c r="K21" s="43">
        <f t="shared" si="4"/>
        <v>0</v>
      </c>
      <c r="L21" s="43">
        <v>21</v>
      </c>
      <c r="M21" s="43" t="s">
        <v>153</v>
      </c>
    </row>
    <row r="22" spans="1:13" ht="12.75">
      <c r="A22" s="1">
        <v>202526</v>
      </c>
      <c r="B22" s="1" t="s">
        <v>0</v>
      </c>
      <c r="C22" s="4">
        <v>13</v>
      </c>
      <c r="D22" s="1">
        <v>1</v>
      </c>
      <c r="E22" s="1">
        <f t="shared" si="2"/>
        <v>532</v>
      </c>
      <c r="F22" s="5">
        <f t="shared" si="0"/>
        <v>0</v>
      </c>
      <c r="G22" s="1"/>
      <c r="H22" s="6"/>
      <c r="J22" s="43">
        <v>0.53019000000000005</v>
      </c>
      <c r="K22" s="43">
        <f t="shared" si="4"/>
        <v>0</v>
      </c>
      <c r="L22" s="43">
        <v>22</v>
      </c>
      <c r="M22" s="43" t="s">
        <v>154</v>
      </c>
    </row>
    <row r="23" spans="1:13">
      <c r="A23" s="1">
        <v>202526</v>
      </c>
      <c r="B23" s="1" t="s">
        <v>0</v>
      </c>
      <c r="C23" s="4">
        <v>15</v>
      </c>
      <c r="D23" s="1">
        <v>1</v>
      </c>
      <c r="E23" s="1">
        <f t="shared" si="2"/>
        <v>532</v>
      </c>
      <c r="F23" s="5">
        <f t="shared" si="0"/>
        <v>0</v>
      </c>
      <c r="H23" s="6"/>
      <c r="J23" s="43">
        <v>0.97767999999999999</v>
      </c>
      <c r="K23" s="43">
        <f t="shared" si="4"/>
        <v>0</v>
      </c>
      <c r="L23" s="43">
        <v>23</v>
      </c>
      <c r="M23" s="43" t="s">
        <v>155</v>
      </c>
    </row>
    <row r="24" spans="1:13">
      <c r="A24" s="1">
        <v>202526</v>
      </c>
      <c r="B24" s="1" t="s">
        <v>0</v>
      </c>
      <c r="C24" s="4">
        <v>16</v>
      </c>
      <c r="D24" s="1">
        <v>1</v>
      </c>
      <c r="E24" s="1">
        <f t="shared" si="2"/>
        <v>532</v>
      </c>
      <c r="F24" s="5">
        <f t="shared" si="0"/>
        <v>0</v>
      </c>
      <c r="H24" s="6"/>
      <c r="J24" s="43">
        <v>0.25224000000000002</v>
      </c>
      <c r="K24" s="43">
        <f t="shared" si="4"/>
        <v>0</v>
      </c>
      <c r="L24" s="43">
        <v>24</v>
      </c>
      <c r="M24" s="43" t="s">
        <v>156</v>
      </c>
    </row>
    <row r="25" spans="1:13">
      <c r="A25" s="1">
        <v>202526</v>
      </c>
      <c r="B25" s="1" t="s">
        <v>0</v>
      </c>
      <c r="C25" s="4">
        <v>17</v>
      </c>
      <c r="D25" s="1">
        <v>1</v>
      </c>
      <c r="E25" s="1">
        <f t="shared" si="2"/>
        <v>532</v>
      </c>
      <c r="F25" s="5">
        <f t="shared" si="0"/>
        <v>0</v>
      </c>
      <c r="H25" s="6"/>
      <c r="J25" s="43">
        <v>0.77742</v>
      </c>
      <c r="K25" s="43">
        <f t="shared" si="4"/>
        <v>0</v>
      </c>
      <c r="L25" s="43">
        <v>25</v>
      </c>
      <c r="M25" s="43" t="s">
        <v>157</v>
      </c>
    </row>
    <row r="26" spans="1:13">
      <c r="A26" s="1">
        <v>202526</v>
      </c>
      <c r="B26" s="1" t="s">
        <v>0</v>
      </c>
      <c r="C26" s="4">
        <v>18</v>
      </c>
      <c r="D26" s="1">
        <v>1</v>
      </c>
      <c r="E26" s="1">
        <f t="shared" si="2"/>
        <v>532</v>
      </c>
      <c r="F26" s="5">
        <f t="shared" si="0"/>
        <v>0</v>
      </c>
      <c r="J26" s="43">
        <v>0.25874000000000003</v>
      </c>
      <c r="K26" s="43">
        <f t="shared" si="4"/>
        <v>0</v>
      </c>
      <c r="L26" s="43">
        <v>26</v>
      </c>
      <c r="M26" s="43" t="s">
        <v>158</v>
      </c>
    </row>
    <row r="27" spans="1:13">
      <c r="A27" s="1">
        <v>202526</v>
      </c>
      <c r="B27" s="1" t="s">
        <v>0</v>
      </c>
      <c r="C27" s="4">
        <v>23</v>
      </c>
      <c r="D27" s="1">
        <v>1</v>
      </c>
      <c r="E27" s="1">
        <f t="shared" si="2"/>
        <v>532</v>
      </c>
      <c r="F27" s="5">
        <f t="shared" si="0"/>
        <v>0</v>
      </c>
      <c r="J27" s="43">
        <v>0.18214</v>
      </c>
      <c r="K27" s="43">
        <f t="shared" si="4"/>
        <v>0</v>
      </c>
      <c r="L27" s="43">
        <v>27</v>
      </c>
      <c r="M27" s="43" t="s">
        <v>159</v>
      </c>
    </row>
    <row r="28" spans="1:13">
      <c r="A28" s="1">
        <v>202526</v>
      </c>
      <c r="B28" s="1" t="s">
        <v>0</v>
      </c>
      <c r="C28" s="4">
        <v>24</v>
      </c>
      <c r="D28" s="1">
        <v>1</v>
      </c>
      <c r="E28" s="1">
        <f t="shared" si="2"/>
        <v>532</v>
      </c>
      <c r="F28" s="5">
        <f t="shared" si="0"/>
        <v>0</v>
      </c>
      <c r="J28" s="43"/>
      <c r="K28" s="43"/>
      <c r="L28" s="43">
        <v>28</v>
      </c>
      <c r="M28" s="43" t="s">
        <v>160</v>
      </c>
    </row>
    <row r="29" spans="1:13">
      <c r="C29" s="4"/>
      <c r="F29" s="5"/>
      <c r="J29" s="43" t="s">
        <v>233</v>
      </c>
      <c r="K29" s="43"/>
      <c r="L29" s="43">
        <v>29</v>
      </c>
      <c r="M29" s="43" t="s">
        <v>161</v>
      </c>
    </row>
    <row r="30" spans="1:13">
      <c r="J30" s="43">
        <f>SUM(K2:K27)</f>
        <v>0</v>
      </c>
      <c r="K30" s="43"/>
      <c r="L30" s="43">
        <v>30</v>
      </c>
      <c r="M30" s="43" t="s">
        <v>162</v>
      </c>
    </row>
    <row r="31" spans="1:13">
      <c r="I31" s="43"/>
      <c r="J31" s="44">
        <f>ABS(FIXED((J30*10000000),0,1))</f>
        <v>0</v>
      </c>
      <c r="K31" s="43"/>
      <c r="L31" s="43">
        <v>31</v>
      </c>
      <c r="M31" s="43" t="s">
        <v>163</v>
      </c>
    </row>
    <row r="32" spans="1:13">
      <c r="I32" s="43"/>
      <c r="J32" s="43">
        <f>VALUE(LEFT(J$31,2))</f>
        <v>0</v>
      </c>
      <c r="K32" s="43"/>
      <c r="L32" s="43">
        <v>32</v>
      </c>
      <c r="M32" s="43" t="s">
        <v>164</v>
      </c>
    </row>
    <row r="33" spans="9:13">
      <c r="I33" s="43"/>
      <c r="J33" s="43">
        <f>VALUE(RIGHT(LEFT(J$31,4),2))</f>
        <v>0</v>
      </c>
      <c r="K33" s="43"/>
      <c r="L33" s="43">
        <v>33</v>
      </c>
      <c r="M33" s="43" t="s">
        <v>165</v>
      </c>
    </row>
    <row r="34" spans="9:13">
      <c r="I34" s="43"/>
      <c r="J34" s="43">
        <f>VALUE(RIGHT(LEFT(J$31,6),2))</f>
        <v>0</v>
      </c>
      <c r="K34" s="43"/>
      <c r="L34" s="43">
        <v>34</v>
      </c>
      <c r="M34" s="43" t="s">
        <v>166</v>
      </c>
    </row>
    <row r="35" spans="9:13">
      <c r="I35" s="43"/>
      <c r="J35" s="43">
        <f>VALUE(RIGHT(LEFT(J$31,8),2))</f>
        <v>0</v>
      </c>
      <c r="K35" s="43"/>
      <c r="L35" s="43">
        <v>35</v>
      </c>
      <c r="M35" s="43" t="s">
        <v>167</v>
      </c>
    </row>
    <row r="36" spans="9:13">
      <c r="I36" s="43"/>
      <c r="J36" s="43">
        <f>VALUE(RIGHT(LEFT(J$31,10),2))</f>
        <v>0</v>
      </c>
      <c r="K36" s="43"/>
      <c r="L36" s="43">
        <v>36</v>
      </c>
      <c r="M36" s="43" t="s">
        <v>168</v>
      </c>
    </row>
    <row r="37" spans="9:13">
      <c r="I37" s="43"/>
      <c r="J37" s="43">
        <f>VALUE(RIGHT(LEFT(J$31,12),2))</f>
        <v>0</v>
      </c>
      <c r="K37" s="43"/>
      <c r="L37" s="43">
        <v>37</v>
      </c>
      <c r="M37" s="43" t="s">
        <v>169</v>
      </c>
    </row>
    <row r="38" spans="9:13">
      <c r="I38" s="43"/>
      <c r="J38" s="43">
        <f>VALUE(RIGHT(LEFT(J$31,14),2))</f>
        <v>0</v>
      </c>
      <c r="K38" s="43"/>
      <c r="L38" s="43">
        <v>38</v>
      </c>
      <c r="M38" s="43" t="s">
        <v>170</v>
      </c>
    </row>
    <row r="39" spans="9:13">
      <c r="I39" s="43"/>
      <c r="J39" s="43"/>
      <c r="K39" s="43"/>
      <c r="L39" s="43">
        <v>39</v>
      </c>
      <c r="M39" s="43" t="s">
        <v>171</v>
      </c>
    </row>
    <row r="40" spans="9:13">
      <c r="I40" s="43"/>
      <c r="J40" s="43" t="str">
        <f>VLOOKUP(J32,letter,2,FALSE)&amp;VLOOKUP(J33,letter,2,FALSE)&amp;VLOOKUP(J34,letter,2,FALSE)&amp;VLOOKUP(J35,letter,2,FALSE)&amp;VLOOKUP(J36,letter,2,FALSE)&amp;VLOOKUP(J37,letter,2,FALSE)&amp;VLOOKUP(J38,letter,2,FALSE)</f>
        <v>ZZZZZZZZZZZZZZ</v>
      </c>
      <c r="K40" s="43"/>
      <c r="L40" s="43">
        <v>40</v>
      </c>
      <c r="M40" s="43" t="s">
        <v>172</v>
      </c>
    </row>
    <row r="41" spans="9:13">
      <c r="I41" s="43"/>
      <c r="J41" s="43"/>
      <c r="K41" s="43"/>
      <c r="L41" s="43">
        <v>41</v>
      </c>
      <c r="M41" s="43" t="s">
        <v>173</v>
      </c>
    </row>
    <row r="42" spans="9:13">
      <c r="I42" s="43"/>
      <c r="J42" s="43"/>
      <c r="K42" s="43"/>
      <c r="L42" s="43">
        <v>42</v>
      </c>
      <c r="M42" s="43" t="s">
        <v>174</v>
      </c>
    </row>
    <row r="43" spans="9:13">
      <c r="J43" s="43"/>
      <c r="K43" s="43"/>
      <c r="L43" s="43">
        <v>43</v>
      </c>
      <c r="M43" s="43" t="s">
        <v>175</v>
      </c>
    </row>
    <row r="44" spans="9:13">
      <c r="J44" s="43"/>
      <c r="K44" s="43"/>
      <c r="L44" s="43">
        <v>44</v>
      </c>
      <c r="M44" s="43" t="s">
        <v>176</v>
      </c>
    </row>
    <row r="45" spans="9:13">
      <c r="J45" s="43"/>
      <c r="K45" s="43"/>
      <c r="L45" s="43">
        <v>45</v>
      </c>
      <c r="M45" s="43" t="s">
        <v>177</v>
      </c>
    </row>
    <row r="46" spans="9:13">
      <c r="J46" s="43"/>
      <c r="K46" s="43"/>
      <c r="L46" s="43">
        <v>46</v>
      </c>
      <c r="M46" s="43" t="s">
        <v>178</v>
      </c>
    </row>
    <row r="47" spans="9:13">
      <c r="J47" s="43"/>
      <c r="K47" s="43"/>
      <c r="L47" s="43">
        <v>47</v>
      </c>
      <c r="M47" s="43" t="s">
        <v>179</v>
      </c>
    </row>
    <row r="48" spans="9:13">
      <c r="J48" s="43"/>
      <c r="K48" s="43"/>
      <c r="L48" s="43">
        <v>48</v>
      </c>
      <c r="M48" s="43" t="s">
        <v>180</v>
      </c>
    </row>
    <row r="49" spans="10:13">
      <c r="J49" s="43"/>
      <c r="K49" s="43"/>
      <c r="L49" s="43">
        <v>49</v>
      </c>
      <c r="M49" s="43" t="s">
        <v>181</v>
      </c>
    </row>
    <row r="50" spans="10:13">
      <c r="J50" s="43"/>
      <c r="K50" s="43"/>
      <c r="L50" s="43">
        <v>50</v>
      </c>
      <c r="M50" s="43" t="s">
        <v>182</v>
      </c>
    </row>
    <row r="51" spans="10:13">
      <c r="J51" s="43"/>
      <c r="K51" s="43"/>
      <c r="L51" s="43">
        <v>51</v>
      </c>
      <c r="M51" s="43" t="s">
        <v>183</v>
      </c>
    </row>
    <row r="52" spans="10:13">
      <c r="J52" s="43"/>
      <c r="K52" s="43"/>
      <c r="L52" s="43">
        <v>52</v>
      </c>
      <c r="M52" s="43" t="s">
        <v>184</v>
      </c>
    </row>
    <row r="53" spans="10:13">
      <c r="J53" s="43"/>
      <c r="K53" s="43"/>
      <c r="L53" s="43">
        <v>53</v>
      </c>
      <c r="M53" s="43" t="s">
        <v>185</v>
      </c>
    </row>
    <row r="54" spans="10:13">
      <c r="J54" s="43"/>
      <c r="K54" s="43"/>
      <c r="L54" s="43">
        <v>54</v>
      </c>
      <c r="M54" s="43" t="s">
        <v>186</v>
      </c>
    </row>
    <row r="55" spans="10:13">
      <c r="J55" s="43"/>
      <c r="K55" s="43"/>
      <c r="L55" s="43">
        <v>55</v>
      </c>
      <c r="M55" s="43" t="s">
        <v>187</v>
      </c>
    </row>
    <row r="56" spans="10:13">
      <c r="J56" s="43"/>
      <c r="K56" s="43"/>
      <c r="L56" s="43">
        <v>56</v>
      </c>
      <c r="M56" s="43" t="s">
        <v>188</v>
      </c>
    </row>
    <row r="57" spans="10:13">
      <c r="J57" s="43"/>
      <c r="K57" s="43"/>
      <c r="L57" s="43">
        <v>57</v>
      </c>
      <c r="M57" s="43" t="s">
        <v>189</v>
      </c>
    </row>
    <row r="58" spans="10:13">
      <c r="J58" s="43"/>
      <c r="K58" s="43"/>
      <c r="L58" s="43">
        <v>58</v>
      </c>
      <c r="M58" s="43" t="s">
        <v>190</v>
      </c>
    </row>
    <row r="59" spans="10:13">
      <c r="J59" s="43"/>
      <c r="K59" s="43"/>
      <c r="L59" s="43">
        <v>59</v>
      </c>
      <c r="M59" s="43" t="s">
        <v>191</v>
      </c>
    </row>
    <row r="60" spans="10:13">
      <c r="J60" s="43"/>
      <c r="K60" s="43"/>
      <c r="L60" s="43">
        <v>60</v>
      </c>
      <c r="M60" s="43" t="s">
        <v>192</v>
      </c>
    </row>
    <row r="61" spans="10:13">
      <c r="J61" s="43"/>
      <c r="K61" s="43"/>
      <c r="L61" s="43">
        <v>61</v>
      </c>
      <c r="M61" s="43" t="s">
        <v>193</v>
      </c>
    </row>
    <row r="62" spans="10:13">
      <c r="J62" s="43"/>
      <c r="K62" s="43"/>
      <c r="L62" s="43">
        <v>62</v>
      </c>
      <c r="M62" s="43" t="s">
        <v>194</v>
      </c>
    </row>
    <row r="63" spans="10:13">
      <c r="J63" s="43"/>
      <c r="K63" s="43"/>
      <c r="L63" s="43">
        <v>63</v>
      </c>
      <c r="M63" s="43" t="s">
        <v>195</v>
      </c>
    </row>
    <row r="64" spans="10:13">
      <c r="J64" s="43"/>
      <c r="K64" s="43"/>
      <c r="L64" s="43">
        <v>64</v>
      </c>
      <c r="M64" s="43" t="s">
        <v>196</v>
      </c>
    </row>
    <row r="65" spans="10:13">
      <c r="J65" s="43"/>
      <c r="K65" s="43"/>
      <c r="L65" s="43">
        <v>65</v>
      </c>
      <c r="M65" s="43" t="s">
        <v>197</v>
      </c>
    </row>
    <row r="66" spans="10:13">
      <c r="J66" s="43"/>
      <c r="K66" s="43"/>
      <c r="L66" s="43">
        <v>66</v>
      </c>
      <c r="M66" s="43" t="s">
        <v>198</v>
      </c>
    </row>
    <row r="67" spans="10:13">
      <c r="J67" s="43"/>
      <c r="K67" s="43"/>
      <c r="L67" s="43">
        <v>67</v>
      </c>
      <c r="M67" s="43" t="s">
        <v>199</v>
      </c>
    </row>
    <row r="68" spans="10:13">
      <c r="J68" s="43"/>
      <c r="K68" s="43"/>
      <c r="L68" s="43">
        <v>68</v>
      </c>
      <c r="M68" s="43" t="s">
        <v>200</v>
      </c>
    </row>
    <row r="69" spans="10:13">
      <c r="J69" s="43"/>
      <c r="K69" s="43"/>
      <c r="L69" s="43">
        <v>69</v>
      </c>
      <c r="M69" s="43" t="s">
        <v>201</v>
      </c>
    </row>
    <row r="70" spans="10:13">
      <c r="J70" s="43"/>
      <c r="K70" s="43"/>
      <c r="L70" s="43">
        <v>70</v>
      </c>
      <c r="M70" s="43" t="s">
        <v>202</v>
      </c>
    </row>
    <row r="71" spans="10:13">
      <c r="J71" s="43"/>
      <c r="K71" s="43"/>
      <c r="L71" s="43">
        <v>71</v>
      </c>
      <c r="M71" s="43" t="s">
        <v>203</v>
      </c>
    </row>
    <row r="72" spans="10:13">
      <c r="J72" s="43"/>
      <c r="K72" s="43"/>
      <c r="L72" s="43">
        <v>72</v>
      </c>
      <c r="M72" s="43" t="s">
        <v>204</v>
      </c>
    </row>
    <row r="73" spans="10:13">
      <c r="J73" s="43"/>
      <c r="K73" s="43"/>
      <c r="L73" s="43">
        <v>73</v>
      </c>
      <c r="M73" s="43" t="s">
        <v>205</v>
      </c>
    </row>
    <row r="74" spans="10:13">
      <c r="J74" s="43"/>
      <c r="K74" s="43"/>
      <c r="L74" s="43">
        <v>74</v>
      </c>
      <c r="M74" s="43" t="s">
        <v>206</v>
      </c>
    </row>
    <row r="75" spans="10:13">
      <c r="J75" s="43"/>
      <c r="K75" s="43"/>
      <c r="L75" s="43">
        <v>75</v>
      </c>
      <c r="M75" s="43" t="s">
        <v>207</v>
      </c>
    </row>
    <row r="76" spans="10:13">
      <c r="J76" s="43"/>
      <c r="K76" s="43"/>
      <c r="L76" s="43">
        <v>76</v>
      </c>
      <c r="M76" s="43" t="s">
        <v>208</v>
      </c>
    </row>
    <row r="77" spans="10:13">
      <c r="J77" s="43"/>
      <c r="K77" s="43"/>
      <c r="L77" s="43">
        <v>77</v>
      </c>
      <c r="M77" s="43" t="s">
        <v>209</v>
      </c>
    </row>
    <row r="78" spans="10:13">
      <c r="J78" s="43"/>
      <c r="K78" s="43"/>
      <c r="L78" s="43">
        <v>78</v>
      </c>
      <c r="M78" s="43" t="s">
        <v>210</v>
      </c>
    </row>
    <row r="79" spans="10:13">
      <c r="J79" s="43"/>
      <c r="K79" s="43"/>
      <c r="L79" s="43">
        <v>79</v>
      </c>
      <c r="M79" s="43" t="s">
        <v>211</v>
      </c>
    </row>
    <row r="80" spans="10:13">
      <c r="J80" s="43"/>
      <c r="K80" s="43"/>
      <c r="L80" s="43">
        <v>80</v>
      </c>
      <c r="M80" s="43" t="s">
        <v>212</v>
      </c>
    </row>
    <row r="81" spans="10:13">
      <c r="J81" s="43"/>
      <c r="K81" s="43"/>
      <c r="L81" s="43">
        <v>81</v>
      </c>
      <c r="M81" s="43" t="s">
        <v>213</v>
      </c>
    </row>
    <row r="82" spans="10:13">
      <c r="J82" s="43"/>
      <c r="K82" s="43"/>
      <c r="L82" s="43">
        <v>82</v>
      </c>
      <c r="M82" s="43" t="s">
        <v>214</v>
      </c>
    </row>
    <row r="83" spans="10:13">
      <c r="J83" s="43"/>
      <c r="K83" s="43"/>
      <c r="L83" s="43">
        <v>83</v>
      </c>
      <c r="M83" s="43" t="s">
        <v>215</v>
      </c>
    </row>
    <row r="84" spans="10:13">
      <c r="J84" s="43"/>
      <c r="K84" s="43"/>
      <c r="L84" s="43">
        <v>84</v>
      </c>
      <c r="M84" s="43" t="s">
        <v>216</v>
      </c>
    </row>
    <row r="85" spans="10:13">
      <c r="J85" s="43"/>
      <c r="K85" s="43"/>
      <c r="L85" s="43">
        <v>85</v>
      </c>
      <c r="M85" s="43" t="s">
        <v>217</v>
      </c>
    </row>
    <row r="86" spans="10:13">
      <c r="J86" s="43"/>
      <c r="K86" s="43"/>
      <c r="L86" s="43">
        <v>86</v>
      </c>
      <c r="M86" s="43" t="s">
        <v>218</v>
      </c>
    </row>
    <row r="87" spans="10:13">
      <c r="J87" s="43"/>
      <c r="K87" s="43"/>
      <c r="L87" s="43">
        <v>87</v>
      </c>
      <c r="M87" s="43" t="s">
        <v>219</v>
      </c>
    </row>
    <row r="88" spans="10:13">
      <c r="J88" s="43"/>
      <c r="K88" s="43"/>
      <c r="L88" s="43">
        <v>88</v>
      </c>
      <c r="M88" s="43" t="s">
        <v>220</v>
      </c>
    </row>
    <row r="89" spans="10:13">
      <c r="J89" s="43"/>
      <c r="K89" s="43"/>
      <c r="L89" s="43">
        <v>89</v>
      </c>
      <c r="M89" s="43" t="s">
        <v>221</v>
      </c>
    </row>
    <row r="90" spans="10:13">
      <c r="J90" s="43"/>
      <c r="K90" s="43"/>
      <c r="L90" s="43">
        <v>90</v>
      </c>
      <c r="M90" s="43" t="s">
        <v>222</v>
      </c>
    </row>
    <row r="91" spans="10:13">
      <c r="J91" s="43"/>
      <c r="K91" s="43"/>
      <c r="L91" s="43">
        <v>91</v>
      </c>
      <c r="M91" s="43" t="s">
        <v>223</v>
      </c>
    </row>
    <row r="92" spans="10:13">
      <c r="J92" s="43"/>
      <c r="K92" s="43"/>
      <c r="L92" s="43">
        <v>92</v>
      </c>
      <c r="M92" s="43" t="s">
        <v>224</v>
      </c>
    </row>
    <row r="93" spans="10:13">
      <c r="J93" s="43"/>
      <c r="K93" s="43"/>
      <c r="L93" s="43">
        <v>93</v>
      </c>
      <c r="M93" s="43" t="s">
        <v>225</v>
      </c>
    </row>
    <row r="94" spans="10:13">
      <c r="J94" s="43"/>
      <c r="K94" s="43"/>
      <c r="L94" s="43">
        <v>94</v>
      </c>
      <c r="M94" s="43" t="s">
        <v>226</v>
      </c>
    </row>
    <row r="95" spans="10:13">
      <c r="J95" s="43"/>
      <c r="K95" s="43"/>
      <c r="L95" s="43">
        <v>95</v>
      </c>
      <c r="M95" s="43" t="s">
        <v>227</v>
      </c>
    </row>
    <row r="96" spans="10:13">
      <c r="J96" s="43"/>
      <c r="K96" s="43"/>
      <c r="L96" s="43">
        <v>96</v>
      </c>
      <c r="M96" s="43" t="s">
        <v>228</v>
      </c>
    </row>
    <row r="97" spans="10:13">
      <c r="J97" s="43"/>
      <c r="K97" s="43"/>
      <c r="L97" s="43">
        <v>97</v>
      </c>
      <c r="M97" s="43" t="s">
        <v>229</v>
      </c>
    </row>
    <row r="98" spans="10:13">
      <c r="J98" s="43"/>
      <c r="K98" s="43"/>
      <c r="L98" s="43">
        <v>98</v>
      </c>
      <c r="M98" s="43" t="s">
        <v>230</v>
      </c>
    </row>
    <row r="99" spans="10:13">
      <c r="J99" s="43"/>
      <c r="K99" s="43"/>
      <c r="L99" s="43">
        <v>99</v>
      </c>
      <c r="M99" s="43" t="s">
        <v>231</v>
      </c>
    </row>
    <row r="100" spans="10:13">
      <c r="J100" s="43"/>
      <c r="K100" s="43"/>
      <c r="L100" s="43">
        <v>0</v>
      </c>
      <c r="M100" s="43" t="s">
        <v>232</v>
      </c>
    </row>
  </sheetData>
  <customSheetViews>
    <customSheetView guid="{4208BC9E-2AAB-4DAD-86BE-444012070AEC}" fitToPage="1" state="hidden" showRuler="0">
      <selection activeCell="A2" sqref="A2"/>
      <pageMargins left="0" right="0" top="0" bottom="0" header="0" footer="0"/>
      <pageSetup paperSize="9" orientation="portrait" horizontalDpi="300" r:id="rId1"/>
      <headerFooter alignWithMargins="0"/>
    </customSheetView>
  </customSheetViews>
  <phoneticPr fontId="6" type="noConversion"/>
  <pageMargins left="0" right="0" top="0" bottom="0" header="0" footer="0"/>
  <pageSetup paperSize="9" orientation="landscape" horizontalDpi="300" r:id="rId2"/>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tabColor rgb="FFFF0000"/>
    <pageSetUpPr fitToPage="1"/>
  </sheetPr>
  <dimension ref="A1:AG57"/>
  <sheetViews>
    <sheetView topLeftCell="D1" workbookViewId="0">
      <selection activeCell="J30" sqref="J30"/>
    </sheetView>
  </sheetViews>
  <sheetFormatPr defaultColWidth="8.88671875" defaultRowHeight="12.75"/>
  <cols>
    <col min="1" max="1" width="4.88671875" style="1" bestFit="1" customWidth="1"/>
    <col min="2" max="2" width="6.109375" style="1" bestFit="1" customWidth="1"/>
    <col min="3" max="3" width="28.44140625" style="1" bestFit="1" customWidth="1"/>
    <col min="4" max="4" width="28.44140625" style="1" customWidth="1"/>
    <col min="5" max="5" width="34.88671875" style="1" customWidth="1"/>
    <col min="6" max="6" width="3.88671875" style="1" bestFit="1" customWidth="1"/>
    <col min="7" max="7" width="5.5546875" style="1" bestFit="1" customWidth="1"/>
    <col min="8" max="8" width="5.88671875" style="1" customWidth="1"/>
    <col min="9" max="9" width="8.109375" style="1" bestFit="1" customWidth="1"/>
    <col min="10" max="10" width="28.44140625" style="1" bestFit="1" customWidth="1"/>
    <col min="11" max="11" width="12.44140625" style="1" bestFit="1" customWidth="1"/>
    <col min="12" max="12" width="22.109375" style="1" bestFit="1" customWidth="1"/>
    <col min="13" max="13" width="13" style="1" bestFit="1" customWidth="1"/>
    <col min="14" max="14" width="11.33203125" style="1" bestFit="1" customWidth="1"/>
    <col min="15" max="15" width="10.6640625" style="1" bestFit="1" customWidth="1"/>
    <col min="16" max="16" width="9" style="1" bestFit="1" customWidth="1"/>
    <col min="17" max="17" width="21.33203125" style="1" bestFit="1" customWidth="1"/>
    <col min="18" max="18" width="12.109375" style="1" bestFit="1" customWidth="1"/>
    <col min="19" max="19" width="11.109375" style="1" bestFit="1" customWidth="1"/>
    <col min="20" max="20" width="44.109375" style="1" bestFit="1" customWidth="1"/>
    <col min="21" max="21" width="4.88671875" style="1" customWidth="1"/>
    <col min="22" max="22" width="28.44140625" style="1" customWidth="1"/>
    <col min="23" max="23" width="15.109375" style="1" customWidth="1"/>
    <col min="24" max="24" width="22.109375" style="1" customWidth="1"/>
    <col min="25" max="25" width="13" style="1" customWidth="1"/>
    <col min="26" max="26" width="11.109375" style="1" customWidth="1"/>
    <col min="27" max="27" width="10.88671875" style="1" customWidth="1"/>
    <col min="28" max="28" width="9.44140625" style="1" customWidth="1"/>
    <col min="29" max="29" width="28.109375" style="1" customWidth="1"/>
    <col min="30" max="30" width="6.44140625" style="1" customWidth="1"/>
    <col min="31" max="31" width="7.109375" style="1" customWidth="1"/>
    <col min="32" max="32" width="43.109375" style="1" customWidth="1"/>
    <col min="33" max="33" width="4.109375" style="1" customWidth="1"/>
    <col min="34" max="34" width="37.5546875" style="1" bestFit="1" customWidth="1"/>
    <col min="35" max="16384" width="8.88671875" style="1"/>
  </cols>
  <sheetData>
    <row r="1" spans="1:33">
      <c r="A1" s="3" t="s">
        <v>40</v>
      </c>
      <c r="U1" s="3" t="s">
        <v>41</v>
      </c>
      <c r="V1" s="151" t="s">
        <v>113</v>
      </c>
      <c r="W1" s="151" t="s">
        <v>124</v>
      </c>
      <c r="X1" s="152" t="s">
        <v>76</v>
      </c>
      <c r="Y1" s="153"/>
    </row>
    <row r="2" spans="1:33" ht="21" customHeight="1">
      <c r="I2" s="1" t="s">
        <v>427</v>
      </c>
      <c r="U2" s="148">
        <v>1</v>
      </c>
      <c r="V2" s="148">
        <v>2</v>
      </c>
      <c r="W2" s="148">
        <v>3</v>
      </c>
      <c r="X2" s="148">
        <v>4</v>
      </c>
      <c r="Y2" s="148">
        <v>5</v>
      </c>
      <c r="Z2" s="148">
        <v>6</v>
      </c>
      <c r="AA2" s="148">
        <v>7</v>
      </c>
      <c r="AB2" s="148">
        <v>8</v>
      </c>
      <c r="AC2" s="148">
        <v>9</v>
      </c>
      <c r="AD2" s="148">
        <v>10</v>
      </c>
      <c r="AE2" s="148">
        <v>11</v>
      </c>
      <c r="AF2" s="148">
        <v>12</v>
      </c>
      <c r="AG2" s="148">
        <v>13</v>
      </c>
    </row>
    <row r="3" spans="1:33">
      <c r="A3" s="154" t="s">
        <v>43</v>
      </c>
      <c r="B3" s="155" t="s">
        <v>2</v>
      </c>
      <c r="C3" s="156" t="s">
        <v>3</v>
      </c>
      <c r="E3" s="1" t="s">
        <v>703</v>
      </c>
      <c r="H3" s="157" t="s">
        <v>98</v>
      </c>
      <c r="I3" s="169" t="s">
        <v>72</v>
      </c>
      <c r="J3" s="169" t="s">
        <v>385</v>
      </c>
      <c r="K3" s="169" t="s">
        <v>386</v>
      </c>
      <c r="L3" s="169" t="s">
        <v>387</v>
      </c>
      <c r="M3" s="169" t="s">
        <v>388</v>
      </c>
      <c r="N3" s="169" t="s">
        <v>389</v>
      </c>
      <c r="O3" s="169" t="s">
        <v>390</v>
      </c>
      <c r="P3" s="169" t="s">
        <v>391</v>
      </c>
      <c r="Q3" s="169" t="s">
        <v>261</v>
      </c>
      <c r="R3" s="169" t="s">
        <v>262</v>
      </c>
      <c r="S3" s="169" t="s">
        <v>263</v>
      </c>
      <c r="T3" s="169" t="s">
        <v>264</v>
      </c>
    </row>
    <row r="4" spans="1:33">
      <c r="A4" s="158">
        <v>1</v>
      </c>
      <c r="B4" s="1">
        <v>0</v>
      </c>
      <c r="C4" s="159" t="str">
        <f t="shared" ref="C4:C26" si="0">IF(Lang="Eng",D4,IF(Lang="Cym",E4,""))</f>
        <v>Please select your authority here</v>
      </c>
      <c r="D4" s="1" t="s">
        <v>44</v>
      </c>
      <c r="E4" s="1" t="s">
        <v>303</v>
      </c>
      <c r="F4" s="160" t="s">
        <v>102</v>
      </c>
      <c r="G4" s="161" t="s">
        <v>104</v>
      </c>
      <c r="H4" s="1" t="b">
        <v>1</v>
      </c>
      <c r="I4" s="169">
        <v>512</v>
      </c>
      <c r="J4" s="169" t="s">
        <v>392</v>
      </c>
      <c r="K4" s="169" t="s">
        <v>236</v>
      </c>
      <c r="L4" s="169" t="s">
        <v>393</v>
      </c>
      <c r="M4" s="169" t="s">
        <v>394</v>
      </c>
      <c r="N4" s="169" t="s">
        <v>80</v>
      </c>
      <c r="O4" s="169" t="s">
        <v>395</v>
      </c>
      <c r="P4" s="169" t="s">
        <v>396</v>
      </c>
      <c r="Q4" s="169" t="s">
        <v>575</v>
      </c>
      <c r="R4" s="169" t="s">
        <v>237</v>
      </c>
      <c r="S4" s="169" t="s">
        <v>256</v>
      </c>
      <c r="T4" s="169" t="s">
        <v>576</v>
      </c>
    </row>
    <row r="5" spans="1:33">
      <c r="A5" s="158">
        <v>2</v>
      </c>
      <c r="B5" s="1">
        <v>512</v>
      </c>
      <c r="C5" s="159" t="str">
        <f t="shared" si="0"/>
        <v>Cyngor Sir Ynys Môn</v>
      </c>
      <c r="D5" s="1" t="s">
        <v>16</v>
      </c>
      <c r="E5" s="1" t="s">
        <v>16</v>
      </c>
      <c r="G5" s="162"/>
      <c r="H5" s="1" t="b">
        <v>1</v>
      </c>
      <c r="I5" s="169">
        <v>514</v>
      </c>
      <c r="J5" s="169" t="s">
        <v>45</v>
      </c>
      <c r="K5" s="169" t="s">
        <v>337</v>
      </c>
      <c r="L5" s="169" t="s">
        <v>397</v>
      </c>
      <c r="M5" s="169" t="s">
        <v>398</v>
      </c>
      <c r="N5" s="169" t="s">
        <v>81</v>
      </c>
      <c r="O5" s="169" t="s">
        <v>45</v>
      </c>
      <c r="P5" s="169" t="s">
        <v>46</v>
      </c>
      <c r="Q5" s="169" t="s">
        <v>577</v>
      </c>
      <c r="R5" s="169" t="s">
        <v>238</v>
      </c>
      <c r="S5" s="169" t="s">
        <v>257</v>
      </c>
      <c r="T5" s="169" t="s">
        <v>265</v>
      </c>
    </row>
    <row r="6" spans="1:33">
      <c r="A6" s="158">
        <v>3</v>
      </c>
      <c r="B6" s="1">
        <v>514</v>
      </c>
      <c r="C6" s="159" t="str">
        <f t="shared" si="0"/>
        <v>Cyngor Gwynedd</v>
      </c>
      <c r="D6" s="1" t="s">
        <v>17</v>
      </c>
      <c r="E6" s="1" t="s">
        <v>719</v>
      </c>
      <c r="F6" s="160" t="s">
        <v>102</v>
      </c>
      <c r="G6" s="162" t="s">
        <v>105</v>
      </c>
      <c r="H6" s="1">
        <v>662</v>
      </c>
      <c r="I6" s="169">
        <v>516</v>
      </c>
      <c r="J6" s="169" t="s">
        <v>4</v>
      </c>
      <c r="K6" s="169" t="s">
        <v>338</v>
      </c>
      <c r="L6" s="169" t="s">
        <v>82</v>
      </c>
      <c r="M6" s="169" t="s">
        <v>399</v>
      </c>
      <c r="N6" s="169" t="s">
        <v>4</v>
      </c>
      <c r="O6" s="169" t="s">
        <v>399</v>
      </c>
      <c r="P6" s="169" t="s">
        <v>47</v>
      </c>
      <c r="Q6" s="169" t="s">
        <v>578</v>
      </c>
      <c r="R6" s="169" t="s">
        <v>239</v>
      </c>
      <c r="S6" s="169" t="s">
        <v>106</v>
      </c>
      <c r="T6" s="169" t="s">
        <v>579</v>
      </c>
    </row>
    <row r="7" spans="1:33">
      <c r="A7" s="158">
        <v>4</v>
      </c>
      <c r="B7" s="1">
        <v>516</v>
      </c>
      <c r="C7" s="159" t="str">
        <f t="shared" si="0"/>
        <v>Conwy County Borough Council</v>
      </c>
      <c r="D7" s="1" t="s">
        <v>18</v>
      </c>
      <c r="E7" s="1" t="s">
        <v>716</v>
      </c>
      <c r="G7" s="162"/>
      <c r="H7" s="1">
        <v>663</v>
      </c>
      <c r="I7" s="169">
        <v>518</v>
      </c>
      <c r="J7" s="169" t="s">
        <v>5</v>
      </c>
      <c r="K7" s="169" t="s">
        <v>315</v>
      </c>
      <c r="L7" s="169" t="s">
        <v>397</v>
      </c>
      <c r="M7" s="169" t="s">
        <v>400</v>
      </c>
      <c r="N7" s="169" t="s">
        <v>48</v>
      </c>
      <c r="O7" s="169" t="s">
        <v>5</v>
      </c>
      <c r="P7" s="169" t="s">
        <v>99</v>
      </c>
      <c r="Q7" s="169" t="s">
        <v>580</v>
      </c>
      <c r="R7" s="169" t="s">
        <v>240</v>
      </c>
      <c r="S7" s="169" t="s">
        <v>266</v>
      </c>
      <c r="T7" s="169" t="s">
        <v>581</v>
      </c>
    </row>
    <row r="8" spans="1:33">
      <c r="A8" s="158">
        <v>5</v>
      </c>
      <c r="B8" s="1">
        <v>518</v>
      </c>
      <c r="C8" s="159" t="str">
        <f t="shared" si="0"/>
        <v>Denbighshire County Council</v>
      </c>
      <c r="D8" s="1" t="s">
        <v>19</v>
      </c>
      <c r="E8" s="1" t="s">
        <v>717</v>
      </c>
      <c r="G8" s="162"/>
      <c r="H8" s="1">
        <v>664</v>
      </c>
      <c r="I8" s="169">
        <v>520</v>
      </c>
      <c r="J8" s="169" t="s">
        <v>6</v>
      </c>
      <c r="K8" s="169" t="s">
        <v>121</v>
      </c>
      <c r="L8" s="169" t="s">
        <v>83</v>
      </c>
      <c r="M8" s="169" t="s">
        <v>399</v>
      </c>
      <c r="N8" s="169" t="s">
        <v>401</v>
      </c>
      <c r="O8" s="169" t="s">
        <v>6</v>
      </c>
      <c r="P8" s="169" t="s">
        <v>49</v>
      </c>
      <c r="Q8" s="169" t="s">
        <v>582</v>
      </c>
      <c r="R8" s="169" t="s">
        <v>241</v>
      </c>
      <c r="S8" s="169" t="s">
        <v>272</v>
      </c>
      <c r="T8" s="169" t="s">
        <v>583</v>
      </c>
    </row>
    <row r="9" spans="1:33">
      <c r="A9" s="158">
        <v>6</v>
      </c>
      <c r="B9" s="1">
        <v>520</v>
      </c>
      <c r="C9" s="159" t="str">
        <f t="shared" si="0"/>
        <v>Flintshire County Council</v>
      </c>
      <c r="D9" s="1" t="s">
        <v>20</v>
      </c>
      <c r="E9" s="1" t="s">
        <v>718</v>
      </c>
      <c r="G9" s="162"/>
      <c r="H9" s="1">
        <v>665</v>
      </c>
      <c r="I9" s="169">
        <v>522</v>
      </c>
      <c r="J9" s="169" t="s">
        <v>7</v>
      </c>
      <c r="K9" s="169" t="s">
        <v>339</v>
      </c>
      <c r="L9" s="169" t="s">
        <v>402</v>
      </c>
      <c r="M9" s="169" t="s">
        <v>399</v>
      </c>
      <c r="N9" s="169" t="s">
        <v>7</v>
      </c>
      <c r="O9" s="169" t="s">
        <v>399</v>
      </c>
      <c r="P9" s="169" t="s">
        <v>403</v>
      </c>
      <c r="Q9" s="169" t="s">
        <v>584</v>
      </c>
      <c r="R9" s="169" t="s">
        <v>242</v>
      </c>
      <c r="S9" s="169" t="s">
        <v>115</v>
      </c>
      <c r="T9" s="169" t="s">
        <v>340</v>
      </c>
    </row>
    <row r="10" spans="1:33">
      <c r="A10" s="158">
        <v>7</v>
      </c>
      <c r="B10" s="1">
        <v>522</v>
      </c>
      <c r="C10" s="159" t="str">
        <f t="shared" si="0"/>
        <v>Wrexham County Borough Council</v>
      </c>
      <c r="D10" s="1" t="s">
        <v>21</v>
      </c>
      <c r="E10" s="1" t="s">
        <v>730</v>
      </c>
      <c r="G10" s="162"/>
      <c r="H10" s="1">
        <v>666</v>
      </c>
      <c r="I10" s="169">
        <v>524</v>
      </c>
      <c r="J10" s="169" t="s">
        <v>8</v>
      </c>
      <c r="K10" s="169" t="s">
        <v>273</v>
      </c>
      <c r="L10" s="169" t="s">
        <v>83</v>
      </c>
      <c r="M10" s="169" t="s">
        <v>399</v>
      </c>
      <c r="N10" s="169" t="s">
        <v>84</v>
      </c>
      <c r="O10" s="169" t="s">
        <v>399</v>
      </c>
      <c r="P10" s="169" t="s">
        <v>50</v>
      </c>
      <c r="Q10" s="169" t="s">
        <v>107</v>
      </c>
      <c r="R10" s="169" t="s">
        <v>243</v>
      </c>
      <c r="S10" s="169" t="s">
        <v>125</v>
      </c>
      <c r="T10" s="169" t="s">
        <v>108</v>
      </c>
    </row>
    <row r="11" spans="1:33">
      <c r="A11" s="158">
        <v>8</v>
      </c>
      <c r="B11" s="1">
        <v>524</v>
      </c>
      <c r="C11" s="159" t="str">
        <f t="shared" si="0"/>
        <v>Powys County Council</v>
      </c>
      <c r="D11" s="1" t="s">
        <v>22</v>
      </c>
      <c r="E11" s="1" t="s">
        <v>725</v>
      </c>
      <c r="G11" s="162"/>
      <c r="H11" s="1">
        <v>667</v>
      </c>
      <c r="I11" s="169">
        <v>526</v>
      </c>
      <c r="J11" s="169" t="s">
        <v>9</v>
      </c>
      <c r="K11" s="169" t="s">
        <v>404</v>
      </c>
      <c r="L11" s="169" t="s">
        <v>405</v>
      </c>
      <c r="M11" s="169" t="s">
        <v>406</v>
      </c>
      <c r="N11" s="169" t="s">
        <v>407</v>
      </c>
      <c r="O11" s="169" t="s">
        <v>9</v>
      </c>
      <c r="P11" s="169" t="s">
        <v>408</v>
      </c>
      <c r="Q11" s="169" t="s">
        <v>585</v>
      </c>
      <c r="R11" s="169" t="s">
        <v>244</v>
      </c>
      <c r="S11" s="169" t="s">
        <v>109</v>
      </c>
      <c r="T11" s="169" t="s">
        <v>274</v>
      </c>
    </row>
    <row r="12" spans="1:33">
      <c r="A12" s="158">
        <v>9</v>
      </c>
      <c r="B12" s="1">
        <v>526</v>
      </c>
      <c r="C12" s="159" t="str">
        <f t="shared" si="0"/>
        <v>Ceredigion County Council</v>
      </c>
      <c r="D12" s="1" t="s">
        <v>23</v>
      </c>
      <c r="E12" s="1" t="s">
        <v>715</v>
      </c>
      <c r="G12" s="162"/>
      <c r="H12" s="1">
        <v>668</v>
      </c>
      <c r="I12" s="169">
        <v>528</v>
      </c>
      <c r="J12" s="169" t="s">
        <v>10</v>
      </c>
      <c r="K12" s="169" t="s">
        <v>122</v>
      </c>
      <c r="L12" s="169" t="s">
        <v>83</v>
      </c>
      <c r="M12" s="169" t="s">
        <v>399</v>
      </c>
      <c r="N12" s="169" t="s">
        <v>85</v>
      </c>
      <c r="O12" s="169" t="s">
        <v>399</v>
      </c>
      <c r="P12" s="169" t="s">
        <v>51</v>
      </c>
      <c r="Q12" s="169" t="s">
        <v>126</v>
      </c>
      <c r="R12" s="169" t="s">
        <v>245</v>
      </c>
      <c r="S12" s="169" t="s">
        <v>127</v>
      </c>
      <c r="T12" s="169" t="s">
        <v>128</v>
      </c>
    </row>
    <row r="13" spans="1:33">
      <c r="A13" s="158">
        <v>10</v>
      </c>
      <c r="B13" s="1">
        <v>528</v>
      </c>
      <c r="C13" s="159" t="str">
        <f t="shared" si="0"/>
        <v>Pembrokeshire County Council</v>
      </c>
      <c r="D13" s="1" t="s">
        <v>24</v>
      </c>
      <c r="E13" s="1" t="s">
        <v>724</v>
      </c>
      <c r="G13" s="162"/>
      <c r="H13" s="1">
        <v>669</v>
      </c>
      <c r="I13" s="169">
        <v>530</v>
      </c>
      <c r="J13" s="169" t="s">
        <v>75</v>
      </c>
      <c r="K13" s="169" t="s">
        <v>129</v>
      </c>
      <c r="L13" s="169" t="s">
        <v>83</v>
      </c>
      <c r="M13" s="169" t="s">
        <v>399</v>
      </c>
      <c r="N13" s="169" t="s">
        <v>86</v>
      </c>
      <c r="O13" s="169" t="s">
        <v>399</v>
      </c>
      <c r="P13" s="169" t="s">
        <v>52</v>
      </c>
      <c r="Q13" s="169" t="s">
        <v>586</v>
      </c>
      <c r="R13" s="169" t="s">
        <v>267</v>
      </c>
      <c r="S13" s="169" t="s">
        <v>26</v>
      </c>
      <c r="T13" s="169" t="s">
        <v>587</v>
      </c>
    </row>
    <row r="14" spans="1:33">
      <c r="A14" s="158">
        <v>11</v>
      </c>
      <c r="B14" s="1">
        <v>530</v>
      </c>
      <c r="C14" s="159" t="str">
        <f t="shared" si="0"/>
        <v>Carmarthenshire County Council</v>
      </c>
      <c r="D14" s="1" t="s">
        <v>25</v>
      </c>
      <c r="E14" s="1" t="s">
        <v>714</v>
      </c>
      <c r="G14" s="162"/>
      <c r="H14" s="1">
        <v>670</v>
      </c>
      <c r="I14" s="169">
        <v>532</v>
      </c>
      <c r="J14" s="169" t="s">
        <v>11</v>
      </c>
      <c r="K14" s="169" t="s">
        <v>268</v>
      </c>
      <c r="L14" s="169" t="s">
        <v>88</v>
      </c>
      <c r="M14" s="169" t="s">
        <v>87</v>
      </c>
      <c r="N14" s="169" t="s">
        <v>11</v>
      </c>
      <c r="O14" s="169" t="s">
        <v>399</v>
      </c>
      <c r="P14" s="169" t="s">
        <v>53</v>
      </c>
      <c r="Q14" s="169" t="s">
        <v>588</v>
      </c>
      <c r="R14" s="169" t="s">
        <v>246</v>
      </c>
      <c r="S14" s="169" t="s">
        <v>110</v>
      </c>
      <c r="T14" s="169" t="s">
        <v>589</v>
      </c>
    </row>
    <row r="15" spans="1:33">
      <c r="A15" s="158">
        <v>12</v>
      </c>
      <c r="B15" s="1">
        <v>532</v>
      </c>
      <c r="C15" s="159" t="str">
        <f t="shared" si="0"/>
        <v>City and County of Swansea</v>
      </c>
      <c r="D15" s="1" t="s">
        <v>27</v>
      </c>
      <c r="E15" s="1" t="s">
        <v>727</v>
      </c>
      <c r="G15" s="162"/>
      <c r="H15" s="1">
        <v>671</v>
      </c>
      <c r="I15" s="169">
        <v>534</v>
      </c>
      <c r="J15" s="169" t="s">
        <v>409</v>
      </c>
      <c r="K15" s="169" t="s">
        <v>341</v>
      </c>
      <c r="L15" s="169" t="s">
        <v>88</v>
      </c>
      <c r="M15" s="169" t="s">
        <v>399</v>
      </c>
      <c r="N15" s="169" t="s">
        <v>89</v>
      </c>
      <c r="O15" s="169" t="s">
        <v>399</v>
      </c>
      <c r="P15" s="169" t="s">
        <v>54</v>
      </c>
      <c r="Q15" s="169" t="s">
        <v>590</v>
      </c>
      <c r="R15" s="169" t="s">
        <v>247</v>
      </c>
      <c r="S15" s="169" t="s">
        <v>116</v>
      </c>
      <c r="T15" s="169" t="s">
        <v>275</v>
      </c>
    </row>
    <row r="16" spans="1:33">
      <c r="A16" s="158">
        <v>13</v>
      </c>
      <c r="B16" s="1">
        <v>534</v>
      </c>
      <c r="C16" s="159" t="str">
        <f t="shared" si="0"/>
        <v>Neath Port Talbot County Borough Council</v>
      </c>
      <c r="D16" s="1" t="s">
        <v>28</v>
      </c>
      <c r="E16" s="1" t="s">
        <v>722</v>
      </c>
      <c r="G16" s="162"/>
      <c r="H16" s="1">
        <v>672</v>
      </c>
      <c r="I16" s="169">
        <v>536</v>
      </c>
      <c r="J16" s="169" t="s">
        <v>12</v>
      </c>
      <c r="K16" s="169" t="s">
        <v>249</v>
      </c>
      <c r="L16" s="169" t="s">
        <v>90</v>
      </c>
      <c r="M16" s="169" t="s">
        <v>55</v>
      </c>
      <c r="N16" s="169" t="s">
        <v>12</v>
      </c>
      <c r="O16" s="169" t="s">
        <v>399</v>
      </c>
      <c r="P16" s="169" t="s">
        <v>410</v>
      </c>
      <c r="Q16" s="169" t="s">
        <v>258</v>
      </c>
      <c r="R16" s="169" t="s">
        <v>248</v>
      </c>
      <c r="S16" s="169" t="s">
        <v>130</v>
      </c>
      <c r="T16" s="169" t="s">
        <v>259</v>
      </c>
    </row>
    <row r="17" spans="1:20">
      <c r="A17" s="158">
        <v>14</v>
      </c>
      <c r="B17" s="1">
        <v>536</v>
      </c>
      <c r="C17" s="159" t="str">
        <f t="shared" si="0"/>
        <v>Bridgend County Borough Council</v>
      </c>
      <c r="D17" s="1" t="s">
        <v>29</v>
      </c>
      <c r="E17" s="1" t="s">
        <v>711</v>
      </c>
      <c r="G17" s="162"/>
      <c r="H17" s="1">
        <v>673</v>
      </c>
      <c r="I17" s="169">
        <v>538</v>
      </c>
      <c r="J17" s="169" t="s">
        <v>411</v>
      </c>
      <c r="K17" s="169" t="s">
        <v>342</v>
      </c>
      <c r="L17" s="169" t="s">
        <v>90</v>
      </c>
      <c r="M17" s="169" t="s">
        <v>91</v>
      </c>
      <c r="N17" s="169" t="s">
        <v>56</v>
      </c>
      <c r="O17" s="169" t="s">
        <v>411</v>
      </c>
      <c r="P17" s="169" t="s">
        <v>57</v>
      </c>
      <c r="Q17" s="169" t="s">
        <v>591</v>
      </c>
      <c r="R17" s="169" t="s">
        <v>250</v>
      </c>
      <c r="S17" s="169" t="s">
        <v>31</v>
      </c>
      <c r="T17" s="169" t="s">
        <v>592</v>
      </c>
    </row>
    <row r="18" spans="1:20">
      <c r="A18" s="158">
        <v>15</v>
      </c>
      <c r="B18" s="1">
        <v>538</v>
      </c>
      <c r="C18" s="159" t="str">
        <f t="shared" si="0"/>
        <v>The Vale of Glamorgan Council</v>
      </c>
      <c r="D18" s="1" t="s">
        <v>30</v>
      </c>
      <c r="E18" s="1" t="s">
        <v>728</v>
      </c>
      <c r="G18" s="162"/>
      <c r="H18" s="1">
        <v>674</v>
      </c>
      <c r="I18" s="169">
        <v>540</v>
      </c>
      <c r="J18" s="169" t="s">
        <v>412</v>
      </c>
      <c r="K18" s="169" t="s">
        <v>276</v>
      </c>
      <c r="L18" s="169" t="s">
        <v>413</v>
      </c>
      <c r="M18" s="169" t="s">
        <v>414</v>
      </c>
      <c r="N18" s="169" t="s">
        <v>415</v>
      </c>
      <c r="O18" s="169" t="s">
        <v>416</v>
      </c>
      <c r="P18" s="169" t="s">
        <v>417</v>
      </c>
      <c r="Q18" s="169" t="s">
        <v>77</v>
      </c>
      <c r="R18" s="169" t="s">
        <v>251</v>
      </c>
      <c r="S18" s="169" t="s">
        <v>78</v>
      </c>
      <c r="T18" s="169" t="s">
        <v>79</v>
      </c>
    </row>
    <row r="19" spans="1:20">
      <c r="A19" s="158">
        <v>16</v>
      </c>
      <c r="B19" s="1">
        <v>540</v>
      </c>
      <c r="C19" s="159" t="str">
        <f t="shared" si="0"/>
        <v>Rhondda Cynon Taf C.B.C.</v>
      </c>
      <c r="D19" s="1" t="s">
        <v>103</v>
      </c>
      <c r="E19" s="1" t="s">
        <v>726</v>
      </c>
      <c r="G19" s="162"/>
      <c r="H19" s="1">
        <v>675</v>
      </c>
      <c r="I19" s="169">
        <v>542</v>
      </c>
      <c r="J19" s="169" t="s">
        <v>13</v>
      </c>
      <c r="K19" s="169" t="s">
        <v>322</v>
      </c>
      <c r="L19" s="169" t="s">
        <v>88</v>
      </c>
      <c r="M19" s="169" t="s">
        <v>92</v>
      </c>
      <c r="N19" s="169" t="s">
        <v>13</v>
      </c>
      <c r="O19" s="169" t="s">
        <v>399</v>
      </c>
      <c r="P19" s="169" t="s">
        <v>58</v>
      </c>
      <c r="Q19" s="169" t="s">
        <v>593</v>
      </c>
      <c r="R19" s="169" t="s">
        <v>252</v>
      </c>
      <c r="S19" s="169" t="s">
        <v>343</v>
      </c>
      <c r="T19" s="169" t="s">
        <v>594</v>
      </c>
    </row>
    <row r="20" spans="1:20">
      <c r="A20" s="158">
        <v>17</v>
      </c>
      <c r="B20" s="1">
        <v>542</v>
      </c>
      <c r="C20" s="159" t="str">
        <f t="shared" si="0"/>
        <v>Merthyr Tydfil County Borough Council</v>
      </c>
      <c r="D20" s="1" t="s">
        <v>32</v>
      </c>
      <c r="E20" s="1" t="s">
        <v>720</v>
      </c>
      <c r="G20" s="162"/>
      <c r="H20" s="1">
        <v>676</v>
      </c>
      <c r="I20" s="169">
        <v>544</v>
      </c>
      <c r="J20" s="169" t="s">
        <v>418</v>
      </c>
      <c r="K20" s="169" t="s">
        <v>316</v>
      </c>
      <c r="L20" s="169" t="s">
        <v>419</v>
      </c>
      <c r="M20" s="169" t="s">
        <v>100</v>
      </c>
      <c r="N20" s="169" t="s">
        <v>93</v>
      </c>
      <c r="O20" s="169" t="s">
        <v>420</v>
      </c>
      <c r="P20" s="169" t="s">
        <v>421</v>
      </c>
      <c r="Q20" s="169" t="s">
        <v>345</v>
      </c>
      <c r="R20" s="169" t="s">
        <v>251</v>
      </c>
      <c r="S20" s="169" t="s">
        <v>34</v>
      </c>
      <c r="T20" s="169" t="s">
        <v>346</v>
      </c>
    </row>
    <row r="21" spans="1:20">
      <c r="A21" s="158">
        <v>18</v>
      </c>
      <c r="B21" s="1">
        <v>544</v>
      </c>
      <c r="C21" s="159" t="str">
        <f t="shared" si="0"/>
        <v>Caerphilly County Borough Council</v>
      </c>
      <c r="D21" s="1" t="s">
        <v>33</v>
      </c>
      <c r="E21" s="1" t="s">
        <v>712</v>
      </c>
      <c r="G21" s="162"/>
      <c r="H21" s="1">
        <v>677</v>
      </c>
      <c r="I21" s="169">
        <v>545</v>
      </c>
      <c r="J21" s="169" t="s">
        <v>422</v>
      </c>
      <c r="K21" s="169" t="s">
        <v>317</v>
      </c>
      <c r="L21" s="169" t="s">
        <v>94</v>
      </c>
      <c r="M21" s="169" t="s">
        <v>88</v>
      </c>
      <c r="N21" s="169" t="s">
        <v>59</v>
      </c>
      <c r="O21" s="169" t="s">
        <v>399</v>
      </c>
      <c r="P21" s="169" t="s">
        <v>423</v>
      </c>
      <c r="Q21" s="169" t="s">
        <v>595</v>
      </c>
      <c r="R21" s="169" t="s">
        <v>253</v>
      </c>
      <c r="S21" s="169" t="s">
        <v>36</v>
      </c>
      <c r="T21" s="169" t="s">
        <v>596</v>
      </c>
    </row>
    <row r="22" spans="1:20">
      <c r="A22" s="158">
        <v>19</v>
      </c>
      <c r="B22" s="1">
        <v>545</v>
      </c>
      <c r="C22" s="159" t="str">
        <f t="shared" si="0"/>
        <v>Blaenau Gwent County Borough Council</v>
      </c>
      <c r="D22" s="1" t="s">
        <v>35</v>
      </c>
      <c r="E22" s="1" t="s">
        <v>710</v>
      </c>
      <c r="G22" s="162"/>
      <c r="H22" s="1">
        <v>678</v>
      </c>
      <c r="I22" s="169">
        <v>546</v>
      </c>
      <c r="J22" s="169" t="s">
        <v>14</v>
      </c>
      <c r="K22" s="169" t="s">
        <v>277</v>
      </c>
      <c r="L22" s="169" t="s">
        <v>88</v>
      </c>
      <c r="M22" s="169" t="s">
        <v>399</v>
      </c>
      <c r="N22" s="169" t="s">
        <v>95</v>
      </c>
      <c r="O22" s="169" t="s">
        <v>399</v>
      </c>
      <c r="P22" s="169" t="s">
        <v>424</v>
      </c>
      <c r="Q22" s="169" t="s">
        <v>597</v>
      </c>
      <c r="R22" s="169" t="s">
        <v>253</v>
      </c>
      <c r="S22" s="169" t="s">
        <v>38</v>
      </c>
      <c r="T22" s="169" t="s">
        <v>598</v>
      </c>
    </row>
    <row r="23" spans="1:20">
      <c r="A23" s="158">
        <v>20</v>
      </c>
      <c r="B23" s="1">
        <v>546</v>
      </c>
      <c r="C23" s="159" t="str">
        <f t="shared" si="0"/>
        <v>Torfaen County Borough Council</v>
      </c>
      <c r="D23" s="1" t="s">
        <v>37</v>
      </c>
      <c r="E23" s="1" t="s">
        <v>729</v>
      </c>
      <c r="G23" s="162"/>
      <c r="H23" s="1">
        <v>679</v>
      </c>
      <c r="I23" s="169">
        <v>548</v>
      </c>
      <c r="J23" s="169" t="s">
        <v>101</v>
      </c>
      <c r="K23" s="169" t="s">
        <v>278</v>
      </c>
      <c r="L23" s="169" t="s">
        <v>83</v>
      </c>
      <c r="M23" s="169" t="s">
        <v>117</v>
      </c>
      <c r="N23" s="169" t="s">
        <v>118</v>
      </c>
      <c r="O23" s="169" t="s">
        <v>101</v>
      </c>
      <c r="P23" s="169" t="s">
        <v>119</v>
      </c>
      <c r="Q23" s="169" t="s">
        <v>599</v>
      </c>
      <c r="R23" s="169" t="s">
        <v>253</v>
      </c>
      <c r="S23" s="169" t="s">
        <v>279</v>
      </c>
      <c r="T23" s="169" t="s">
        <v>318</v>
      </c>
    </row>
    <row r="24" spans="1:20">
      <c r="A24" s="158">
        <v>21</v>
      </c>
      <c r="B24" s="1">
        <v>548</v>
      </c>
      <c r="C24" s="159" t="str">
        <f t="shared" si="0"/>
        <v>Monmouthshire County Council</v>
      </c>
      <c r="D24" s="1" t="s">
        <v>39</v>
      </c>
      <c r="E24" s="1" t="s">
        <v>721</v>
      </c>
      <c r="G24" s="162"/>
      <c r="H24" s="1">
        <v>680</v>
      </c>
      <c r="I24" s="169">
        <v>550</v>
      </c>
      <c r="J24" s="169" t="s">
        <v>96</v>
      </c>
      <c r="K24" s="169" t="s">
        <v>344</v>
      </c>
      <c r="L24" s="169" t="s">
        <v>88</v>
      </c>
      <c r="M24" s="169" t="s">
        <v>269</v>
      </c>
      <c r="N24" s="169" t="s">
        <v>96</v>
      </c>
      <c r="O24" s="169" t="s">
        <v>399</v>
      </c>
      <c r="P24" s="169" t="s">
        <v>425</v>
      </c>
      <c r="Q24" s="169" t="s">
        <v>600</v>
      </c>
      <c r="R24" s="169" t="s">
        <v>254</v>
      </c>
      <c r="S24" s="169" t="s">
        <v>123</v>
      </c>
      <c r="T24" s="169" t="s">
        <v>601</v>
      </c>
    </row>
    <row r="25" spans="1:20">
      <c r="A25" s="158">
        <v>22</v>
      </c>
      <c r="B25" s="1">
        <v>550</v>
      </c>
      <c r="C25" s="159" t="str">
        <f>IF(Lang="Eng",D25,IF(Lang="Cym",E25,""))</f>
        <v>Newport City Borough Council</v>
      </c>
      <c r="D25" s="1" t="s">
        <v>60</v>
      </c>
      <c r="E25" s="1" t="s">
        <v>723</v>
      </c>
      <c r="G25" s="163"/>
      <c r="H25" s="1">
        <v>681</v>
      </c>
      <c r="I25" s="169">
        <v>552</v>
      </c>
      <c r="J25" s="169" t="s">
        <v>15</v>
      </c>
      <c r="K25" s="169" t="s">
        <v>131</v>
      </c>
      <c r="L25" s="169" t="s">
        <v>83</v>
      </c>
      <c r="M25" s="169" t="s">
        <v>97</v>
      </c>
      <c r="N25" s="169" t="s">
        <v>15</v>
      </c>
      <c r="O25" s="169" t="s">
        <v>399</v>
      </c>
      <c r="P25" s="169" t="s">
        <v>426</v>
      </c>
      <c r="Q25" s="169" t="s">
        <v>602</v>
      </c>
      <c r="R25" s="169" t="s">
        <v>255</v>
      </c>
      <c r="S25" s="169" t="s">
        <v>260</v>
      </c>
      <c r="T25" s="169" t="s">
        <v>319</v>
      </c>
    </row>
    <row r="26" spans="1:20">
      <c r="A26" s="164">
        <v>23</v>
      </c>
      <c r="B26" s="165">
        <v>552</v>
      </c>
      <c r="C26" s="159" t="str">
        <f t="shared" si="0"/>
        <v>Cardiff County Council</v>
      </c>
      <c r="D26" s="1" t="s">
        <v>61</v>
      </c>
      <c r="E26" s="1" t="s">
        <v>713</v>
      </c>
    </row>
    <row r="29" spans="1:20">
      <c r="B29" s="166">
        <f>VLOOKUP(FrontPage!$C$13,Authority,2,FALSE)</f>
        <v>532</v>
      </c>
      <c r="C29" s="167" t="str">
        <f>IF(UANumber=0,"",VLOOKUP(UANumber,Addresses,2,FALSE))</f>
        <v>Swansea</v>
      </c>
    </row>
    <row r="32" spans="1:20" ht="13.5" customHeight="1"/>
    <row r="33" spans="4:9" ht="13.5" customHeight="1">
      <c r="D33" s="168" t="s">
        <v>72</v>
      </c>
      <c r="E33" s="168" t="s">
        <v>385</v>
      </c>
      <c r="F33" s="168" t="s">
        <v>620</v>
      </c>
      <c r="G33" s="168" t="s">
        <v>621</v>
      </c>
      <c r="H33" s="168" t="s">
        <v>622</v>
      </c>
      <c r="I33" s="168" t="s">
        <v>623</v>
      </c>
    </row>
    <row r="34" spans="4:9" ht="13.5" customHeight="1">
      <c r="D34" s="149">
        <v>512</v>
      </c>
      <c r="E34" s="150" t="s">
        <v>392</v>
      </c>
      <c r="F34" s="150" t="s">
        <v>624</v>
      </c>
      <c r="G34" s="150" t="s">
        <v>625</v>
      </c>
      <c r="H34" s="150" t="s">
        <v>626</v>
      </c>
      <c r="I34" s="150" t="s">
        <v>627</v>
      </c>
    </row>
    <row r="35" spans="4:9" ht="13.5" customHeight="1">
      <c r="D35" s="149">
        <v>514</v>
      </c>
      <c r="E35" s="150" t="s">
        <v>45</v>
      </c>
      <c r="F35" s="150" t="s">
        <v>45</v>
      </c>
      <c r="G35" s="150" t="s">
        <v>628</v>
      </c>
      <c r="H35" s="150" t="s">
        <v>629</v>
      </c>
      <c r="I35" s="150" t="s">
        <v>630</v>
      </c>
    </row>
    <row r="36" spans="4:9" ht="13.5" customHeight="1">
      <c r="D36" s="149">
        <v>516</v>
      </c>
      <c r="E36" s="150" t="s">
        <v>4</v>
      </c>
      <c r="F36" s="150" t="s">
        <v>4</v>
      </c>
      <c r="G36" s="150" t="s">
        <v>631</v>
      </c>
      <c r="H36" s="150" t="s">
        <v>632</v>
      </c>
      <c r="I36" s="150" t="s">
        <v>633</v>
      </c>
    </row>
    <row r="37" spans="4:9" ht="13.5" customHeight="1">
      <c r="D37" s="149">
        <v>518</v>
      </c>
      <c r="E37" s="150" t="s">
        <v>5</v>
      </c>
      <c r="F37" s="150" t="s">
        <v>634</v>
      </c>
      <c r="G37" s="150" t="s">
        <v>635</v>
      </c>
      <c r="H37" s="150" t="s">
        <v>636</v>
      </c>
      <c r="I37" s="150" t="s">
        <v>637</v>
      </c>
    </row>
    <row r="38" spans="4:9" ht="13.5" customHeight="1">
      <c r="D38" s="149">
        <v>520</v>
      </c>
      <c r="E38" s="150" t="s">
        <v>6</v>
      </c>
      <c r="F38" s="150" t="s">
        <v>638</v>
      </c>
      <c r="G38" s="150" t="s">
        <v>639</v>
      </c>
      <c r="H38" s="150" t="s">
        <v>640</v>
      </c>
      <c r="I38" s="150" t="s">
        <v>641</v>
      </c>
    </row>
    <row r="39" spans="4:9" ht="13.5" customHeight="1">
      <c r="D39" s="149">
        <v>522</v>
      </c>
      <c r="E39" s="150" t="s">
        <v>7</v>
      </c>
      <c r="F39" s="150" t="s">
        <v>642</v>
      </c>
      <c r="G39" s="150" t="s">
        <v>643</v>
      </c>
      <c r="H39" s="150" t="s">
        <v>644</v>
      </c>
      <c r="I39" s="150" t="s">
        <v>645</v>
      </c>
    </row>
    <row r="40" spans="4:9" ht="13.5" customHeight="1">
      <c r="D40" s="149">
        <v>524</v>
      </c>
      <c r="E40" s="150" t="s">
        <v>8</v>
      </c>
      <c r="F40" s="150" t="s">
        <v>8</v>
      </c>
      <c r="G40" s="150" t="s">
        <v>646</v>
      </c>
      <c r="H40" s="150" t="s">
        <v>647</v>
      </c>
      <c r="I40" s="150" t="s">
        <v>648</v>
      </c>
    </row>
    <row r="41" spans="4:9" ht="13.5" customHeight="1">
      <c r="D41" s="149">
        <v>526</v>
      </c>
      <c r="E41" s="150" t="s">
        <v>9</v>
      </c>
      <c r="F41" s="150" t="s">
        <v>9</v>
      </c>
      <c r="G41" s="150" t="s">
        <v>649</v>
      </c>
      <c r="H41" s="150" t="s">
        <v>645</v>
      </c>
      <c r="I41" s="150" t="s">
        <v>650</v>
      </c>
    </row>
    <row r="42" spans="4:9" ht="13.5" customHeight="1">
      <c r="D42" s="149">
        <v>528</v>
      </c>
      <c r="E42" s="150" t="s">
        <v>10</v>
      </c>
      <c r="F42" s="150" t="s">
        <v>651</v>
      </c>
      <c r="G42" s="150" t="s">
        <v>652</v>
      </c>
      <c r="H42" s="150" t="s">
        <v>653</v>
      </c>
      <c r="I42" s="150" t="s">
        <v>654</v>
      </c>
    </row>
    <row r="43" spans="4:9" ht="13.5" customHeight="1">
      <c r="D43" s="149">
        <v>530</v>
      </c>
      <c r="E43" s="150" t="s">
        <v>75</v>
      </c>
      <c r="F43" s="150" t="s">
        <v>655</v>
      </c>
      <c r="G43" s="150" t="s">
        <v>656</v>
      </c>
      <c r="H43" s="150" t="s">
        <v>657</v>
      </c>
      <c r="I43" s="150" t="s">
        <v>658</v>
      </c>
    </row>
    <row r="44" spans="4:9" ht="13.5" customHeight="1">
      <c r="D44" s="149">
        <v>532</v>
      </c>
      <c r="E44" s="150" t="s">
        <v>11</v>
      </c>
      <c r="F44" s="150" t="s">
        <v>659</v>
      </c>
      <c r="G44" s="150" t="s">
        <v>660</v>
      </c>
      <c r="H44" s="150" t="s">
        <v>661</v>
      </c>
      <c r="I44" s="150" t="s">
        <v>662</v>
      </c>
    </row>
    <row r="45" spans="4:9" ht="13.5" customHeight="1">
      <c r="D45" s="149">
        <v>534</v>
      </c>
      <c r="E45" s="150" t="s">
        <v>409</v>
      </c>
      <c r="F45" s="150" t="s">
        <v>663</v>
      </c>
      <c r="G45" s="150" t="s">
        <v>664</v>
      </c>
      <c r="H45" s="150" t="s">
        <v>665</v>
      </c>
      <c r="I45" s="150" t="s">
        <v>666</v>
      </c>
    </row>
    <row r="46" spans="4:9" ht="13.5" customHeight="1">
      <c r="D46" s="149">
        <v>536</v>
      </c>
      <c r="E46" s="150" t="s">
        <v>12</v>
      </c>
      <c r="F46" s="150" t="s">
        <v>667</v>
      </c>
      <c r="G46" s="150" t="s">
        <v>668</v>
      </c>
      <c r="H46" s="150" t="s">
        <v>669</v>
      </c>
      <c r="I46" s="150" t="s">
        <v>670</v>
      </c>
    </row>
    <row r="47" spans="4:9" ht="13.5" customHeight="1">
      <c r="D47" s="149">
        <v>538</v>
      </c>
      <c r="E47" s="150" t="s">
        <v>411</v>
      </c>
      <c r="F47" s="150" t="s">
        <v>671</v>
      </c>
      <c r="G47" s="150" t="s">
        <v>672</v>
      </c>
      <c r="H47" s="150" t="s">
        <v>673</v>
      </c>
      <c r="I47" s="150" t="s">
        <v>674</v>
      </c>
    </row>
    <row r="48" spans="4:9" ht="13.5" customHeight="1">
      <c r="D48" s="149">
        <v>540</v>
      </c>
      <c r="E48" s="150" t="s">
        <v>412</v>
      </c>
      <c r="F48" s="150" t="s">
        <v>412</v>
      </c>
      <c r="G48" s="150" t="s">
        <v>675</v>
      </c>
      <c r="H48" s="150" t="s">
        <v>676</v>
      </c>
      <c r="I48" s="150" t="s">
        <v>677</v>
      </c>
    </row>
    <row r="49" spans="4:9" ht="13.5" customHeight="1">
      <c r="D49" s="149">
        <v>542</v>
      </c>
      <c r="E49" s="150" t="s">
        <v>13</v>
      </c>
      <c r="F49" s="150" t="s">
        <v>678</v>
      </c>
      <c r="G49" s="150" t="s">
        <v>679</v>
      </c>
      <c r="H49" s="150" t="s">
        <v>680</v>
      </c>
      <c r="I49" s="150" t="s">
        <v>681</v>
      </c>
    </row>
    <row r="50" spans="4:9" ht="13.5" customHeight="1">
      <c r="D50" s="149">
        <v>544</v>
      </c>
      <c r="E50" s="150" t="s">
        <v>418</v>
      </c>
      <c r="F50" s="150" t="s">
        <v>682</v>
      </c>
      <c r="G50" s="150" t="s">
        <v>683</v>
      </c>
      <c r="H50" s="150" t="s">
        <v>684</v>
      </c>
      <c r="I50" s="150" t="s">
        <v>685</v>
      </c>
    </row>
    <row r="51" spans="4:9" ht="13.5" customHeight="1">
      <c r="D51" s="149">
        <v>545</v>
      </c>
      <c r="E51" s="150" t="s">
        <v>422</v>
      </c>
      <c r="F51" s="150" t="s">
        <v>422</v>
      </c>
      <c r="G51" s="150" t="s">
        <v>686</v>
      </c>
      <c r="H51" s="150" t="s">
        <v>687</v>
      </c>
      <c r="I51" s="150" t="s">
        <v>688</v>
      </c>
    </row>
    <row r="52" spans="4:9" ht="13.5" customHeight="1">
      <c r="D52" s="149">
        <v>546</v>
      </c>
      <c r="E52" s="150" t="s">
        <v>14</v>
      </c>
      <c r="F52" s="150" t="s">
        <v>14</v>
      </c>
      <c r="G52" s="150" t="s">
        <v>689</v>
      </c>
      <c r="H52" s="150" t="s">
        <v>690</v>
      </c>
      <c r="I52" s="150" t="s">
        <v>691</v>
      </c>
    </row>
    <row r="53" spans="4:9" ht="13.5" customHeight="1">
      <c r="D53" s="149">
        <v>548</v>
      </c>
      <c r="E53" s="150" t="s">
        <v>101</v>
      </c>
      <c r="F53" s="150" t="s">
        <v>692</v>
      </c>
      <c r="G53" s="150" t="s">
        <v>693</v>
      </c>
      <c r="H53" s="150" t="s">
        <v>637</v>
      </c>
      <c r="I53" s="150" t="s">
        <v>694</v>
      </c>
    </row>
    <row r="54" spans="4:9" ht="13.5" customHeight="1">
      <c r="D54" s="149">
        <v>550</v>
      </c>
      <c r="E54" s="150" t="s">
        <v>96</v>
      </c>
      <c r="F54" s="150" t="s">
        <v>695</v>
      </c>
      <c r="G54" s="150" t="s">
        <v>696</v>
      </c>
      <c r="H54" s="150" t="s">
        <v>697</v>
      </c>
      <c r="I54" s="150" t="s">
        <v>698</v>
      </c>
    </row>
    <row r="55" spans="4:9" ht="13.5" customHeight="1">
      <c r="D55" s="149">
        <v>552</v>
      </c>
      <c r="E55" s="150" t="s">
        <v>15</v>
      </c>
      <c r="F55" s="150" t="s">
        <v>699</v>
      </c>
      <c r="G55" s="150" t="s">
        <v>700</v>
      </c>
      <c r="H55" s="150" t="s">
        <v>701</v>
      </c>
      <c r="I55" s="150" t="s">
        <v>702</v>
      </c>
    </row>
    <row r="56" spans="4:9" ht="13.5" customHeight="1"/>
    <row r="57" spans="4:9" ht="13.5" customHeight="1"/>
  </sheetData>
  <customSheetViews>
    <customSheetView guid="{4208BC9E-2AAB-4DAD-86BE-444012070AEC}" fitToPage="1" state="hidden" showRuler="0">
      <pageMargins left="0" right="0" top="0" bottom="0" header="0" footer="0"/>
      <pageSetup paperSize="8" scale="53" orientation="landscape" horizontalDpi="300" r:id="rId1"/>
      <headerFooter alignWithMargins="0"/>
    </customSheetView>
  </customSheetViews>
  <phoneticPr fontId="6" type="noConversion"/>
  <pageMargins left="0" right="0" top="0" bottom="0" header="0" footer="0"/>
  <pageSetup paperSize="8" scale="66" orientation="landscape" horizontalDpi="300" r:id="rId2"/>
  <headerFooter alignWithMargins="0"/>
  <legacyDrawing r:id="rId3"/>
  <tableParts count="1">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C64"/>
  <sheetViews>
    <sheetView topLeftCell="B1" zoomScale="85" zoomScaleNormal="85" workbookViewId="0">
      <selection activeCell="B46" sqref="B46"/>
    </sheetView>
  </sheetViews>
  <sheetFormatPr defaultRowHeight="15"/>
  <cols>
    <col min="1" max="1" width="106.33203125" bestFit="1" customWidth="1"/>
    <col min="2" max="2" width="134.88671875" bestFit="1" customWidth="1"/>
    <col min="3" max="3" width="63.44140625" customWidth="1"/>
  </cols>
  <sheetData>
    <row r="1" spans="1:3" ht="15.75">
      <c r="A1" s="46" t="s">
        <v>280</v>
      </c>
      <c r="B1" s="46" t="s">
        <v>281</v>
      </c>
      <c r="C1" s="46" t="s">
        <v>282</v>
      </c>
    </row>
    <row r="2" spans="1:3" ht="15.75">
      <c r="A2" s="47" t="s">
        <v>283</v>
      </c>
      <c r="B2" s="46"/>
    </row>
    <row r="3" spans="1:3">
      <c r="A3" s="45" t="s">
        <v>132</v>
      </c>
      <c r="B3" s="45" t="s">
        <v>284</v>
      </c>
      <c r="C3" t="str">
        <f t="shared" ref="C3:C34" si="0">IF(Lang="Eng",A3,IF(Lang="Cym",B3,""))</f>
        <v>Non-domestic rates provisional contributions return</v>
      </c>
    </row>
    <row r="4" spans="1:3">
      <c r="A4" s="45" t="s">
        <v>1</v>
      </c>
      <c r="B4" s="48" t="s">
        <v>285</v>
      </c>
      <c r="C4" t="str">
        <f t="shared" si="0"/>
        <v>Billing Authorities only</v>
      </c>
    </row>
    <row r="5" spans="1:3">
      <c r="A5" s="48" t="s">
        <v>65</v>
      </c>
      <c r="B5" s="48" t="s">
        <v>312</v>
      </c>
      <c r="C5" t="str">
        <f t="shared" si="0"/>
        <v>Please amend the details for your authority below if necessary:</v>
      </c>
    </row>
    <row r="6" spans="1:3">
      <c r="A6" s="45" t="s">
        <v>66</v>
      </c>
      <c r="B6" s="45" t="s">
        <v>286</v>
      </c>
      <c r="C6" t="str">
        <f t="shared" si="0"/>
        <v>Please give the name and telephone number of the person who we may contact in case of queries:-</v>
      </c>
    </row>
    <row r="7" spans="1:3">
      <c r="A7" s="45" t="s">
        <v>67</v>
      </c>
      <c r="B7" s="45" t="s">
        <v>287</v>
      </c>
      <c r="C7" t="str">
        <f t="shared" si="0"/>
        <v>Name:</v>
      </c>
    </row>
    <row r="8" spans="1:3">
      <c r="A8" s="45" t="s">
        <v>68</v>
      </c>
      <c r="B8" s="45" t="s">
        <v>288</v>
      </c>
      <c r="C8" t="str">
        <f t="shared" si="0"/>
        <v>E-mail:</v>
      </c>
    </row>
    <row r="9" spans="1:3">
      <c r="A9" s="45" t="s">
        <v>114</v>
      </c>
      <c r="B9" s="45" t="s">
        <v>289</v>
      </c>
      <c r="C9" t="str">
        <f t="shared" si="0"/>
        <v>Telephone:</v>
      </c>
    </row>
    <row r="10" spans="1:3">
      <c r="A10" s="48" t="s">
        <v>306</v>
      </c>
      <c r="B10" s="48" t="s">
        <v>304</v>
      </c>
      <c r="C10" t="str">
        <f t="shared" si="0"/>
        <v>STD code</v>
      </c>
    </row>
    <row r="11" spans="1:3">
      <c r="A11" s="45" t="s">
        <v>69</v>
      </c>
      <c r="B11" s="45" t="s">
        <v>305</v>
      </c>
      <c r="C11" t="str">
        <f t="shared" si="0"/>
        <v>Number and extension:</v>
      </c>
    </row>
    <row r="12" spans="1:3">
      <c r="A12" s="45" t="s">
        <v>120</v>
      </c>
      <c r="B12" s="45" t="s">
        <v>290</v>
      </c>
      <c r="C12" t="str">
        <f t="shared" si="0"/>
        <v>The information on this form must be submitted to the Welsh Government under Schedule 8 of the Local Government Finance Act 1988</v>
      </c>
    </row>
    <row r="13" spans="1:3">
      <c r="A13" s="109" t="s">
        <v>435</v>
      </c>
      <c r="B13" s="109" t="s">
        <v>436</v>
      </c>
      <c r="C13" t="str">
        <f t="shared" si="0"/>
        <v xml:space="preserve">FOR RETURN BY </v>
      </c>
    </row>
    <row r="14" spans="1:3">
      <c r="A14" s="112" t="s">
        <v>553</v>
      </c>
      <c r="B14" s="113" t="s">
        <v>552</v>
      </c>
      <c r="C14" t="str">
        <f t="shared" si="0"/>
        <v>24 FEBRUARY 2025</v>
      </c>
    </row>
    <row r="15" spans="1:3">
      <c r="A15" s="48" t="s">
        <v>307</v>
      </c>
      <c r="B15" s="48" t="s">
        <v>308</v>
      </c>
      <c r="C15" t="str">
        <f t="shared" si="0"/>
        <v xml:space="preserve">Please email a completed spreadsheet to: </v>
      </c>
    </row>
    <row r="16" spans="1:3">
      <c r="A16" s="48" t="s">
        <v>324</v>
      </c>
      <c r="B16" s="48" t="s">
        <v>325</v>
      </c>
      <c r="C16" t="str">
        <f t="shared" si="0"/>
        <v>ndrforms@gov.wales</v>
      </c>
    </row>
    <row r="17" spans="1:3" ht="45">
      <c r="A17" s="48" t="s">
        <v>320</v>
      </c>
      <c r="B17" s="48" t="s">
        <v>321</v>
      </c>
      <c r="C17" t="str">
        <f t="shared" si="0"/>
        <v>PLEASE ENSURE THAT ALL BLANK CELLS ARE POPULATED WITH ZEROS.</v>
      </c>
    </row>
    <row r="18" spans="1:3">
      <c r="A18" s="45" t="s">
        <v>235</v>
      </c>
      <c r="B18" s="45" t="s">
        <v>291</v>
      </c>
      <c r="C18" t="str">
        <f t="shared" si="0"/>
        <v>For any enquiries please contact:</v>
      </c>
    </row>
    <row r="19" spans="1:3">
      <c r="A19" s="45" t="s">
        <v>271</v>
      </c>
      <c r="B19" s="45" t="s">
        <v>292</v>
      </c>
      <c r="C19" t="str">
        <f t="shared" si="0"/>
        <v xml:space="preserve">Telephone: 03000 251576 </v>
      </c>
    </row>
    <row r="20" spans="1:3">
      <c r="A20" s="45" t="s">
        <v>293</v>
      </c>
      <c r="B20" s="45" t="s">
        <v>294</v>
      </c>
      <c r="C20" t="str">
        <f t="shared" si="0"/>
        <v>Or</v>
      </c>
    </row>
    <row r="21" spans="1:3">
      <c r="A21" s="45"/>
      <c r="B21" s="45"/>
      <c r="C21">
        <f t="shared" si="0"/>
        <v>0</v>
      </c>
    </row>
    <row r="22" spans="1:3" ht="15.75">
      <c r="A22" s="51" t="s">
        <v>233</v>
      </c>
      <c r="B22" s="45"/>
      <c r="C22" t="str">
        <f t="shared" si="0"/>
        <v>Page 1</v>
      </c>
    </row>
    <row r="23" spans="1:3">
      <c r="A23" s="48" t="s">
        <v>309</v>
      </c>
      <c r="B23" s="48" t="s">
        <v>310</v>
      </c>
      <c r="C23" t="str">
        <f t="shared" si="0"/>
        <v xml:space="preserve">Authority code: </v>
      </c>
    </row>
    <row r="24" spans="1:3">
      <c r="A24" s="48" t="s">
        <v>313</v>
      </c>
      <c r="B24" s="48" t="s">
        <v>311</v>
      </c>
      <c r="C24" t="str">
        <f t="shared" si="0"/>
        <v xml:space="preserve">Authority: </v>
      </c>
    </row>
    <row r="25" spans="1:3" ht="15.75">
      <c r="A25" s="48" t="s">
        <v>371</v>
      </c>
      <c r="B25" s="45" t="s">
        <v>372</v>
      </c>
      <c r="C25" t="str">
        <f t="shared" si="0"/>
        <v>Preliminary information (lines 1 and 2)</v>
      </c>
    </row>
    <row r="26" spans="1:3">
      <c r="A26" s="49" t="str">
        <f>"Number of hereditaments on the rating list as at 31 December "</f>
        <v xml:space="preserve">Number of hereditaments on the rating list as at 31 December </v>
      </c>
      <c r="B26" s="2" t="str">
        <f>"Nifer yr hereditementau ar y rhestr ardrethu ar 31 Rhagfyr "</f>
        <v xml:space="preserve">Nifer yr hereditementau ar y rhestr ardrethu ar 31 Rhagfyr </v>
      </c>
      <c r="C26" t="str">
        <f t="shared" si="0"/>
        <v xml:space="preserve">Number of hereditaments on the rating list as at 31 December </v>
      </c>
    </row>
    <row r="27" spans="1:3">
      <c r="A27" s="49" t="str">
        <f>"Aggregate rateable value on the rating list as at 31 December"</f>
        <v>Aggregate rateable value on the rating list as at 31 December</v>
      </c>
      <c r="B27" s="2" t="str">
        <f>"Cyfanswm gwerth ardrethol ar y rhestr ardrethu ar 31 Rhagfyr "</f>
        <v xml:space="preserve">Cyfanswm gwerth ardrethol ar y rhestr ardrethu ar 31 Rhagfyr </v>
      </c>
      <c r="C27" t="str">
        <f t="shared" si="0"/>
        <v>Aggregate rateable value on the rating list as at 31 December</v>
      </c>
    </row>
    <row r="28" spans="1:3">
      <c r="A28" s="49" t="s">
        <v>326</v>
      </c>
      <c r="B28" s="2" t="s">
        <v>336</v>
      </c>
      <c r="C28" t="str">
        <f t="shared" si="0"/>
        <v>Gross calculated rate yield</v>
      </c>
    </row>
    <row r="29" spans="1:3">
      <c r="A29" s="2" t="s">
        <v>379</v>
      </c>
      <c r="B29" s="2" t="s">
        <v>380</v>
      </c>
      <c r="C29" t="str">
        <f t="shared" si="0"/>
        <v>Mandatory reliefs (show estimated lost yield as positive)</v>
      </c>
    </row>
    <row r="30" spans="1:3">
      <c r="A30" s="94" t="s">
        <v>347</v>
      </c>
      <c r="B30" s="2" t="s">
        <v>359</v>
      </c>
      <c r="C30" t="str">
        <f t="shared" si="0"/>
        <v>Mandatory relief - Schedule 4ZA para 2(2)(a) (charitable occupations)</v>
      </c>
    </row>
    <row r="31" spans="1:3">
      <c r="A31" s="94" t="s">
        <v>348</v>
      </c>
      <c r="B31" s="2" t="s">
        <v>360</v>
      </c>
      <c r="C31" t="str">
        <f t="shared" si="0"/>
        <v>Mandatory relief - Schedule 4ZA para 2(2)(b) (community amateur sports clubs)</v>
      </c>
    </row>
    <row r="32" spans="1:3">
      <c r="A32" s="94" t="s">
        <v>349</v>
      </c>
      <c r="B32" s="2" t="s">
        <v>361</v>
      </c>
      <c r="C32" t="str">
        <f t="shared" si="0"/>
        <v>Mandatory relief - Schedule 4ZA para 4 (small business rate relief post office element)</v>
      </c>
    </row>
    <row r="33" spans="1:3">
      <c r="A33" s="94" t="s">
        <v>350</v>
      </c>
      <c r="B33" t="s">
        <v>362</v>
      </c>
      <c r="C33" t="str">
        <f t="shared" si="0"/>
        <v>Mandatory relief - Schedule 4ZA para 4 (small business rate relief childcare element)</v>
      </c>
    </row>
    <row r="34" spans="1:3">
      <c r="A34" s="94" t="s">
        <v>351</v>
      </c>
      <c r="B34" t="s">
        <v>363</v>
      </c>
      <c r="C34" t="str">
        <f t="shared" si="0"/>
        <v>Mandatory relief - Schedule 4ZA para 4 (small business rate relief excluding childcare/post office elements)</v>
      </c>
    </row>
    <row r="35" spans="1:3" ht="15.75">
      <c r="A35" s="95" t="s">
        <v>352</v>
      </c>
      <c r="B35" s="46" t="s">
        <v>364</v>
      </c>
      <c r="C35" t="str">
        <f t="shared" ref="C35:C64" si="1">IF(Lang="Eng",A35,IF(Lang="Cym",B35,""))</f>
        <v>Total Mandatory relief - Schedule 4ZA para 4 (small business rate relief) (sum of lines 6.2 to 6.4)</v>
      </c>
    </row>
    <row r="36" spans="1:3">
      <c r="A36" s="49" t="s">
        <v>355</v>
      </c>
      <c r="B36" s="2" t="s">
        <v>367</v>
      </c>
      <c r="C36" t="str">
        <f t="shared" si="1"/>
        <v>Mandatory relief - section 44A (partly occupied properties)</v>
      </c>
    </row>
    <row r="37" spans="1:3">
      <c r="A37" s="143" t="s">
        <v>356</v>
      </c>
      <c r="B37" s="111" t="s">
        <v>368</v>
      </c>
      <c r="C37" t="str">
        <f t="shared" si="1"/>
        <v>Mandatory relief - section 45(1)(d) (empty premises)</v>
      </c>
    </row>
    <row r="38" spans="1:3">
      <c r="A38" s="144" t="s">
        <v>704</v>
      </c>
      <c r="B38" s="111" t="s">
        <v>732</v>
      </c>
      <c r="C38" t="str">
        <f t="shared" si="1"/>
        <v>Mandatory relief - Schedule 4ZB para 2 (charitable relief for empty premises)</v>
      </c>
    </row>
    <row r="39" spans="1:3">
      <c r="A39" s="49" t="s">
        <v>357</v>
      </c>
      <c r="B39" s="111" t="s">
        <v>369</v>
      </c>
      <c r="C39" t="str">
        <f t="shared" si="1"/>
        <v>Mandatory relief - section 58 (revaluation 2023 transitional relief)</v>
      </c>
    </row>
    <row r="40" spans="1:3">
      <c r="A40" s="49" t="s">
        <v>353</v>
      </c>
      <c r="B40" s="111" t="s">
        <v>365</v>
      </c>
      <c r="C40" t="str">
        <f t="shared" si="1"/>
        <v>Mandatory relief - Schedule 4ZA para 7 (public lavatories relief)</v>
      </c>
    </row>
    <row r="41" spans="1:3">
      <c r="A41" s="94" t="s">
        <v>354</v>
      </c>
      <c r="B41" s="111" t="s">
        <v>366</v>
      </c>
      <c r="C41" t="str">
        <f t="shared" si="1"/>
        <v>Mandatory relief - Schedule 4ZA para 6 (heat networks relief)</v>
      </c>
    </row>
    <row r="42" spans="1:3">
      <c r="A42" s="94" t="s">
        <v>373</v>
      </c>
      <c r="B42" s="111" t="s">
        <v>374</v>
      </c>
      <c r="C42" t="str">
        <f t="shared" si="1"/>
        <v>Mandatory relief - Schedule 4ZA para 3 (improvement relief)</v>
      </c>
    </row>
    <row r="43" spans="1:3">
      <c r="A43" s="49" t="s">
        <v>327</v>
      </c>
      <c r="B43" s="111" t="s">
        <v>733</v>
      </c>
      <c r="C43" t="str">
        <f t="shared" si="1"/>
        <v>Gross yield (sum of rows 3 to 8.9)</v>
      </c>
    </row>
    <row r="44" spans="1:3">
      <c r="A44" s="49" t="s">
        <v>384</v>
      </c>
      <c r="B44" s="111" t="s">
        <v>734</v>
      </c>
      <c r="C44" t="str">
        <f t="shared" si="1"/>
        <v>Gross amount - gross yield adjusted for projected 'buoyancy' in rateable values</v>
      </c>
    </row>
    <row r="45" spans="1:3" ht="15.75">
      <c r="A45" s="46" t="s">
        <v>381</v>
      </c>
      <c r="B45" s="46" t="s">
        <v>735</v>
      </c>
      <c r="C45" t="str">
        <f t="shared" si="1"/>
        <v>Discretionary reliefs (show estimated lost yield as positive)</v>
      </c>
    </row>
    <row r="46" spans="1:3">
      <c r="A46" s="110" t="s">
        <v>603</v>
      </c>
      <c r="B46" s="111" t="s">
        <v>604</v>
      </c>
      <c r="C46" t="str">
        <f t="shared" si="1"/>
        <v>Discretionary relief - reductions under section 47 (charitable occupations)</v>
      </c>
    </row>
    <row r="47" spans="1:3">
      <c r="A47" s="110" t="s">
        <v>606</v>
      </c>
      <c r="B47" s="111" t="s">
        <v>605</v>
      </c>
      <c r="C47" t="str">
        <f t="shared" si="1"/>
        <v>Discretionary relief - reductions under section 47 (community amateur sports clubs)</v>
      </c>
    </row>
    <row r="48" spans="1:3">
      <c r="A48" s="49" t="s">
        <v>358</v>
      </c>
      <c r="B48" s="2" t="s">
        <v>370</v>
      </c>
      <c r="C48" t="str">
        <f t="shared" si="1"/>
        <v>Discretionary relief - reductions under section 47 (non-profit making bodies)</v>
      </c>
    </row>
    <row r="49" spans="1:3">
      <c r="A49" s="110" t="s">
        <v>428</v>
      </c>
      <c r="B49" s="111" t="s">
        <v>429</v>
      </c>
      <c r="C49" t="str">
        <f t="shared" si="1"/>
        <v>Net rate yield (sum of rows 10 to 13)</v>
      </c>
    </row>
    <row r="50" spans="1:3">
      <c r="A50" s="49" t="s">
        <v>328</v>
      </c>
      <c r="B50" s="2" t="s">
        <v>329</v>
      </c>
      <c r="C50" t="str">
        <f t="shared" si="1"/>
        <v>Allowance for losses in collection (row 15 x -1.0%)</v>
      </c>
    </row>
    <row r="51" spans="1:3">
      <c r="A51" s="49" t="s">
        <v>330</v>
      </c>
      <c r="B51" s="2" t="s">
        <v>331</v>
      </c>
      <c r="C51" t="str">
        <f t="shared" si="1"/>
        <v>Costs of collection allowance (row 1 x -£39.50 + row 2 x -0.00087)</v>
      </c>
    </row>
    <row r="52" spans="1:3">
      <c r="A52" s="49" t="s">
        <v>332</v>
      </c>
      <c r="B52" s="2" t="s">
        <v>333</v>
      </c>
      <c r="C52" t="str">
        <f t="shared" si="1"/>
        <v>Provisional contribution to the pool (sum of rows 15 to 17)</v>
      </c>
    </row>
    <row r="53" spans="1:3">
      <c r="A53" s="50" t="s">
        <v>375</v>
      </c>
      <c r="B53" s="2" t="s">
        <v>376</v>
      </c>
      <c r="C53" t="str">
        <f t="shared" si="1"/>
        <v>Small business rate relief</v>
      </c>
    </row>
    <row r="54" spans="1:3">
      <c r="A54" s="52" t="s">
        <v>270</v>
      </c>
      <c r="B54" t="s">
        <v>314</v>
      </c>
      <c r="C54" t="str">
        <f t="shared" si="1"/>
        <v>Number of hereditaments ineligible for small business rate relief as a result of the multiple occupation limit</v>
      </c>
    </row>
    <row r="55" spans="1:3">
      <c r="A55" s="2" t="s">
        <v>334</v>
      </c>
      <c r="B55" t="s">
        <v>335</v>
      </c>
      <c r="C55" t="str">
        <f t="shared" si="1"/>
        <v>The liability amount due for those hereditaments ineligible for SBRR due to the multiple occupation rule</v>
      </c>
    </row>
    <row r="56" spans="1:3">
      <c r="A56" s="45" t="s">
        <v>74</v>
      </c>
      <c r="B56" s="45" t="s">
        <v>295</v>
      </c>
      <c r="C56" t="str">
        <f t="shared" si="1"/>
        <v>number</v>
      </c>
    </row>
    <row r="57" spans="1:3">
      <c r="A57" s="45" t="s">
        <v>73</v>
      </c>
      <c r="B57" s="45" t="s">
        <v>296</v>
      </c>
      <c r="C57" t="str">
        <f t="shared" si="1"/>
        <v>Please enter all amounts to the nearest pound</v>
      </c>
    </row>
    <row r="58" spans="1:3">
      <c r="A58" s="45" t="s">
        <v>70</v>
      </c>
      <c r="B58" s="45" t="s">
        <v>297</v>
      </c>
      <c r="C58" t="str">
        <f t="shared" si="1"/>
        <v>£ pounds</v>
      </c>
    </row>
    <row r="59" spans="1:3">
      <c r="A59" s="45" t="s">
        <v>377</v>
      </c>
      <c r="B59" s="45" t="s">
        <v>378</v>
      </c>
      <c r="C59" t="str">
        <f t="shared" si="1"/>
        <v>Certificate of Chief Financial Officer</v>
      </c>
    </row>
    <row r="60" spans="1:3" ht="45">
      <c r="A60" s="55" t="str">
        <f>"I certify, that to the best of my knowledge and belief, the information given in lines 4 to 8.9 and 11 to 13 of this form are the most accurate I can give.  " &amp; "I also certify that the figures given in lines 1 and 2 used in calculating the amount shown in lines 3 and 17 are, to the best of my knowledge and belief, those shown in the rating list for my authority as at 31 December "&amp; LEFT(year,4)-1</f>
        <v>I certify, that to the best of my knowledge and belief, the information given in lines 4 to 8.9 and 11 to 13 of this form are the most accurate I can give.  I also certify that the figures given in lines 1 and 2 used in calculating the amount shown in lines 3 and 17 are, to the best of my knowledge and belief, those shown in the rating list for my authority as at 31 December 2024</v>
      </c>
      <c r="B60" s="45" t="str">
        <f>"Yr wyf yn ardystio, hyd eithaf fy ngwybodaeth a'm cred, mai'r wybodaeth a roddir yn llinellau 4 i 8.9 ac 11 i 13 o'r fflurflen hon yw'r wybodaeth fwyaf cywir y gallaf ei rhoi." &amp; " Yr wyf yn ardystio hefyd, hyd eithaf fy ngwybodaeth a'm cred, mai'r ffigurau a roddir yn llinelllau 1 a 2, a ddefnyddiwyd i gyfrifo'r swm a ddangosir yn llinellau 3 a 17, yw’r rhai a ddangosir yn y rhestr ardrethu ar gyfer fy awdurdod ar 31 Rhagfyr " &amp; LEFT(year,4)-1</f>
        <v>Yr wyf yn ardystio, hyd eithaf fy ngwybodaeth a'm cred, mai'r wybodaeth a roddir yn llinellau 4 i 8.9 ac 11 i 13 o'r fflurflen hon yw'r wybodaeth fwyaf cywir y gallaf ei rhoi. Yr wyf yn ardystio hefyd, hyd eithaf fy ngwybodaeth a'm cred, mai'r ffigurau a roddir yn llinelllau 1 a 2, a ddefnyddiwyd i gyfrifo'r swm a ddangosir yn llinellau 3 a 17, yw’r rhai a ddangosir yn y rhestr ardrethu ar gyfer fy awdurdod ar 31 Rhagfyr 2024</v>
      </c>
      <c r="C60" t="str">
        <f t="shared" si="1"/>
        <v>I certify, that to the best of my knowledge and belief, the information given in lines 4 to 8.9 and 11 to 13 of this form are the most accurate I can give.  I also certify that the figures given in lines 1 and 2 used in calculating the amount shown in lines 3 and 17 are, to the best of my knowledge and belief, those shown in the rating list for my authority as at 31 December 2024</v>
      </c>
    </row>
    <row r="61" spans="1:3" ht="30">
      <c r="A61" s="45" t="s">
        <v>382</v>
      </c>
      <c r="B61" s="45" t="s">
        <v>383</v>
      </c>
      <c r="C61" t="str">
        <f t="shared" si="1"/>
        <v>Furthermore, I certify that the authority has made proper arrangements for securing economy, efficiency, and effectiveness in relation to the collection of non-domestic rates (delete if not applicable).</v>
      </c>
    </row>
    <row r="62" spans="1:3">
      <c r="A62" s="45" t="s">
        <v>112</v>
      </c>
      <c r="B62" s="45" t="s">
        <v>298</v>
      </c>
      <c r="C62" t="str">
        <f t="shared" si="1"/>
        <v>Signature of Chief Financial Officer:</v>
      </c>
    </row>
    <row r="63" spans="1:3">
      <c r="A63" s="45" t="s">
        <v>111</v>
      </c>
      <c r="B63" s="45" t="s">
        <v>299</v>
      </c>
      <c r="C63" t="str">
        <f t="shared" si="1"/>
        <v>Date:</v>
      </c>
    </row>
    <row r="64" spans="1:3">
      <c r="A64" s="45" t="s">
        <v>234</v>
      </c>
      <c r="B64" s="45" t="s">
        <v>300</v>
      </c>
      <c r="C64" t="str">
        <f t="shared" si="1"/>
        <v>For Welsh Government Administration use only</v>
      </c>
    </row>
  </sheetData>
  <phoneticPr fontId="6" type="noConversion"/>
  <pageMargins left="0.7" right="0.7" top="0.75" bottom="0.75" header="0.3" footer="0.3"/>
  <pageSetup paperSize="9" orientation="portrait"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A56548198</value>
    </field>
    <field name="Objective-Title">
      <value order="0">NDR1 Form 2025-26</value>
    </field>
    <field name="Objective-Description">
      <value order="0"/>
    </field>
    <field name="Objective-CreationStamp">
      <value order="0">2025-01-23T14:29:44Z</value>
    </field>
    <field name="Objective-IsApproved">
      <value order="0">false</value>
    </field>
    <field name="Objective-IsPublished">
      <value order="0">false</value>
    </field>
    <field name="Objective-DatePublished">
      <value order="0"/>
    </field>
    <field name="Objective-ModificationStamp">
      <value order="0">2025-02-07T14:03:58Z</value>
    </field>
    <field name="Objective-Owner">
      <value order="0">Bull, Brandon (LGHCCRA - Local Government - Local Government Finance Reform)</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2023-2028:FY2025-2026 - Local Government Finance - Local Taxation Policy - NDR Outturn Adjustments - Local Authority Reconciliations:NDR1</value>
    </field>
    <field name="Objective-Parent">
      <value order="0">NDR1</value>
    </field>
    <field name="Objective-State">
      <value order="0">Being Drafted</value>
    </field>
    <field name="Objective-VersionId">
      <value order="0">vA103103174</value>
    </field>
    <field name="Objective-Version">
      <value order="0">6.4</value>
    </field>
    <field name="Objective-VersionNumber">
      <value order="0">17</value>
    </field>
    <field name="Objective-VersionComment">
      <value order="0"/>
    </field>
    <field name="Objective-FileNumber">
      <value order="0">qA2277296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FrontPage</vt:lpstr>
      <vt:lpstr>Page1</vt:lpstr>
      <vt:lpstr>Guidance Notes - English</vt:lpstr>
      <vt:lpstr>Nodiadau Cyfarwyddyd - Cymraeg</vt:lpstr>
      <vt:lpstr>Transfer</vt:lpstr>
      <vt:lpstr>Details</vt:lpstr>
      <vt:lpstr>Language</vt:lpstr>
      <vt:lpstr>_tab1</vt:lpstr>
      <vt:lpstr>Addresses</vt:lpstr>
      <vt:lpstr>Authority</vt:lpstr>
      <vt:lpstr>Certification</vt:lpstr>
      <vt:lpstr>Charity_relief</vt:lpstr>
      <vt:lpstr>Costs_of_collection</vt:lpstr>
      <vt:lpstr>Discretionary_reliefs</vt:lpstr>
      <vt:lpstr>Introduction</vt:lpstr>
      <vt:lpstr>Lang</vt:lpstr>
      <vt:lpstr>letter</vt:lpstr>
      <vt:lpstr>Losses_in_collection</vt:lpstr>
      <vt:lpstr>Mandatory_reliefs</vt:lpstr>
      <vt:lpstr>Mult</vt:lpstr>
      <vt:lpstr>Net_rate_yield</vt:lpstr>
      <vt:lpstr>Non_profit_making_bodies</vt:lpstr>
      <vt:lpstr>Page1</vt:lpstr>
      <vt:lpstr>'Guidance Notes - English'!Print_Area</vt:lpstr>
      <vt:lpstr>Provisional_calculation_of_contribution_to_the_pool</vt:lpstr>
      <vt:lpstr>Registered_community_amateur_sports_clubs_relief</vt:lpstr>
      <vt:lpstr>Rhagymadrodd</vt:lpstr>
      <vt:lpstr>Rhyddhad_gorfodol</vt:lpstr>
      <vt:lpstr>Rhyddhad_yn_ôl_disgresiwn</vt:lpstr>
      <vt:lpstr>Small_business_rate_relief</vt:lpstr>
      <vt:lpstr>UANumber</vt:lpstr>
      <vt:lpstr>year</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Hagg, Richard (LGHCCRA - Local Government - Local Gove</cp:lastModifiedBy>
  <cp:lastPrinted>2025-01-28T10:43:07Z</cp:lastPrinted>
  <dcterms:created xsi:type="dcterms:W3CDTF">2000-11-30T11:07:28Z</dcterms:created>
  <dcterms:modified xsi:type="dcterms:W3CDTF">2025-02-07T13:50:55Z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A56548198</vt:lpwstr>
  </property>
  <property fmtid="{D5CDD505-2E9C-101B-9397-08002B2CF9AE}" pid="3" name="Objective-Title">
    <vt:lpwstr>NDR1 Form 2025-26</vt:lpwstr>
  </property>
  <property fmtid="{D5CDD505-2E9C-101B-9397-08002B2CF9AE}" pid="4" name="Objective-Comment">
    <vt:lpwstr/>
  </property>
  <property fmtid="{D5CDD505-2E9C-101B-9397-08002B2CF9AE}" pid="5" name="Objective-CreationStamp">
    <vt:filetime>2025-01-23T14:29:44Z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2025-02-07T14:03:58Z</vt:filetime>
  </property>
  <property fmtid="{D5CDD505-2E9C-101B-9397-08002B2CF9AE}" pid="10" name="Objective-Owner">
    <vt:lpwstr>Bull, Brandon (LGHCCRA - Local Government - Local Government Finance Reform)</vt:lpwstr>
  </property>
  <property fmtid="{D5CDD505-2E9C-101B-9397-08002B2CF9AE}" pid="11" name="Objective-Path">
    <vt:lpwstr>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2023-2028:FY2025-2026 - Local Government Finance - Local Taxation Policy - NDR Outturn Adjustments - Local Authority Reconciliations:NDR1:</vt:lpwstr>
  </property>
  <property fmtid="{D5CDD505-2E9C-101B-9397-08002B2CF9AE}" pid="12" name="Objective-Parent">
    <vt:lpwstr>NDR1</vt:lpwstr>
  </property>
  <property fmtid="{D5CDD505-2E9C-101B-9397-08002B2CF9AE}" pid="13" name="Objective-State">
    <vt:lpwstr>Being Drafted</vt:lpwstr>
  </property>
  <property fmtid="{D5CDD505-2E9C-101B-9397-08002B2CF9AE}" pid="14" name="Objective-Version">
    <vt:lpwstr>6.4</vt:lpwstr>
  </property>
  <property fmtid="{D5CDD505-2E9C-101B-9397-08002B2CF9AE}" pid="15" name="Objective-VersionNumber">
    <vt:r8>17</vt:r8>
  </property>
  <property fmtid="{D5CDD505-2E9C-101B-9397-08002B2CF9AE}" pid="16" name="Objective-VersionComment">
    <vt:lpwstr/>
  </property>
  <property fmtid="{D5CDD505-2E9C-101B-9397-08002B2CF9AE}" pid="17" name="Objective-FileNumber">
    <vt:lpwstr>qA2277296</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2017-01-23T00:00:00Z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Date Acquired">
    <vt:lpwstr/>
  </property>
  <property fmtid="{D5CDD505-2E9C-101B-9397-08002B2CF9AE}" pid="26" name="Objective-Official Translation">
    <vt:lpwstr/>
  </property>
  <property fmtid="{D5CDD505-2E9C-101B-9397-08002B2CF9AE}" pid="27" name="Objective-Connect Creator">
    <vt:lpwstr/>
  </property>
  <property fmtid="{D5CDD505-2E9C-101B-9397-08002B2CF9AE}" pid="28" name="Objective-Description">
    <vt:lpwstr/>
  </property>
  <property fmtid="{D5CDD505-2E9C-101B-9397-08002B2CF9AE}" pid="29" name="Objective-VersionId">
    <vt:lpwstr>vA103103174</vt:lpwstr>
  </property>
</Properties>
</file>