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queryTables/queryTable1.xml" ContentType="application/vnd.openxmlformats-officedocument.spreadsheetml.query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showInkAnnotation="0" codeName="ThisWorkbook" hidePivotFieldList="1"/>
  <mc:AlternateContent xmlns:mc="http://schemas.openxmlformats.org/markup-compatibility/2006">
    <mc:Choice Requires="x15">
      <x15ac:absPath xmlns:x15ac="http://schemas.microsoft.com/office/spreadsheetml/2010/11/ac" url="https://wales365uk-my.sharepoint.com/personal/louise_fulker_gov_wales/Documents/Downloads/"/>
    </mc:Choice>
  </mc:AlternateContent>
  <xr:revisionPtr revIDLastSave="0" documentId="8_{7F0E4834-BBCE-49F3-9BB8-730A4863134C}" xr6:coauthVersionLast="47" xr6:coauthVersionMax="47" xr10:uidLastSave="{00000000-0000-0000-0000-000000000000}"/>
  <bookViews>
    <workbookView xWindow="-110" yWindow="-110" windowWidth="19420" windowHeight="10300" tabRatio="858" xr2:uid="{00000000-000D-0000-FFFF-FFFF00000000}"/>
  </bookViews>
  <sheets>
    <sheet name="FrontPage" sheetId="13" r:id="rId1"/>
    <sheet name="NDR3" sheetId="2" r:id="rId2"/>
    <sheet name="Guidance Notes - English" sheetId="18" r:id="rId3"/>
    <sheet name="Nodiadau Cyfarwyddyd - Cymraeg" sheetId="19" r:id="rId4"/>
    <sheet name="Certificate" sheetId="17" r:id="rId5"/>
    <sheet name="ValidationSheet" sheetId="4" r:id="rId6"/>
    <sheet name="Language" sheetId="12" state="hidden" r:id="rId7"/>
    <sheet name="Details" sheetId="7" state="hidden" r:id="rId8"/>
    <sheet name="Data" sheetId="8" state="hidden" r:id="rId9"/>
    <sheet name="Transfer" sheetId="5" state="hidden" r:id="rId10"/>
    <sheet name="Survey Response Burden" sheetId="11" r:id="rId11"/>
    <sheet name="Comments" sheetId="10" r:id="rId12"/>
  </sheets>
  <definedNames>
    <definedName name="_GoBack" localSheetId="9">Transfer!$R$2</definedName>
    <definedName name="_Hlk158904852" localSheetId="2">'Guidance Notes - English'!$B$201</definedName>
    <definedName name="_Hlk158904852" localSheetId="3">'Nodiadau Cyfarwyddyd - Cymraeg'!$B$176</definedName>
    <definedName name="_Hlk164084634" localSheetId="3">'Nodiadau Cyfarwyddyd - Cymraeg'!$B$221</definedName>
    <definedName name="_Hlt71430386" localSheetId="2">'Guidance Notes - English'!$B$39</definedName>
    <definedName name="_Hlt71430386" localSheetId="3">'Nodiadau Cyfarwyddyd - Cymraeg'!$B$37</definedName>
    <definedName name="_Hlt71430713" localSheetId="2">'Guidance Notes - English'!$B$41</definedName>
    <definedName name="_NDR3">'NDR3'!$C$9:$O$89</definedName>
    <definedName name="_RV">Details!$B$37:$D$79</definedName>
    <definedName name="_RV2">Details!$A$37:$E$79</definedName>
    <definedName name="_tab1">Transfer!$A$3:$F$44</definedName>
    <definedName name="_Toc100821024" localSheetId="2">'Guidance Notes - English'!$B$2</definedName>
    <definedName name="_Toc100821024" localSheetId="3">'Nodiadau Cyfarwyddyd - Cymraeg'!$B$2</definedName>
    <definedName name="_Toc100821025" localSheetId="2">'Guidance Notes - English'!$B$3</definedName>
    <definedName name="_Toc100821025" localSheetId="3">'Nodiadau Cyfarwyddyd - Cymraeg'!$B$3</definedName>
    <definedName name="_Toc100830147" localSheetId="3">'Nodiadau Cyfarwyddyd - Cymraeg'!$B$38</definedName>
    <definedName name="_Toc100830148" localSheetId="3">'Nodiadau Cyfarwyddyd - Cymraeg'!$B$53</definedName>
    <definedName name="_Toc100830149" localSheetId="3">'Nodiadau Cyfarwyddyd - Cymraeg'!$B$63</definedName>
    <definedName name="_Toc100830150" localSheetId="3">'Nodiadau Cyfarwyddyd - Cymraeg'!$B$65</definedName>
    <definedName name="_Toc100830151" localSheetId="3">'Nodiadau Cyfarwyddyd - Cymraeg'!$B$75</definedName>
    <definedName name="_Toc100830152" localSheetId="3">'Nodiadau Cyfarwyddyd - Cymraeg'!$B$85</definedName>
    <definedName name="_Toc100830153" localSheetId="3">'Nodiadau Cyfarwyddyd - Cymraeg'!$B$115</definedName>
    <definedName name="_Toc100830154" localSheetId="3">'Nodiadau Cyfarwyddyd - Cymraeg'!$B$133</definedName>
    <definedName name="_Toc100830155" localSheetId="3">'Nodiadau Cyfarwyddyd - Cymraeg'!$B$143</definedName>
    <definedName name="_Toc100830156" localSheetId="3">'Nodiadau Cyfarwyddyd - Cymraeg'!$B$163</definedName>
    <definedName name="_Toc100830157" localSheetId="3">'Nodiadau Cyfarwyddyd - Cymraeg'!$B$173</definedName>
    <definedName name="_Toc100830158" localSheetId="3">'Nodiadau Cyfarwyddyd - Cymraeg'!$B$176</definedName>
    <definedName name="_Toc100830159" localSheetId="3">'Nodiadau Cyfarwyddyd - Cymraeg'!$B$179</definedName>
    <definedName name="_Toc100830160" localSheetId="3">'Nodiadau Cyfarwyddyd - Cymraeg'!$B$182</definedName>
    <definedName name="_Toc100830161" localSheetId="3">'Nodiadau Cyfarwyddyd - Cymraeg'!$B$198</definedName>
    <definedName name="_Toc100830162" localSheetId="3">'Nodiadau Cyfarwyddyd - Cymraeg'!$B$200</definedName>
    <definedName name="_Toc100830163" localSheetId="3">'Nodiadau Cyfarwyddyd - Cymraeg'!$B$210</definedName>
    <definedName name="_Toc100830164" localSheetId="3">'Nodiadau Cyfarwyddyd - Cymraeg'!$B$220</definedName>
    <definedName name="_Toc100830166" localSheetId="3">'Nodiadau Cyfarwyddyd - Cymraeg'!$B$230</definedName>
    <definedName name="_Toc100830167" localSheetId="3">'Nodiadau Cyfarwyddyd - Cymraeg'!$B$240</definedName>
    <definedName name="_Toc100830168" localSheetId="3">'Nodiadau Cyfarwyddyd - Cymraeg'!$B$259</definedName>
    <definedName name="_Toc100830169" localSheetId="3">'Nodiadau Cyfarwyddyd - Cymraeg'!$B$262</definedName>
    <definedName name="_Toc100830170" localSheetId="3">'Nodiadau Cyfarwyddyd - Cymraeg'!$B$265</definedName>
    <definedName name="_Toc100830171" localSheetId="3">'Nodiadau Cyfarwyddyd - Cymraeg'!$B$278</definedName>
    <definedName name="_Toc100830172" localSheetId="3">'Nodiadau Cyfarwyddyd - Cymraeg'!$B$288</definedName>
    <definedName name="_Toc100830173" localSheetId="3">'Nodiadau Cyfarwyddyd - Cymraeg'!$B$291</definedName>
    <definedName name="_Toc100830174" localSheetId="3">'Nodiadau Cyfarwyddyd - Cymraeg'!$B$293</definedName>
    <definedName name="_Toc100830176" localSheetId="3">'Nodiadau Cyfarwyddyd - Cymraeg'!$B$314</definedName>
    <definedName name="_Toc158729290" localSheetId="2">'Guidance Notes - English'!$B$38</definedName>
    <definedName name="_Toc158729290" localSheetId="3">'Nodiadau Cyfarwyddyd - Cymraeg'!$B$36</definedName>
    <definedName name="_Toc158729291" localSheetId="2">'Guidance Notes - English'!$B$53</definedName>
    <definedName name="_Toc158729291" localSheetId="3">'Nodiadau Cyfarwyddyd - Cymraeg'!$B$48</definedName>
    <definedName name="_Toc158729292" localSheetId="2">'Guidance Notes - English'!$B$63</definedName>
    <definedName name="_Toc158729292" localSheetId="3">'Nodiadau Cyfarwyddyd - Cymraeg'!$B$54</definedName>
    <definedName name="_Toc158729293" localSheetId="2">'Guidance Notes - English'!$B$65</definedName>
    <definedName name="_Toc158729293" localSheetId="3">'Nodiadau Cyfarwyddyd - Cymraeg'!$B$57</definedName>
    <definedName name="_Toc158729294" localSheetId="2">'Guidance Notes - English'!$B$75</definedName>
    <definedName name="_Toc158729294" localSheetId="3">'Nodiadau Cyfarwyddyd - Cymraeg'!$B$64</definedName>
    <definedName name="_Toc158729295" localSheetId="2">'Guidance Notes - English'!$B$85</definedName>
    <definedName name="_Toc158729296" localSheetId="2">'Guidance Notes - English'!$B$115</definedName>
    <definedName name="_Toc158729296" localSheetId="3">'Nodiadau Cyfarwyddyd - Cymraeg'!$B$74</definedName>
    <definedName name="_Toc158729297" localSheetId="2">'Guidance Notes - English'!$B$133</definedName>
    <definedName name="_Toc158729297" localSheetId="3">'Nodiadau Cyfarwyddyd - Cymraeg'!$B$91</definedName>
    <definedName name="_Toc158729298" localSheetId="2">'Guidance Notes - English'!$B$143</definedName>
    <definedName name="_Toc158729298" localSheetId="3">'Nodiadau Cyfarwyddyd - Cymraeg'!#REF!</definedName>
    <definedName name="_Toc158729299" localSheetId="2">'Guidance Notes - English'!$B$163</definedName>
    <definedName name="_Toc158729299" localSheetId="3">'Nodiadau Cyfarwyddyd - Cymraeg'!$B$131</definedName>
    <definedName name="_Toc158729300" localSheetId="2">'Guidance Notes - English'!$B$173</definedName>
    <definedName name="_Toc158729300" localSheetId="3">'Nodiadau Cyfarwyddyd - Cymraeg'!$B$140</definedName>
    <definedName name="_Toc158729301" localSheetId="2">'Guidance Notes - English'!$B$176</definedName>
    <definedName name="_Toc158729301" localSheetId="3">'Nodiadau Cyfarwyddyd - Cymraeg'!$B$143</definedName>
    <definedName name="_Toc158729302" localSheetId="2">'Guidance Notes - English'!$B$179</definedName>
    <definedName name="_Toc158729302" localSheetId="3">'Nodiadau Cyfarwyddyd - Cymraeg'!$B$145</definedName>
    <definedName name="_Toc158729303" localSheetId="2">'Guidance Notes - English'!$B$182</definedName>
    <definedName name="_Toc158729303" localSheetId="3">'Nodiadau Cyfarwyddyd - Cymraeg'!$B$149</definedName>
    <definedName name="_Toc158729304" localSheetId="2">'Guidance Notes - English'!$B$198</definedName>
    <definedName name="_Toc158729305" localSheetId="2">'Guidance Notes - English'!$B$200</definedName>
    <definedName name="_Toc158729305" localSheetId="3">'Nodiadau Cyfarwyddyd - Cymraeg'!$B$175</definedName>
    <definedName name="_Toc158729306" localSheetId="2">'Guidance Notes - English'!$B$210</definedName>
    <definedName name="_Toc158729306" localSheetId="3">'Nodiadau Cyfarwyddyd - Cymraeg'!$B$183</definedName>
    <definedName name="_Toc158729307" localSheetId="2">'Guidance Notes - English'!$B$220</definedName>
    <definedName name="_Toc158729307" localSheetId="3">'Nodiadau Cyfarwyddyd - Cymraeg'!$B$191</definedName>
    <definedName name="_Toc158729309" localSheetId="2">'Guidance Notes - English'!$B$230</definedName>
    <definedName name="_Toc158729310" localSheetId="2">'Guidance Notes - English'!$B$240</definedName>
    <definedName name="_Toc158729310" localSheetId="3">'Nodiadau Cyfarwyddyd - Cymraeg'!$B$210</definedName>
    <definedName name="_Toc158729311" localSheetId="2">'Guidance Notes - English'!$B$259</definedName>
    <definedName name="_Toc158729312" localSheetId="2">'Guidance Notes - English'!$B$262</definedName>
    <definedName name="_Toc158729313" localSheetId="2">'Guidance Notes - English'!$B$265</definedName>
    <definedName name="_Toc158729314" localSheetId="2">'Guidance Notes - English'!$B$278</definedName>
    <definedName name="_Toc158729314" localSheetId="3">'Nodiadau Cyfarwyddyd - Cymraeg'!$B$240</definedName>
    <definedName name="_Toc158729315" localSheetId="2">'Guidance Notes - English'!$B$289</definedName>
    <definedName name="_Toc158729315" localSheetId="3">'Nodiadau Cyfarwyddyd - Cymraeg'!$B$253</definedName>
    <definedName name="_Toc158729316" localSheetId="2">'Guidance Notes - English'!$B$292</definedName>
    <definedName name="_Toc158729316" localSheetId="3">'Nodiadau Cyfarwyddyd - Cymraeg'!$B$256</definedName>
    <definedName name="_Toc158729317" localSheetId="2">'Guidance Notes - English'!$B$305</definedName>
    <definedName name="_Toc158729317" localSheetId="3">'Nodiadau Cyfarwyddyd - Cymraeg'!$B$265</definedName>
    <definedName name="_Toc158729318" localSheetId="2">'Guidance Notes - English'!$B$315</definedName>
    <definedName name="_Toc158729318" localSheetId="3">'Nodiadau Cyfarwyddyd - Cymraeg'!$B$273</definedName>
    <definedName name="_Toc99988456" localSheetId="2">'Guidance Notes - English'!$B$294</definedName>
    <definedName name="_Toc99988456" localSheetId="3">'Nodiadau Cyfarwyddyd - Cymraeg'!$B$258</definedName>
    <definedName name="Add_1">Details!$L$7:$W$29</definedName>
    <definedName name="Ardystio">'Nodiadau Cyfarwyddyd - Cymraeg'!$B$315</definedName>
    <definedName name="Authority">Details!$H$7:$J$29</definedName>
    <definedName name="cysill" localSheetId="3">'Nodiadau Cyfarwyddyd - Cymraeg'!$B$304</definedName>
    <definedName name="Eitemau_memorandwm">'Nodiadau Cyfarwyddyd - Cymraeg'!$B$292</definedName>
    <definedName name="ExternalData_2" localSheetId="8" hidden="1">Data!$A$7:$B$3549</definedName>
    <definedName name="Lang">FrontPage!$Q$9</definedName>
    <definedName name="letter">Transfer!$O$3:$P$102</definedName>
    <definedName name="Lines_12.1_and_12.2_charitable_relief_for_empty_premises">'Guidance Notes - English'!$B$153</definedName>
    <definedName name="Lines_7.1_and_7.2_heat_networks_relief">'Guidance Notes - English'!$B$95</definedName>
    <definedName name="Lines_7.3_and_7.4_improvement_relief">'Guidance Notes - English'!$B$105</definedName>
    <definedName name="Llinellau_7.1_a_7.2_Rhyddhad_rhwydweithiau_gwresogi">'Nodiadau Cyfarwyddyd - Cymraeg'!$B$95</definedName>
    <definedName name="Llinellau_7.3_a_7.4_rhyddhad_gwelliannau">'Nodiadau Cyfarwyddyd - Cymraeg'!$B$105</definedName>
    <definedName name="LookupWelsh">Language!$B$3:$D$110</definedName>
    <definedName name="NDR_2" localSheetId="8" hidden="1">Data!#REF!</definedName>
    <definedName name="NDRData">Data!$A$8:$B$4148</definedName>
    <definedName name="_xlnm.Print_Area" localSheetId="11">Comments!$B$2:$D$16</definedName>
    <definedName name="_xlnm.Print_Area" localSheetId="1">'NDR3'!$A$2:$Q$92</definedName>
    <definedName name="_xlnm.Print_Area" localSheetId="5">ValidationSheet!$C$2:$H$114</definedName>
    <definedName name="Query_from_LocalGovernmentFinance" localSheetId="8" hidden="1">Data!#REF!</definedName>
    <definedName name="Rheoli_Cymorthdaliadau">'Nodiadau Cyfarwyddyd - Cymraeg'!$B$305</definedName>
    <definedName name="UACode" localSheetId="5">#REF!</definedName>
    <definedName name="UANumber" localSheetId="4">#REF!</definedName>
    <definedName name="UANumber">Details!$H$31</definedName>
    <definedName name="year">Details!$C$6</definedName>
    <definedName name="Year_Less_1">Details!$C$7</definedName>
    <definedName name="Year_Less_2">Details!$C$8</definedName>
    <definedName name="Year_Now">Details!$E$5</definedName>
    <definedName name="Year_Prior">Details!$E$6</definedName>
    <definedName name="Year_Prior2">Details!$E$7</definedName>
    <definedName name="YearCode">Details!$D$6</definedName>
    <definedName name="YearMain">FrontPage!$P$1</definedName>
    <definedName name="Z_4208BC9E_2AAB_4DAD_86BE_444012070AEC_.wvu.Cols" localSheetId="0" hidden="1">FrontPage!#REF!</definedName>
    <definedName name="Z_4208BC9E_2AAB_4DAD_86BE_444012070AEC_.wvu.PrintArea" localSheetId="0" hidden="1">FrontPage!$B$1:$M$31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 i="11" l="1"/>
  <c r="C2" i="11"/>
  <c r="C8" i="11"/>
  <c r="D79" i="2"/>
  <c r="B47" i="18"/>
  <c r="C15" i="12"/>
  <c r="B15" i="12"/>
  <c r="C10" i="13"/>
  <c r="D21" i="2"/>
  <c r="C2" i="10"/>
  <c r="D59" i="2" l="1"/>
  <c r="B54" i="19"/>
  <c r="B54" i="18"/>
  <c r="E72"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3" i="7"/>
  <c r="E74" i="7"/>
  <c r="E75" i="7"/>
  <c r="E76" i="7"/>
  <c r="E77" i="7"/>
  <c r="E78" i="7"/>
  <c r="E79" i="7"/>
  <c r="E37" i="7"/>
  <c r="C2" i="2"/>
  <c r="O57" i="2" l="1"/>
  <c r="O64" i="2" s="1"/>
  <c r="H31" i="7" l="1"/>
  <c r="D22" i="13" l="1"/>
  <c r="C13" i="5"/>
  <c r="C14" i="5"/>
  <c r="C15" i="5"/>
  <c r="C12" i="5"/>
  <c r="C19" i="5"/>
  <c r="C20" i="5"/>
  <c r="C21" i="5"/>
  <c r="C25" i="5"/>
  <c r="C24" i="5"/>
  <c r="A67" i="7"/>
  <c r="A68" i="7"/>
  <c r="A69" i="7"/>
  <c r="A70" i="7"/>
  <c r="A71" i="7"/>
  <c r="A72" i="7"/>
  <c r="A73" i="7"/>
  <c r="A74" i="7"/>
  <c r="A75" i="7"/>
  <c r="A76" i="7"/>
  <c r="A77" i="7"/>
  <c r="A78" i="7"/>
  <c r="A79" i="7"/>
  <c r="A80" i="7"/>
  <c r="A81" i="7"/>
  <c r="A82" i="7"/>
  <c r="A83" i="7"/>
  <c r="A84" i="7"/>
  <c r="A85" i="7"/>
  <c r="A86" i="7"/>
  <c r="A87" i="7"/>
  <c r="A88" i="7"/>
  <c r="A89" i="7"/>
  <c r="A90" i="7"/>
  <c r="A91" i="7"/>
  <c r="A92" i="7"/>
  <c r="C6" i="7" l="1"/>
  <c r="B41" i="19" l="1"/>
  <c r="B41" i="18"/>
  <c r="B3" i="19"/>
  <c r="B3" i="18"/>
  <c r="C7" i="7"/>
  <c r="A66" i="7"/>
  <c r="Q14" i="13" l="1"/>
  <c r="O74" i="2"/>
  <c r="H1" i="5"/>
  <c r="F5" i="5"/>
  <c r="N5" i="5" s="1"/>
  <c r="F4" i="5"/>
  <c r="N4" i="5" s="1"/>
  <c r="P2" i="2"/>
  <c r="I8" i="7"/>
  <c r="I9" i="7"/>
  <c r="I10" i="7"/>
  <c r="I11" i="7"/>
  <c r="I12" i="7"/>
  <c r="I13" i="7"/>
  <c r="I14" i="7"/>
  <c r="I15" i="7"/>
  <c r="I16" i="7"/>
  <c r="I17" i="7"/>
  <c r="I18" i="7"/>
  <c r="I19" i="7"/>
  <c r="I20" i="7"/>
  <c r="I21" i="7"/>
  <c r="I22" i="7"/>
  <c r="I23" i="7"/>
  <c r="I24" i="7"/>
  <c r="C13" i="13" s="1"/>
  <c r="G4" i="2" s="1"/>
  <c r="I25" i="7"/>
  <c r="I26" i="7"/>
  <c r="I27" i="7"/>
  <c r="I28" i="7"/>
  <c r="I29" i="7"/>
  <c r="I7" i="7"/>
  <c r="Q9" i="13"/>
  <c r="E6" i="7"/>
  <c r="A65" i="7"/>
  <c r="A62" i="7"/>
  <c r="D6" i="7"/>
  <c r="K21" i="4" s="1"/>
  <c r="E22" i="4" s="1"/>
  <c r="E58" i="4"/>
  <c r="A38" i="7"/>
  <c r="A39" i="7"/>
  <c r="A40" i="7"/>
  <c r="A41" i="7"/>
  <c r="A42" i="7"/>
  <c r="A43" i="7"/>
  <c r="A44" i="7"/>
  <c r="A45" i="7"/>
  <c r="A46" i="7"/>
  <c r="A47" i="7"/>
  <c r="A48" i="7"/>
  <c r="A49" i="7"/>
  <c r="A50" i="7"/>
  <c r="A51" i="7"/>
  <c r="A52" i="7"/>
  <c r="A53" i="7"/>
  <c r="A54" i="7"/>
  <c r="A55" i="7"/>
  <c r="A56" i="7"/>
  <c r="A57" i="7"/>
  <c r="A58" i="7"/>
  <c r="A59" i="7"/>
  <c r="A60" i="7"/>
  <c r="A61" i="7"/>
  <c r="A64" i="7"/>
  <c r="A37" i="7"/>
  <c r="I8" i="5"/>
  <c r="L8" i="5"/>
  <c r="D8" i="7"/>
  <c r="C8" i="7"/>
  <c r="E5" i="7"/>
  <c r="S2" i="2"/>
  <c r="D5" i="7"/>
  <c r="D6" i="8" s="1"/>
  <c r="D7" i="7"/>
  <c r="D4" i="8" s="1"/>
  <c r="E7" i="7"/>
  <c r="B299" i="19" l="1"/>
  <c r="B299" i="18"/>
  <c r="B295" i="19"/>
  <c r="B295" i="18"/>
  <c r="B324" i="19"/>
  <c r="B324" i="18"/>
  <c r="B301" i="19"/>
  <c r="B297" i="19"/>
  <c r="B301" i="18"/>
  <c r="B297" i="18"/>
  <c r="D19" i="12"/>
  <c r="D20" i="12"/>
  <c r="C28" i="13" s="1"/>
  <c r="D21" i="12"/>
  <c r="C29" i="13" s="1"/>
  <c r="D16" i="12"/>
  <c r="D22" i="12"/>
  <c r="F30" i="13" s="1"/>
  <c r="D18" i="12"/>
  <c r="C17" i="12"/>
  <c r="B17" i="12"/>
  <c r="D17" i="12" s="1"/>
  <c r="D2" i="7"/>
  <c r="L2" i="13"/>
  <c r="G2" i="4" s="1"/>
  <c r="B59" i="18"/>
  <c r="B59" i="19"/>
  <c r="B12" i="5"/>
  <c r="B15" i="5"/>
  <c r="B13" i="5"/>
  <c r="B14" i="5"/>
  <c r="D42" i="12"/>
  <c r="C27" i="2" s="1"/>
  <c r="D46" i="12"/>
  <c r="D32" i="2" s="1"/>
  <c r="D47" i="12"/>
  <c r="D33" i="2" s="1"/>
  <c r="D48" i="12"/>
  <c r="C35" i="2" s="1"/>
  <c r="D43" i="12"/>
  <c r="D28" i="2" s="1"/>
  <c r="D44" i="12"/>
  <c r="D29" i="2" s="1"/>
  <c r="D45" i="12"/>
  <c r="C31" i="2" s="1"/>
  <c r="B19" i="5"/>
  <c r="B20" i="5"/>
  <c r="B21" i="5"/>
  <c r="B25" i="5"/>
  <c r="B24" i="5"/>
  <c r="D61" i="12"/>
  <c r="D50" i="2" s="1"/>
  <c r="D62" i="12"/>
  <c r="D51" i="2" s="1"/>
  <c r="D55" i="12"/>
  <c r="D42" i="2" s="1"/>
  <c r="D63" i="12"/>
  <c r="C53" i="2" s="1"/>
  <c r="D64" i="12"/>
  <c r="D65" i="12"/>
  <c r="D66" i="12"/>
  <c r="D59" i="12"/>
  <c r="D47" i="2" s="1"/>
  <c r="D60" i="12"/>
  <c r="C49" i="2" s="1"/>
  <c r="D68" i="12"/>
  <c r="D60" i="2" s="1"/>
  <c r="D56" i="12"/>
  <c r="D43" i="2" s="1"/>
  <c r="D57" i="12"/>
  <c r="C45" i="2" s="1"/>
  <c r="D58" i="12"/>
  <c r="D46" i="2" s="1"/>
  <c r="D112" i="12"/>
  <c r="C8" i="17" s="1"/>
  <c r="D229" i="12"/>
  <c r="C108" i="4" s="1"/>
  <c r="D85" i="12"/>
  <c r="D86" i="2" s="1"/>
  <c r="D87" i="12"/>
  <c r="D88" i="2" s="1"/>
  <c r="S4" i="2"/>
  <c r="D88" i="12"/>
  <c r="D89" i="2" s="1"/>
  <c r="D86" i="12"/>
  <c r="D87" i="2" s="1"/>
  <c r="D67" i="12"/>
  <c r="B38" i="5"/>
  <c r="B27" i="5"/>
  <c r="B28" i="5"/>
  <c r="D148" i="12"/>
  <c r="D232" i="12"/>
  <c r="C111" i="4" s="1"/>
  <c r="C27" i="5"/>
  <c r="C28" i="5"/>
  <c r="D5" i="8"/>
  <c r="C42" i="5"/>
  <c r="C12" i="13"/>
  <c r="D7" i="8"/>
  <c r="S6" i="2"/>
  <c r="S76" i="2" s="1"/>
  <c r="O76" i="2" s="1"/>
  <c r="K19" i="4"/>
  <c r="S5" i="2"/>
  <c r="D134" i="12"/>
  <c r="D92" i="12"/>
  <c r="D91" i="2" s="1"/>
  <c r="D7" i="12"/>
  <c r="C19" i="13" s="1"/>
  <c r="D141" i="12"/>
  <c r="C20" i="4" s="1"/>
  <c r="D78" i="12"/>
  <c r="D74" i="2" s="1"/>
  <c r="D225" i="12"/>
  <c r="D101" i="12"/>
  <c r="C7" i="11" s="1"/>
  <c r="D184" i="12"/>
  <c r="C63" i="4" s="1"/>
  <c r="D135" i="12"/>
  <c r="D147" i="12"/>
  <c r="C26" i="4" s="1"/>
  <c r="S3" i="2"/>
  <c r="D59" i="4"/>
  <c r="D177" i="12"/>
  <c r="C56" i="4" s="1"/>
  <c r="D76" i="12"/>
  <c r="D72" i="2" s="1"/>
  <c r="D200" i="12"/>
  <c r="C79" i="4" s="1"/>
  <c r="D221" i="12"/>
  <c r="C100" i="4" s="1"/>
  <c r="D13" i="12"/>
  <c r="C24" i="13" s="1"/>
  <c r="D129" i="12"/>
  <c r="C8" i="4" s="1"/>
  <c r="D175" i="12"/>
  <c r="C54" i="4" s="1"/>
  <c r="D4" i="12"/>
  <c r="D29" i="12"/>
  <c r="D9" i="2" s="1"/>
  <c r="D89" i="12"/>
  <c r="D100" i="12"/>
  <c r="C4" i="11" s="1"/>
  <c r="D94" i="12"/>
  <c r="C5" i="11" s="1"/>
  <c r="D14" i="12"/>
  <c r="D156" i="12"/>
  <c r="D140" i="12"/>
  <c r="C19" i="4" s="1"/>
  <c r="D83" i="12"/>
  <c r="D82" i="2" s="1"/>
  <c r="D79" i="12"/>
  <c r="D76" i="2" s="1"/>
  <c r="B10" i="5"/>
  <c r="B43" i="5"/>
  <c r="B23" i="5"/>
  <c r="B41" i="5"/>
  <c r="B33" i="5"/>
  <c r="B39" i="5"/>
  <c r="B17" i="5"/>
  <c r="B26" i="5"/>
  <c r="B16" i="5"/>
  <c r="C15" i="13"/>
  <c r="C16" i="5"/>
  <c r="C36" i="5"/>
  <c r="B44" i="5"/>
  <c r="B37" i="5"/>
  <c r="B7" i="5"/>
  <c r="B29" i="5"/>
  <c r="B8" i="5"/>
  <c r="B35" i="5"/>
  <c r="B11" i="5"/>
  <c r="B4" i="5"/>
  <c r="B9" i="5"/>
  <c r="B18" i="5"/>
  <c r="B5" i="5"/>
  <c r="B40" i="5"/>
  <c r="B31" i="5"/>
  <c r="D102" i="12"/>
  <c r="D182" i="12"/>
  <c r="C61" i="4" s="1"/>
  <c r="D211" i="12"/>
  <c r="C90" i="4" s="1"/>
  <c r="D230" i="12"/>
  <c r="C109" i="4" s="1"/>
  <c r="D39" i="12"/>
  <c r="C23" i="2" s="1"/>
  <c r="D195" i="12"/>
  <c r="C74" i="4" s="1"/>
  <c r="D113" i="12"/>
  <c r="C9" i="17" s="1"/>
  <c r="D180" i="12"/>
  <c r="C59" i="4" s="1"/>
  <c r="D27" i="12"/>
  <c r="O6" i="2" s="1"/>
  <c r="D176" i="12"/>
  <c r="D28" i="12"/>
  <c r="C8" i="2" s="1"/>
  <c r="D198" i="12"/>
  <c r="C77" i="4" s="1"/>
  <c r="D125" i="12"/>
  <c r="G20" i="17" s="1"/>
  <c r="D70" i="12"/>
  <c r="D64" i="2" s="1"/>
  <c r="D33" i="12"/>
  <c r="D16" i="2" s="1"/>
  <c r="D142" i="12"/>
  <c r="C21" i="4" s="1"/>
  <c r="D84" i="12"/>
  <c r="C84" i="2" s="1"/>
  <c r="D151" i="12"/>
  <c r="C30" i="4" s="1"/>
  <c r="D35" i="12"/>
  <c r="C13" i="2" s="1"/>
  <c r="D144" i="12"/>
  <c r="C23" i="4" s="1"/>
  <c r="D109" i="12"/>
  <c r="C14" i="10" s="1"/>
  <c r="D110" i="12"/>
  <c r="D152" i="12"/>
  <c r="C31" i="4" s="1"/>
  <c r="D235" i="12"/>
  <c r="D111" i="12"/>
  <c r="C7" i="17" s="1"/>
  <c r="D5" i="12"/>
  <c r="H5" i="13" s="1"/>
  <c r="D139" i="12"/>
  <c r="D153" i="12"/>
  <c r="C32" i="4" s="1"/>
  <c r="D226" i="12"/>
  <c r="C105" i="4" s="1"/>
  <c r="D173" i="12"/>
  <c r="C52" i="4" s="1"/>
  <c r="D189" i="12"/>
  <c r="C68" i="4" s="1"/>
  <c r="D201" i="12"/>
  <c r="D160" i="12"/>
  <c r="C39" i="4" s="1"/>
  <c r="D150" i="12"/>
  <c r="C29" i="4" s="1"/>
  <c r="D138" i="12"/>
  <c r="C17" i="4" s="1"/>
  <c r="D149" i="12"/>
  <c r="C28" i="4" s="1"/>
  <c r="D203" i="12"/>
  <c r="C82" i="4" s="1"/>
  <c r="D105" i="12"/>
  <c r="C4" i="10" s="1"/>
  <c r="D53" i="12"/>
  <c r="D9" i="12"/>
  <c r="C21" i="13" s="1"/>
  <c r="D95" i="12"/>
  <c r="C11" i="11" s="1"/>
  <c r="D170" i="12"/>
  <c r="C49" i="4" s="1"/>
  <c r="D11" i="12"/>
  <c r="D6" i="12"/>
  <c r="C11" i="13" s="1"/>
  <c r="D52" i="12"/>
  <c r="D39" i="2" s="1"/>
  <c r="D77" i="12"/>
  <c r="D73" i="2" s="1"/>
  <c r="D116" i="12"/>
  <c r="C13" i="17" s="1"/>
  <c r="D54" i="12"/>
  <c r="C41" i="2" s="1"/>
  <c r="D26" i="12"/>
  <c r="C6" i="2" s="1"/>
  <c r="D206" i="12"/>
  <c r="C85" i="4" s="1"/>
  <c r="D163" i="12"/>
  <c r="C42" i="4" s="1"/>
  <c r="D74" i="12"/>
  <c r="D70" i="2" s="1"/>
  <c r="D224" i="12"/>
  <c r="C103" i="4" s="1"/>
  <c r="D93" i="12"/>
  <c r="C13" i="11" s="1"/>
  <c r="D36" i="12"/>
  <c r="C19" i="2" s="1"/>
  <c r="D207" i="12"/>
  <c r="C86" i="4" s="1"/>
  <c r="D41" i="12"/>
  <c r="D25" i="2" s="1"/>
  <c r="D215" i="12"/>
  <c r="C94" i="4" s="1"/>
  <c r="D99" i="12"/>
  <c r="D197" i="12"/>
  <c r="C76" i="4" s="1"/>
  <c r="D227" i="12"/>
  <c r="D205" i="12"/>
  <c r="C84" i="4" s="1"/>
  <c r="D168" i="12"/>
  <c r="C47" i="4" s="1"/>
  <c r="D158" i="12"/>
  <c r="D191" i="12"/>
  <c r="C70" i="4" s="1"/>
  <c r="D137" i="12"/>
  <c r="D96" i="12"/>
  <c r="C6" i="11" s="1"/>
  <c r="D213" i="12"/>
  <c r="C92" i="4" s="1"/>
  <c r="D159" i="12"/>
  <c r="C38" i="4" s="1"/>
  <c r="D222" i="12"/>
  <c r="C101" i="4" s="1"/>
  <c r="D72" i="12"/>
  <c r="C68" i="2" s="1"/>
  <c r="D24" i="12"/>
  <c r="C4" i="2" s="1"/>
  <c r="C4" i="4" s="1"/>
  <c r="D97" i="12"/>
  <c r="D233" i="12"/>
  <c r="C112" i="4" s="1"/>
  <c r="D103" i="12"/>
  <c r="C9" i="11" s="1"/>
  <c r="D128" i="12"/>
  <c r="C7" i="4" s="1"/>
  <c r="D114" i="12"/>
  <c r="C10" i="17" s="1"/>
  <c r="D40" i="12"/>
  <c r="D24" i="2" s="1"/>
  <c r="D104" i="12"/>
  <c r="D69" i="12"/>
  <c r="C62" i="2" s="1"/>
  <c r="D171" i="12"/>
  <c r="C50" i="4" s="1"/>
  <c r="D166" i="12"/>
  <c r="D169" i="12"/>
  <c r="C48" i="4" s="1"/>
  <c r="D10" i="12"/>
  <c r="C22" i="13" s="1"/>
  <c r="D107" i="12"/>
  <c r="C8" i="10" s="1"/>
  <c r="D133" i="12"/>
  <c r="C12" i="4" s="1"/>
  <c r="D123" i="12"/>
  <c r="C20" i="17" s="1"/>
  <c r="D127" i="12"/>
  <c r="C25" i="17" s="1"/>
  <c r="D181" i="12"/>
  <c r="C60" i="4" s="1"/>
  <c r="D34" i="12"/>
  <c r="D17" i="2" s="1"/>
  <c r="D164" i="12"/>
  <c r="D136" i="12"/>
  <c r="C15" i="4" s="1"/>
  <c r="D121" i="12"/>
  <c r="C18" i="17" s="1"/>
  <c r="D204" i="12"/>
  <c r="C83" i="4" s="1"/>
  <c r="D73" i="12"/>
  <c r="D69" i="2" s="1"/>
  <c r="D23" i="12"/>
  <c r="D196" i="12"/>
  <c r="C75" i="4" s="1"/>
  <c r="D117" i="12"/>
  <c r="C14" i="17" s="1"/>
  <c r="D185" i="12"/>
  <c r="D218" i="12"/>
  <c r="C97" i="4" s="1"/>
  <c r="D219" i="12"/>
  <c r="C98" i="4" s="1"/>
  <c r="D8" i="12"/>
  <c r="C20" i="13" s="1"/>
  <c r="D172" i="12"/>
  <c r="D157" i="12"/>
  <c r="C36" i="4" s="1"/>
  <c r="D183" i="12"/>
  <c r="D216" i="12"/>
  <c r="C95" i="4" s="1"/>
  <c r="D120" i="12"/>
  <c r="C17" i="17" s="1"/>
  <c r="D81" i="12"/>
  <c r="D80" i="12"/>
  <c r="D78" i="2" s="1"/>
  <c r="D194" i="12"/>
  <c r="C73" i="4" s="1"/>
  <c r="D108" i="12"/>
  <c r="C11" i="10" s="1"/>
  <c r="D228" i="12"/>
  <c r="C107" i="4" s="1"/>
  <c r="D50" i="12"/>
  <c r="D37" i="2" s="1"/>
  <c r="D208" i="12"/>
  <c r="C87" i="4" s="1"/>
  <c r="D178" i="12"/>
  <c r="C57" i="4" s="1"/>
  <c r="D118" i="12"/>
  <c r="C15" i="17" s="1"/>
  <c r="D82" i="12"/>
  <c r="D80" i="2" s="1"/>
  <c r="D162" i="12"/>
  <c r="C41" i="4" s="1"/>
  <c r="H5" i="5"/>
  <c r="D90" i="12"/>
  <c r="D161" i="12"/>
  <c r="C40" i="4" s="1"/>
  <c r="D38" i="12"/>
  <c r="D167" i="12"/>
  <c r="C46" i="4" s="1"/>
  <c r="D31" i="12"/>
  <c r="C12" i="2" s="1"/>
  <c r="D119" i="12"/>
  <c r="C16" i="17" s="1"/>
  <c r="D190" i="12"/>
  <c r="C69" i="4" s="1"/>
  <c r="D91" i="12"/>
  <c r="D192" i="12"/>
  <c r="C71" i="4" s="1"/>
  <c r="D98" i="12"/>
  <c r="D210" i="12"/>
  <c r="C89" i="4" s="1"/>
  <c r="D122" i="12"/>
  <c r="C19" i="17" s="1"/>
  <c r="D217" i="12"/>
  <c r="D199" i="12"/>
  <c r="C78" i="4" s="1"/>
  <c r="D193" i="12"/>
  <c r="D30" i="12"/>
  <c r="D10" i="2" s="1"/>
  <c r="D187" i="12"/>
  <c r="C66" i="4" s="1"/>
  <c r="D32" i="12"/>
  <c r="C15" i="2" s="1"/>
  <c r="D146" i="12"/>
  <c r="C25" i="4" s="1"/>
  <c r="D145" i="12"/>
  <c r="D234" i="12"/>
  <c r="C113" i="4" s="1"/>
  <c r="D143" i="12"/>
  <c r="C22" i="4" s="1"/>
  <c r="D131" i="12"/>
  <c r="C10" i="4" s="1"/>
  <c r="D130" i="12"/>
  <c r="D220" i="12"/>
  <c r="C99" i="4" s="1"/>
  <c r="D51" i="12"/>
  <c r="D38" i="2" s="1"/>
  <c r="D37" i="12"/>
  <c r="D20" i="2" s="1"/>
  <c r="D71" i="12"/>
  <c r="C67" i="2" s="1"/>
  <c r="D132" i="12"/>
  <c r="C11" i="4" s="1"/>
  <c r="D115" i="12"/>
  <c r="C11" i="17" s="1"/>
  <c r="H4" i="5"/>
  <c r="D179" i="12"/>
  <c r="C58" i="4" s="1"/>
  <c r="D174" i="12"/>
  <c r="D3" i="12"/>
  <c r="C2" i="13" s="1"/>
  <c r="D49" i="12"/>
  <c r="D36" i="2" s="1"/>
  <c r="D165" i="12"/>
  <c r="C44" i="4" s="1"/>
  <c r="D155" i="12"/>
  <c r="C34" i="4" s="1"/>
  <c r="D202" i="12"/>
  <c r="C81" i="4" s="1"/>
  <c r="D212" i="12"/>
  <c r="C91" i="4" s="1"/>
  <c r="D25" i="12"/>
  <c r="D75" i="12"/>
  <c r="D71" i="2" s="1"/>
  <c r="D106" i="12"/>
  <c r="C5" i="10" s="1"/>
  <c r="D124" i="12"/>
  <c r="C21" i="17" s="1"/>
  <c r="D214" i="12"/>
  <c r="C93" i="4" s="1"/>
  <c r="D12" i="12"/>
  <c r="D186" i="12"/>
  <c r="C65" i="4" s="1"/>
  <c r="D188" i="12"/>
  <c r="C67" i="4" s="1"/>
  <c r="D154" i="12"/>
  <c r="C33" i="4" s="1"/>
  <c r="D126" i="12"/>
  <c r="C23" i="17" s="1"/>
  <c r="D209" i="12"/>
  <c r="M1" i="5"/>
  <c r="D223" i="12"/>
  <c r="C102" i="4" s="1"/>
  <c r="C30" i="5"/>
  <c r="C37" i="5"/>
  <c r="C35" i="5"/>
  <c r="C38" i="5"/>
  <c r="C18" i="13"/>
  <c r="C11" i="5"/>
  <c r="C29" i="5"/>
  <c r="C44" i="5"/>
  <c r="C40" i="5"/>
  <c r="C26" i="5"/>
  <c r="C33" i="5"/>
  <c r="C31" i="5"/>
  <c r="D21" i="13"/>
  <c r="C18" i="5"/>
  <c r="C17" i="13"/>
  <c r="E76" i="4"/>
  <c r="E31" i="4"/>
  <c r="C39" i="5"/>
  <c r="C43" i="5"/>
  <c r="C22" i="5"/>
  <c r="C14" i="13"/>
  <c r="D20" i="13"/>
  <c r="C5" i="5"/>
  <c r="C41" i="5"/>
  <c r="C32" i="5"/>
  <c r="C4" i="5"/>
  <c r="C8" i="5"/>
  <c r="C17" i="5"/>
  <c r="B32" i="5"/>
  <c r="B6" i="5"/>
  <c r="B42" i="5"/>
  <c r="B30" i="5"/>
  <c r="B34" i="5"/>
  <c r="B22" i="5"/>
  <c r="B36" i="5"/>
  <c r="C23" i="5"/>
  <c r="C34" i="5"/>
  <c r="C16" i="13"/>
  <c r="E68" i="4"/>
  <c r="C7" i="5"/>
  <c r="C6" i="5"/>
  <c r="C9" i="5"/>
  <c r="C10" i="5"/>
  <c r="B326" i="19" l="1"/>
  <c r="B47" i="19"/>
  <c r="D15" i="12"/>
  <c r="C25" i="13" s="1"/>
  <c r="B326" i="18"/>
  <c r="C27" i="13"/>
  <c r="C26" i="13"/>
  <c r="O2" i="2"/>
  <c r="J2" i="17" s="1"/>
  <c r="F12" i="5"/>
  <c r="N12" i="5" s="1"/>
  <c r="F13" i="5"/>
  <c r="N13" i="5" s="1"/>
  <c r="F15" i="5"/>
  <c r="N15" i="5" s="1"/>
  <c r="F14" i="5"/>
  <c r="N14" i="5" s="1"/>
  <c r="E83" i="4"/>
  <c r="F19" i="5"/>
  <c r="N19" i="5" s="1"/>
  <c r="F20" i="5"/>
  <c r="N20" i="5" s="1"/>
  <c r="F21" i="5"/>
  <c r="N21" i="5" s="1"/>
  <c r="F22" i="5"/>
  <c r="N22" i="5" s="1"/>
  <c r="F10" i="5"/>
  <c r="N10" i="5" s="1"/>
  <c r="F24" i="5"/>
  <c r="N24" i="5" s="1"/>
  <c r="F25" i="5"/>
  <c r="N25" i="5" s="1"/>
  <c r="D55" i="2"/>
  <c r="D54" i="2"/>
  <c r="D57" i="2"/>
  <c r="F28" i="5"/>
  <c r="N28" i="5" s="1"/>
  <c r="F27" i="5"/>
  <c r="N27" i="5" s="1"/>
  <c r="O82" i="2"/>
  <c r="F40" i="5" s="1"/>
  <c r="N40" i="5" s="1"/>
  <c r="F37" i="5"/>
  <c r="N37" i="5" s="1"/>
  <c r="E59" i="4"/>
  <c r="E60" i="4" s="1"/>
  <c r="E61" i="4" s="1"/>
  <c r="F6" i="5"/>
  <c r="N6" i="5" s="1"/>
  <c r="K91" i="4"/>
  <c r="E92" i="4" s="1"/>
  <c r="K109" i="4"/>
  <c r="E110" i="4" s="1"/>
  <c r="K83" i="4"/>
  <c r="E84" i="4" s="1"/>
  <c r="K99" i="4"/>
  <c r="E100" i="4" s="1"/>
  <c r="D231" i="12"/>
  <c r="C110" i="4" s="1"/>
  <c r="E67" i="4"/>
  <c r="D4" i="4"/>
  <c r="C2" i="17"/>
  <c r="C2" i="4"/>
  <c r="F9" i="5"/>
  <c r="N9" i="5" s="1"/>
  <c r="E91" i="4"/>
  <c r="E48" i="4"/>
  <c r="F26" i="5"/>
  <c r="N26" i="5" s="1"/>
  <c r="F29" i="5"/>
  <c r="N29" i="5" s="1"/>
  <c r="E47" i="4"/>
  <c r="F30" i="5"/>
  <c r="N30" i="5" s="1"/>
  <c r="F35" i="5"/>
  <c r="N35" i="5" s="1"/>
  <c r="F16" i="5"/>
  <c r="N16" i="5" s="1"/>
  <c r="E99" i="4"/>
  <c r="F38" i="5"/>
  <c r="N38" i="5" s="1"/>
  <c r="F36" i="5"/>
  <c r="N36" i="5" s="1"/>
  <c r="F32" i="5"/>
  <c r="N32" i="5" s="1"/>
  <c r="F7" i="5"/>
  <c r="N7" i="5" s="1"/>
  <c r="E21" i="4"/>
  <c r="E23" i="4" s="1"/>
  <c r="E26" i="4" s="1"/>
  <c r="F31" i="5"/>
  <c r="N31" i="5" s="1"/>
  <c r="E30" i="4"/>
  <c r="E32" i="4" s="1"/>
  <c r="E33" i="4" s="1"/>
  <c r="E34" i="4" s="1"/>
  <c r="F43" i="5"/>
  <c r="F33" i="5"/>
  <c r="N33" i="5" s="1"/>
  <c r="F44" i="5"/>
  <c r="F42" i="5"/>
  <c r="F17" i="5"/>
  <c r="N17" i="5" s="1"/>
  <c r="F39" i="5"/>
  <c r="N39" i="5" s="1"/>
  <c r="E40" i="4"/>
  <c r="E39" i="4"/>
  <c r="F34" i="5"/>
  <c r="N34" i="5" s="1"/>
  <c r="C4" i="17"/>
  <c r="C3" i="10"/>
  <c r="E109" i="4"/>
  <c r="F23" i="5"/>
  <c r="N23" i="5" s="1"/>
  <c r="F18" i="5"/>
  <c r="N18" i="5" s="1"/>
  <c r="F11" i="5"/>
  <c r="N11" i="5" s="1"/>
  <c r="E75" i="4"/>
  <c r="E77" i="4" s="1"/>
  <c r="E78" i="4" s="1"/>
  <c r="E79" i="4" s="1"/>
  <c r="F8" i="5"/>
  <c r="N8" i="5" s="1"/>
  <c r="F41" i="5"/>
  <c r="G21" i="4"/>
  <c r="G75" i="4"/>
  <c r="G47" i="4"/>
  <c r="G58" i="4"/>
  <c r="G99" i="4"/>
  <c r="G83" i="4"/>
  <c r="G30" i="4"/>
  <c r="G91" i="4"/>
  <c r="G67" i="4"/>
  <c r="G109" i="4"/>
  <c r="G39" i="4"/>
  <c r="M41" i="5" l="1"/>
  <c r="M42" i="5" s="1"/>
  <c r="M46" i="5" s="1"/>
  <c r="E69" i="4"/>
  <c r="E70" i="4" s="1"/>
  <c r="E71" i="4" s="1"/>
  <c r="E85" i="4"/>
  <c r="E86" i="4" s="1"/>
  <c r="E87" i="4" s="1"/>
  <c r="E101" i="4"/>
  <c r="E102" i="4" s="1"/>
  <c r="E103" i="4" s="1"/>
  <c r="E93" i="4"/>
  <c r="E94" i="4" s="1"/>
  <c r="E95" i="4" s="1"/>
  <c r="E111" i="4"/>
  <c r="E4" i="17"/>
  <c r="E49" i="4"/>
  <c r="E50" i="4" s="1"/>
  <c r="E41" i="4"/>
  <c r="E42" i="4" s="1"/>
  <c r="E24" i="4"/>
  <c r="E112" i="4"/>
  <c r="M45" i="5" l="1"/>
  <c r="M44" i="5"/>
  <c r="M43" i="5"/>
  <c r="E113" i="4"/>
  <c r="M49" i="5"/>
  <c r="M47" i="5"/>
  <c r="M48" i="5"/>
  <c r="M51" i="5" l="1"/>
  <c r="N9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Kelly, Frank (SPF&amp;P - KAS)</author>
  </authors>
  <commentList>
    <comment ref="L1" authorId="0" shapeId="0" xr:uid="{00000000-0006-0000-0700-000001000000}">
      <text>
        <r>
          <rPr>
            <sz val="10"/>
            <color indexed="81"/>
            <rFont val="Arial"/>
            <family val="2"/>
          </rPr>
          <t>from Contact Details.mdb  Query-for-NDR-form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kellyf</author>
  </authors>
  <commentList>
    <comment ref="A5" authorId="0" shapeId="0" xr:uid="{00000000-0006-0000-0800-000001000000}">
      <text>
        <r>
          <rPr>
            <sz val="10"/>
            <color indexed="81"/>
            <rFont val="Arial"/>
            <family val="2"/>
          </rPr>
          <t>SELECT Convert(varchar(20),MainUnionNDR.yearcode)+Convert(varchar(20),MainUnionNDR.FormRef)+Convert(varchar(20),MainUnionNDR.authcode)+Convert(varchar(20),MainUnionNDR.rowRef)+Convert(varchar(20),MainUnionNDR.ColumnRef), MainUnionNDR.Data
FROM SD_LocalGovernmentFinance.dbo.AuthCodes AuthCodes, SD_LocalGovernmentFinance.dbo.ColRefs ColRefs, SD_LocalGovernmentFinance.dbo.MainUnionNDR MainUnionNDR, SD_LocalGovernmentFinance.dbo.RowRefs RowRefs
WHERE MainUnionNDR.AuthCode = AuthCodes.AuthCode AND MainUnionNDR.ColumnRef = ColRefs.ColumnRef AND MainUnionNDR.FormRef = ColRefs.FormRef AND MainUnionNDR.YearCode = ColRefs.YearCode AND RowRefs.FormRef = MainUnionNDR.FormRef AND RowRefs.RowRef = MainUnionNDR.RowRef AND RowRefs.YearCode = MainUnionNDR.YearCode AND ((MainUnionNDR.YearCode=201213) AND (MainUnionNDR.FormRef='nndr3a') AND (MainUnionNDR.RowRef=$14) OR (MainUnionNDR.YearCode=201314) AND (MainUnionNDR.FormRef='nndr1') OR (MainUnionNDR.YearCode=201415) AND (MainUnionNDR.FormRef='nndr1') AND (MainUnionNDR.RowRef=$2) OR (MainUnionNDR.YearCode=201415) AND (MainUnionNDR.FormRef='nndr2'))
ORDER BY Convert(varchar(20),MainUnionNDR.yearcode)+Convert(varchar(20),MainUnionNDR.FormRef)+Convert(varchar(20),MainUnionNDR.authcode)+Convert(varchar(20),MainUnionNDR.rowRef)+Convert(varchar(20),MainUnionNDR.ColumnRef)</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288EB09-6B11-4646-A6C2-BEE52AACE793}" keepAlive="1" name="Query - qryUnion_All_Data_USED_FOR_NDR3_POPULATION4" description="Connection to the 'qryUnion_All_Data_USED_FOR_NDR3_POPULATION4' query in the workbook." type="5" refreshedVersion="0" background="1">
    <dbPr connection="Provider=Microsoft.Mashup.OleDb.1;Data Source=$Workbook$;Location=qryUnion_All_Data_USED_FOR_NDR3_POPULATION4;Extended Properties=&quot;&quot;" command="SELECT * FROM [qryUnion_All_Data_USED_FOR_NDR3_POPULATION4]"/>
  </connection>
  <connection id="2" xr16:uid="{640FA75C-69FC-4B0E-BAE8-1D82893B93FA}" keepAlive="1" name="Query - qryUnion_All_Data_USED_FOR_NDR3_POPULATION4 (2)" description="Connection to the 'qryUnion_All_Data_USED_FOR_NDR3_POPULATION4 (2)' query in the workbook." type="5" refreshedVersion="8" background="1" saveData="1">
    <dbPr connection="Provider=Microsoft.Mashup.OleDb.1;Data Source=$Workbook$;Location=&quot;qryUnion_All_Data_USED_FOR_NDR3_POPULATION4 (2)&quot;;Extended Properties=&quot;&quot;" command="SELECT * FROM [qryUnion_All_Data_USED_FOR_NDR3_POPULATION4 (2)]"/>
  </connection>
</connections>
</file>

<file path=xl/sharedStrings.xml><?xml version="1.0" encoding="utf-8"?>
<sst xmlns="http://schemas.openxmlformats.org/spreadsheetml/2006/main" count="4941" uniqueCount="2906">
  <si>
    <t>(on behalf of the Auditor General for Wales) *</t>
  </si>
  <si>
    <t>$14</t>
  </si>
  <si>
    <t>$2</t>
  </si>
  <si>
    <t>NDR3 audited</t>
  </si>
  <si>
    <t>NDR3 unaudited</t>
  </si>
  <si>
    <t>Tredomen Park</t>
  </si>
  <si>
    <t>Set this text and the text below to white</t>
  </si>
  <si>
    <t>Gwynedd</t>
  </si>
  <si>
    <t>Conwy</t>
  </si>
  <si>
    <t>Denbighshire</t>
  </si>
  <si>
    <t>Flintshire</t>
  </si>
  <si>
    <t>Wrexham</t>
  </si>
  <si>
    <t>Powys</t>
  </si>
  <si>
    <t>Ceredigion</t>
  </si>
  <si>
    <t>Pembrokeshire</t>
  </si>
  <si>
    <t>Carmarthenshire</t>
  </si>
  <si>
    <t>Swansea</t>
  </si>
  <si>
    <t>Bridgend</t>
  </si>
  <si>
    <t>Merthyr Tydfil</t>
  </si>
  <si>
    <t>Torfaen</t>
  </si>
  <si>
    <t>Newport</t>
  </si>
  <si>
    <t>Cardiff</t>
  </si>
  <si>
    <t>UACode</t>
  </si>
  <si>
    <t>UAName</t>
  </si>
  <si>
    <t>Reason for differences</t>
  </si>
  <si>
    <t>Cyngor Sir Ynys Môn</t>
  </si>
  <si>
    <t>Cyngor Gwynedd</t>
  </si>
  <si>
    <t>Conwy County Borough Council</t>
  </si>
  <si>
    <t>Denbighshire County Council</t>
  </si>
  <si>
    <t>Flintshire County Council</t>
  </si>
  <si>
    <t>Wrexham County Borough Council</t>
  </si>
  <si>
    <t>Powys County Council</t>
  </si>
  <si>
    <t>Ceredigion County Council</t>
  </si>
  <si>
    <t>Pembrokeshire County Council</t>
  </si>
  <si>
    <t>Carmarthenshire County Council</t>
  </si>
  <si>
    <t>City and County of Swansea</t>
  </si>
  <si>
    <t>Neath Port Talbot County Borough Council</t>
  </si>
  <si>
    <t>Bridgend County Borough Council</t>
  </si>
  <si>
    <t>The Vale of Glamorgan Council</t>
  </si>
  <si>
    <t>Rhondda, Cynon, Taff C.B.C.</t>
  </si>
  <si>
    <t>Merthyr Tydfil County Borough Council</t>
  </si>
  <si>
    <t>Caerphilly County Borough Council</t>
  </si>
  <si>
    <t>Blaenau Gwent County Borough Council</t>
  </si>
  <si>
    <t>Torfaen County Borough Council</t>
  </si>
  <si>
    <t>Monmouthshire County Council</t>
  </si>
  <si>
    <t>Newport City Council</t>
  </si>
  <si>
    <t>FormRef</t>
  </si>
  <si>
    <t>RowRef</t>
  </si>
  <si>
    <t>ColumnRef</t>
  </si>
  <si>
    <t>Data</t>
  </si>
  <si>
    <t>YearCode</t>
  </si>
  <si>
    <t>AuthCode</t>
  </si>
  <si>
    <t>Billing Authorities only</t>
  </si>
  <si>
    <t>Authority Details</t>
  </si>
  <si>
    <t>Index</t>
  </si>
  <si>
    <t>Llangefni</t>
  </si>
  <si>
    <t>Ynys Môn</t>
  </si>
  <si>
    <t>Caernarfon</t>
  </si>
  <si>
    <t>LL55 1SH</t>
  </si>
  <si>
    <t>Bodlondeb</t>
  </si>
  <si>
    <t>LL32 8DU</t>
  </si>
  <si>
    <t>Ruthin</t>
  </si>
  <si>
    <t>County Hall</t>
  </si>
  <si>
    <t>CH7 6NB</t>
  </si>
  <si>
    <t>Llandrindod Wells</t>
  </si>
  <si>
    <t>LD1 5LG</t>
  </si>
  <si>
    <t>Haverfordwest</t>
  </si>
  <si>
    <t>SA61 1TP</t>
  </si>
  <si>
    <t>Carmarthen</t>
  </si>
  <si>
    <t>SA31 1JP</t>
  </si>
  <si>
    <t>Oystermouth Road</t>
  </si>
  <si>
    <t>SA1 3SN</t>
  </si>
  <si>
    <t>Civic Centre</t>
  </si>
  <si>
    <t>Port Talbot</t>
  </si>
  <si>
    <t>SA13 1PJ</t>
  </si>
  <si>
    <t>Civic Offices</t>
  </si>
  <si>
    <t>Angel Street</t>
  </si>
  <si>
    <t>Holton Road</t>
  </si>
  <si>
    <t>Barry</t>
  </si>
  <si>
    <t>CF63 4RU</t>
  </si>
  <si>
    <t>Castle Street</t>
  </si>
  <si>
    <t>CF47 8AN</t>
  </si>
  <si>
    <t>Ystrad Mynach</t>
  </si>
  <si>
    <t>Municipal Offices</t>
  </si>
  <si>
    <t>Ebbw Vale</t>
  </si>
  <si>
    <t>Pontypool</t>
  </si>
  <si>
    <t>Atlantic Wharf</t>
  </si>
  <si>
    <t>Cardiff County Council</t>
  </si>
  <si>
    <t>£ pounds</t>
  </si>
  <si>
    <t>net amounts in respect of previous years</t>
  </si>
  <si>
    <t>Signature of Chief Financial Officer:</t>
  </si>
  <si>
    <t>Date:</t>
  </si>
  <si>
    <t>Certificate of Chief Financial Officer</t>
  </si>
  <si>
    <t>Validation checks</t>
  </si>
  <si>
    <t>please explain the reason for the change in the box on the right</t>
  </si>
  <si>
    <t>If the blue boxes are empty then your form has passed our validation checks.</t>
  </si>
  <si>
    <t>If the difference is less £500,000 then no explanation is required</t>
  </si>
  <si>
    <t>please explain the above 20% increase in arrears</t>
  </si>
  <si>
    <t>(tolerance plus or minus 50%)</t>
  </si>
  <si>
    <t>(tolerance plus or minus 20%)</t>
  </si>
  <si>
    <t>If the blue box contains an X</t>
  </si>
  <si>
    <t>NNDR1</t>
  </si>
  <si>
    <t>NNDR3A</t>
  </si>
  <si>
    <t>Line 17</t>
  </si>
  <si>
    <t>Line 18</t>
  </si>
  <si>
    <t>Line 23, Net Yield</t>
  </si>
  <si>
    <t>Line 25, Losses in collection</t>
  </si>
  <si>
    <t>Line 26, Refund of overpayments</t>
  </si>
  <si>
    <t>Line 1, Gross Rates Payable</t>
  </si>
  <si>
    <t>Line 5</t>
  </si>
  <si>
    <t>Line 14</t>
  </si>
  <si>
    <t>Line 9, in respect of current year</t>
  </si>
  <si>
    <t>Line 11, in respect of current year</t>
  </si>
  <si>
    <t>Line 6.5</t>
  </si>
  <si>
    <t>Part 2</t>
  </si>
  <si>
    <t>Part 1</t>
  </si>
  <si>
    <t>DISCRETIONARY RELIEF</t>
  </si>
  <si>
    <t>LOSSES IN COLLECTION</t>
  </si>
  <si>
    <t>GROSS RATES PAYABLE</t>
  </si>
  <si>
    <t>MANDATORY RELIEFS</t>
  </si>
  <si>
    <t>REFUND OF OVERPAYMENTS</t>
  </si>
  <si>
    <t>ARREARS</t>
  </si>
  <si>
    <t>Please select your authority</t>
  </si>
  <si>
    <t>NDRName</t>
  </si>
  <si>
    <t>NDRSTDCode</t>
  </si>
  <si>
    <t>NDRNumber</t>
  </si>
  <si>
    <t>NDREmail</t>
  </si>
  <si>
    <t>LL15 1YN</t>
  </si>
  <si>
    <t>Matthew Phillips</t>
  </si>
  <si>
    <t>matthew.d.phillips@rhondda-cynon-taff.gov.uk</t>
  </si>
  <si>
    <t>Monmouthshire</t>
  </si>
  <si>
    <t>SQL</t>
  </si>
  <si>
    <t>Year</t>
  </si>
  <si>
    <t>PLEASE DO NOT DELETE</t>
  </si>
  <si>
    <t>Form Design</t>
  </si>
  <si>
    <t>Validation</t>
  </si>
  <si>
    <t>Documentation</t>
  </si>
  <si>
    <t>General Comments</t>
  </si>
  <si>
    <t>Survey Response Burden</t>
  </si>
  <si>
    <t>Please enter the time it has taken you (and any colleagues) to prepare and send the return.</t>
  </si>
  <si>
    <t>Please only include time spent on activities to prepare and send this return, such as:</t>
  </si>
  <si>
    <t>Hours taken</t>
  </si>
  <si>
    <t>Please feel free to add any comments</t>
  </si>
  <si>
    <t>Set all text outside the box to grey</t>
  </si>
  <si>
    <t>Set text outside the box to grey</t>
  </si>
  <si>
    <t>The information on this form must be submitted to the Welsh Government under Schedule 8 of the Local Government Finance Act 1988</t>
  </si>
  <si>
    <t>*Delete as necessary</t>
  </si>
  <si>
    <t>I / we have concluded that nothing has come to our attention to indicate that the claim or return:</t>
  </si>
  <si>
    <t>Signature:</t>
  </si>
  <si>
    <t>Name (block capitals):</t>
  </si>
  <si>
    <t>Protect and hide before issue</t>
  </si>
  <si>
    <t>updated on:</t>
  </si>
  <si>
    <t>year</t>
  </si>
  <si>
    <t>-&gt;</t>
  </si>
  <si>
    <t>NNDR3A'</t>
  </si>
  <si>
    <t>NNDR1'</t>
  </si>
  <si>
    <t>NNDR2'</t>
  </si>
  <si>
    <t>Andrew Griffiths</t>
  </si>
  <si>
    <t>andrew.griffiths@powys.gov.uk</t>
  </si>
  <si>
    <t>Rhadyr</t>
  </si>
  <si>
    <t>Usk</t>
  </si>
  <si>
    <t>NP15 1GA</t>
  </si>
  <si>
    <t>Addresses:</t>
  </si>
  <si>
    <t>MEMORANDUM ITEMS</t>
  </si>
  <si>
    <t>Query-for-NDR-form</t>
  </si>
  <si>
    <t>NDR2</t>
  </si>
  <si>
    <t>check for NDR2</t>
  </si>
  <si>
    <t>NDR2, line 14 total</t>
  </si>
  <si>
    <t>NDR2, line 6 total</t>
  </si>
  <si>
    <t>NDR2, line 7 total</t>
  </si>
  <si>
    <t>NDR2, line 8 total</t>
  </si>
  <si>
    <t>NDR2, line 9.12 and 9.2 total</t>
  </si>
  <si>
    <t>NDR2, line 10 total</t>
  </si>
  <si>
    <t>NDR2, line 11 total</t>
  </si>
  <si>
    <t>NDR1</t>
  </si>
  <si>
    <t>Chris Moore</t>
  </si>
  <si>
    <t>Gary Ferguson</t>
  </si>
  <si>
    <t>Jonathan Haswell</t>
  </si>
  <si>
    <t>Heidi Morrison</t>
  </si>
  <si>
    <t>heidi.morrison@pembrokeshire.gov.uk</t>
  </si>
  <si>
    <t>Christopher Lee</t>
  </si>
  <si>
    <t>E-mail:</t>
  </si>
  <si>
    <t>2014-15</t>
  </si>
  <si>
    <t xml:space="preserve">The Statement of Responsibilities of grant-paying and receiving bodies, the Auditor General for Wales and auditors who work under his arrangements for certifying claims and returns sets out the respective responsibilities of these parties. It also sets out the limitations of the responsibilities of the Auditor General for Wales and the auditors working under his arrangements.
</t>
  </si>
  <si>
    <t xml:space="preserve">I / We have examined the entries in this form (which replaces or amends the original submitted to me / us by the receiving body dated __________)* and the related accounts and records of the receiving body in accordance with Certification Instruction A01, and have carried out the tests in Certification Instruction number ___________ and obtained such evidence and explanations as I / we consider necessary.
</t>
  </si>
  <si>
    <t>7</t>
  </si>
  <si>
    <t>8</t>
  </si>
  <si>
    <t>11</t>
  </si>
  <si>
    <t>13</t>
  </si>
  <si>
    <t>YEAR</t>
  </si>
  <si>
    <t>WALES</t>
  </si>
  <si>
    <t>1990-91</t>
  </si>
  <si>
    <t>1991-92</t>
  </si>
  <si>
    <t>1992-93</t>
  </si>
  <si>
    <t>1993-94</t>
  </si>
  <si>
    <t>1994-95</t>
  </si>
  <si>
    <t>1995-96</t>
  </si>
  <si>
    <t>1996-97</t>
  </si>
  <si>
    <t>1997-98</t>
  </si>
  <si>
    <t>1998-99</t>
  </si>
  <si>
    <t>1999-00</t>
  </si>
  <si>
    <t>2000-01</t>
  </si>
  <si>
    <t>2001-02</t>
  </si>
  <si>
    <t>2002-03</t>
  </si>
  <si>
    <t>2003-04</t>
  </si>
  <si>
    <t>2004-05</t>
  </si>
  <si>
    <t>2005-06</t>
  </si>
  <si>
    <t>2006-07</t>
  </si>
  <si>
    <t>2007-08</t>
  </si>
  <si>
    <t>2008-09</t>
  </si>
  <si>
    <t>2009-10</t>
  </si>
  <si>
    <t>2010-11</t>
  </si>
  <si>
    <t>2011-12</t>
  </si>
  <si>
    <t>2012-13</t>
  </si>
  <si>
    <t>2013-14</t>
  </si>
  <si>
    <t>2015-16</t>
  </si>
  <si>
    <t>Any large % changes in reliefs between NDR3 and NDR1 need to be explained in the relevant boxes next to the test.</t>
  </si>
  <si>
    <t>14</t>
  </si>
  <si>
    <t>17</t>
  </si>
  <si>
    <t>Carys Lord</t>
  </si>
  <si>
    <t>in respect of this current year</t>
  </si>
  <si>
    <t>2016-17</t>
  </si>
  <si>
    <t>R Marc Jones</t>
  </si>
  <si>
    <t>201617</t>
  </si>
  <si>
    <t>2017-18</t>
  </si>
  <si>
    <t>qryUnion_All_Data_USED_FOR_NDR3_POPULATION</t>
  </si>
  <si>
    <t>A</t>
  </si>
  <si>
    <t>B</t>
  </si>
  <si>
    <t>C</t>
  </si>
  <si>
    <t>D</t>
  </si>
  <si>
    <t>E</t>
  </si>
  <si>
    <t>F</t>
  </si>
  <si>
    <t>G</t>
  </si>
  <si>
    <t>H</t>
  </si>
  <si>
    <t>I</t>
  </si>
  <si>
    <t>J</t>
  </si>
  <si>
    <t>K</t>
  </si>
  <si>
    <t>L</t>
  </si>
  <si>
    <t>M</t>
  </si>
  <si>
    <t>N</t>
  </si>
  <si>
    <t>O</t>
  </si>
  <si>
    <t>P</t>
  </si>
  <si>
    <t>Q</t>
  </si>
  <si>
    <t>R</t>
  </si>
  <si>
    <t>S</t>
  </si>
  <si>
    <t>T</t>
  </si>
  <si>
    <t>U</t>
  </si>
  <si>
    <t>V</t>
  </si>
  <si>
    <t>W</t>
  </si>
  <si>
    <t>Y</t>
  </si>
  <si>
    <t>Z</t>
  </si>
  <si>
    <t>AA</t>
  </si>
  <si>
    <t>AB</t>
  </si>
  <si>
    <t>Page 1</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</si>
  <si>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</si>
  <si>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</si>
  <si>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</si>
  <si>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</si>
  <si>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</si>
  <si>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</si>
  <si>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</si>
  <si>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</si>
  <si>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</si>
  <si>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</si>
  <si>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</si>
  <si>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</si>
  <si>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</si>
  <si>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</si>
  <si>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</si>
  <si>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</si>
  <si>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</si>
  <si>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</si>
  <si>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</si>
  <si>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</si>
  <si>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</si>
  <si>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</si>
  <si>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</si>
  <si>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</si>
  <si>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</si>
  <si>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</si>
  <si>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</si>
  <si>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</si>
  <si>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</si>
  <si>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</si>
  <si>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</si>
  <si>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</si>
  <si>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</si>
  <si>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</si>
  <si>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</si>
  <si>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</si>
  <si>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</si>
  <si>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</si>
  <si>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</si>
  <si>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</si>
  <si>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</si>
  <si>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</si>
  <si>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</si>
  <si>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</si>
  <si>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</si>
  <si>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</si>
  <si>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</si>
  <si>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</si>
  <si>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</si>
  <si>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</si>
  <si>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</si>
  <si>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</si>
  <si>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</si>
  <si>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</si>
  <si>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</si>
  <si>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</si>
  <si>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</si>
  <si>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</si>
  <si>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</si>
  <si>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</si>
  <si>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</si>
  <si>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</si>
  <si>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</si>
  <si>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</si>
  <si>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</si>
  <si>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</si>
  <si>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</si>
  <si>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</si>
  <si>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</si>
  <si>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</si>
  <si>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</si>
  <si>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</si>
  <si>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2018-19</t>
  </si>
  <si>
    <t>Helen Rodgers</t>
  </si>
  <si>
    <t>Gross rates payable</t>
  </si>
  <si>
    <t>Date of latest information taken into account</t>
  </si>
  <si>
    <t>Net yield (line 16 minus lines 17 to 22)</t>
  </si>
  <si>
    <t>doubtful debts for which provision should be made</t>
  </si>
  <si>
    <t>2019-20</t>
  </si>
  <si>
    <t>Ben Smith</t>
  </si>
  <si>
    <t>Godfrey Road</t>
  </si>
  <si>
    <t>Reductions under:</t>
  </si>
  <si>
    <t>I certify that the entries on this form are the best that I can make on the information available to me.</t>
  </si>
  <si>
    <t>CV</t>
  </si>
  <si>
    <t>Small business rate relief</t>
  </si>
  <si>
    <t>Number of hereditaments ineligible for small business rate relief as a result of the multiple occupation limit</t>
  </si>
  <si>
    <t>Amount of non-domestic rates paid by hereditaments as a result of the multiple occupation limit</t>
  </si>
  <si>
    <t>Neu</t>
  </si>
  <si>
    <t>Or</t>
  </si>
  <si>
    <t>For any enquiries please contact:</t>
  </si>
  <si>
    <t>Mae'n rhaid cyflwyno'r wybodaeth ar y fflurfen hon i Llywodraeth Cymru o dan Atodlen 8 i Ddeddf Cyllid Llywodraeth Leol 1988</t>
  </si>
  <si>
    <t>Rhif ac estyniad:</t>
  </si>
  <si>
    <t>Number and extension:</t>
  </si>
  <si>
    <t>Côd STD:</t>
  </si>
  <si>
    <t>STD code</t>
  </si>
  <si>
    <t>Ffôn:</t>
  </si>
  <si>
    <t>Telephone:</t>
  </si>
  <si>
    <t>E-bost:</t>
  </si>
  <si>
    <t>Enw:</t>
  </si>
  <si>
    <t>Name:</t>
  </si>
  <si>
    <t>Please give the name and telephone number of the person who we may contact in case of queries:-</t>
  </si>
  <si>
    <t>Diwygiwch fanylion eich awdurdod isod os oes angen:</t>
  </si>
  <si>
    <t>Please amend the details for your authority below if necessary:</t>
  </si>
  <si>
    <t>Awdurdodau bilio un unig</t>
  </si>
  <si>
    <t>Front Page</t>
  </si>
  <si>
    <t>Use</t>
  </si>
  <si>
    <t>Cym</t>
  </si>
  <si>
    <t>Eng</t>
  </si>
  <si>
    <t>Saesneg/English</t>
  </si>
  <si>
    <t>Cymraeg/Welsh</t>
  </si>
  <si>
    <t>Part 1 - Preliminary information (Please enter all amounts to the nearest pound)</t>
  </si>
  <si>
    <t>Contribution to the pool (line 23 minus lines 24 to 26)</t>
  </si>
  <si>
    <t>Ardrethi gros sy'n daladwy</t>
  </si>
  <si>
    <t>mewn perthynas â'r flwyddyn gyfredol hon</t>
  </si>
  <si>
    <t>symiau net mewn perthynas â blynyddoedd blaenorol</t>
  </si>
  <si>
    <t>Dyddiad y wybodaeth ddiweddaraf a ystyriwyd</t>
  </si>
  <si>
    <t>Yr arenillion net (llinell 16 llai llinellau 17 i 22)</t>
  </si>
  <si>
    <t>EITEMAU MEMORANDWM</t>
  </si>
  <si>
    <t>Rhan 1 - Gwybodaeth ragarweiniol (Nodwch bob swm i'r bunt agosaf)</t>
  </si>
  <si>
    <t>Cyfraniad i'r gronfa (llinell 23 llai llinellau 24 i 26)</t>
  </si>
  <si>
    <t>Mandatory reliefs (please show the estimated lost yield as positive)</t>
  </si>
  <si>
    <t>Ar gyfer defnydd gweinyddol Llywodraeth Cymru yn unig</t>
  </si>
  <si>
    <t xml:space="preserve">  </t>
  </si>
  <si>
    <t>£ punnoedd</t>
  </si>
  <si>
    <t>NDR3 heb ei archwilio</t>
  </si>
  <si>
    <t>NDR3 wedi ei archwilio</t>
  </si>
  <si>
    <t>Sir Ddinbych</t>
  </si>
  <si>
    <t>Sir y Fflint</t>
  </si>
  <si>
    <t>Wrecsam</t>
  </si>
  <si>
    <t>Sir Benfro</t>
  </si>
  <si>
    <t>Sir Gaerfyrddin</t>
  </si>
  <si>
    <t>Abertawe</t>
  </si>
  <si>
    <t>Castell-nedd Port Talbot</t>
  </si>
  <si>
    <t>Pen-y-bont ar Ogwr</t>
  </si>
  <si>
    <t>Bro Morgannwg</t>
  </si>
  <si>
    <t>Rhondda Cynon Taf</t>
  </si>
  <si>
    <t>Merthyr Tudful</t>
  </si>
  <si>
    <t>Caerffili</t>
  </si>
  <si>
    <t>Blaenau Gwent</t>
  </si>
  <si>
    <t>Sir Fynwy</t>
  </si>
  <si>
    <t>Casnewydd</t>
  </si>
  <si>
    <t>Caerdydd</t>
  </si>
  <si>
    <t>Dewisiwch eich awdurdod</t>
  </si>
  <si>
    <t>Jane Thomas</t>
  </si>
  <si>
    <t>h.jones@npt.gov.uk; a.hinder@npt.gov.uk</t>
  </si>
  <si>
    <t>Barrie J Davies</t>
  </si>
  <si>
    <t>Peter Davies</t>
  </si>
  <si>
    <t>Nifer yr hereditamentau nad ydynt yn gymwys ar gyfer rhyddhad ardrethi busnesau bach o ganlyniad i'r cyfyngiad amlfeddiannaeth</t>
  </si>
  <si>
    <t>Faint o ardrethi annomestig ychwanegol a delir gan hereditamentau o ganlyniad i'r cyfyngiad amlfeddiannaeth</t>
  </si>
  <si>
    <t>collection, analysis and aggregation of records and data required;</t>
  </si>
  <si>
    <t>completing, checking, amending and approving the form.</t>
  </si>
  <si>
    <t>cwblhau, gwirio, diwygio a chymeradwyo'r ffurflen.</t>
  </si>
  <si>
    <t>Dilysu</t>
  </si>
  <si>
    <t>Dylech gynnwys yr amser a dreuliwyd ar weithgarwch i baratoi ac anfon y ffurflen hon yn unig, megis:</t>
  </si>
  <si>
    <t>Mae croeso i chi ychwanegu unrhyw sylwadau</t>
  </si>
  <si>
    <t>Nifer yr oriau</t>
  </si>
  <si>
    <t>Please Comment</t>
  </si>
  <si>
    <t>Rhowch sylw</t>
  </si>
  <si>
    <t>Sylwadau cyffredinol</t>
  </si>
  <si>
    <t>Y Baich o Ymateb i'r Arolwg</t>
  </si>
  <si>
    <t>S.R.B.</t>
  </si>
  <si>
    <t>General comments</t>
  </si>
  <si>
    <t>Please comment</t>
  </si>
  <si>
    <t>Dyddiad:</t>
  </si>
  <si>
    <t>Enw (priflythrennau):</t>
  </si>
  <si>
    <t>Llofnod:</t>
  </si>
  <si>
    <t>Rwyf / rydym wedi dod i'r casgliad nad oes unrhyw beth wedi dod i'n sylw i awgrymu nad yw'r hawliad neu'r ffurflen:</t>
  </si>
  <si>
    <t xml:space="preserve">Mae'r Datganiad o Gyfrifoldebau cyrff sy'n talu ac yn derbyn grantiau, Archwilydd Cyffredinol Cymru ac archwilwyr sy'n gweithio o dan ei drefniadau ar gyfer ardystio hawliadau a ffurflenni yn nodi priod gyfrifoldebau y partïon hyn. Mae hefyd yn nodi cyfyngiadau cyfrifoldebau Archwilydd Cyffredinol Cymru a'r archwilwyr sy'n gweithio o dan ei drefniadau.
</t>
  </si>
  <si>
    <t>Llofnod y Prif Swyddog Ariannol:</t>
  </si>
  <si>
    <t>Tystysgrif y Prif Swyddog Cyllid</t>
  </si>
  <si>
    <t>esboniwch y cynnydd mewn ôl-ddyledion sy'n fwy nag 20%</t>
  </si>
  <si>
    <t>Os yw'r blwch glas yn cynnwys X</t>
  </si>
  <si>
    <t>Os yw'r gwahaniaeth yn llai na £500,000 nid oes angen esboniad</t>
  </si>
  <si>
    <t>Y rheswm dros y gwahaniaethau</t>
  </si>
  <si>
    <t>Llinell 14</t>
  </si>
  <si>
    <t>ÔL- DDYLEDION</t>
  </si>
  <si>
    <t>rhowch y rheswm dros y newid yn y blwch ar y dde</t>
  </si>
  <si>
    <t>Llinell 11, mewn perthynas â'r flwyddyn gyfredol</t>
  </si>
  <si>
    <t>Llinell 9, mewn perthynas â'r flwyddyn gyfredol</t>
  </si>
  <si>
    <t>Llinell 6.5</t>
  </si>
  <si>
    <t>Llinell 5</t>
  </si>
  <si>
    <t>RHYDDHAD GORFODOL</t>
  </si>
  <si>
    <t>Llinell 1, Ardrethi Gros sy'n Daladwy</t>
  </si>
  <si>
    <t>ARDRETHI GROS SY'N DALADWY</t>
  </si>
  <si>
    <t>Rhan 1</t>
  </si>
  <si>
    <t>Llinell 23, Arenillion Net</t>
  </si>
  <si>
    <t>Llinell 26, Ad-dalu gordaliadau</t>
  </si>
  <si>
    <t>AD-DALU GORDALIADAU</t>
  </si>
  <si>
    <t>Llinell 25, Colledion wrth gasglu</t>
  </si>
  <si>
    <t>COLLEDION WRTH GASGLU</t>
  </si>
  <si>
    <t>Llinell 18</t>
  </si>
  <si>
    <t>Llinell 17</t>
  </si>
  <si>
    <t>Rhan 2</t>
  </si>
  <si>
    <t>Mae angen esbonio unrhyw newidiadau canrannol mawr mewn rhyddhad rhwng NDR3 ac NDR1 yn y blychau perthnasol wrth ochr y testun.</t>
  </si>
  <si>
    <t>Os yw'r blychau glas yn wag mae eich ffurflen wedi pasio ein gwiriadau dilysu.</t>
  </si>
  <si>
    <t>Gwiriadau dilysu</t>
  </si>
  <si>
    <t>Comments</t>
  </si>
  <si>
    <t>Certificate</t>
  </si>
  <si>
    <t>Dyluniad y ffurflen</t>
  </si>
  <si>
    <t>Dogfennaeth</t>
  </si>
  <si>
    <t>*Dilëwch fel y bo angen</t>
  </si>
  <si>
    <t>Certificate of the Auditor General for Wales</t>
  </si>
  <si>
    <t>Tystysgrif Archwilydd Cyffredinol Cymru</t>
  </si>
  <si>
    <t>(Except for the matters raised in the attached qualification letter dated_______________________)*</t>
  </si>
  <si>
    <t>(Ac eithrio'r materion a godir yn y llythyr amodi atodedig dyddiedig___________________)*</t>
  </si>
  <si>
    <t xml:space="preserve">Rwyf / Rydym wedi archwilio'r ffigurau a nodir yn y ffurflen hon (sy'n disodli neu'n diwygio'r ffurflen wreiddiol a gyflwynwyd i mi / ni gan y corff sy'n derbyn dyddiedig __________)* a chyfrifon a chofnodion y corff sy'n derbyn yn unol â Chyfarwyddyd Ardystio A01, ac wedi cynnal y profion yng Nghyfarwyddyd Ardystio rhif ___________ ac wedi cael y cyfryw dystiolaeth ac esboniadau ag sydd ei hangen, yn fy marn i / ein barn ni.
</t>
  </si>
  <si>
    <t>2020-21</t>
  </si>
  <si>
    <t>Rhian Hayden</t>
  </si>
  <si>
    <t>Richard Hagg</t>
  </si>
  <si>
    <t>Expr1</t>
  </si>
  <si>
    <t>2021-22</t>
  </si>
  <si>
    <t>2022-23</t>
  </si>
  <si>
    <t>2023-24</t>
  </si>
  <si>
    <t>2024-25</t>
  </si>
  <si>
    <t>2025-26</t>
  </si>
  <si>
    <t>2026-27</t>
  </si>
  <si>
    <t>2027-28</t>
  </si>
  <si>
    <t>2028-29</t>
  </si>
  <si>
    <t>2029-30</t>
  </si>
  <si>
    <t>2030-31</t>
  </si>
  <si>
    <t>2031-32</t>
  </si>
  <si>
    <t>2032-33</t>
  </si>
  <si>
    <t>XXX</t>
  </si>
  <si>
    <t>Welsh Government Administration use only</t>
  </si>
  <si>
    <t>Amanda Hughes</t>
  </si>
  <si>
    <t>Richard Weigh</t>
  </si>
  <si>
    <t>Huw Jones</t>
  </si>
  <si>
    <t>Meirion Rushworth</t>
  </si>
  <si>
    <t>ndrforms@gov.wales</t>
  </si>
  <si>
    <t>andrew.bolton@wrexham.gov.uk; lisa.case@wrexham.gov.uk</t>
  </si>
  <si>
    <t>Section 49 (hardship)</t>
  </si>
  <si>
    <t>Adran 49 (caledi)</t>
  </si>
  <si>
    <t>Section 58 (revaluation transitional relief)</t>
  </si>
  <si>
    <t>Adran 58 (rhyddhad trosiannol ailbrisio)</t>
  </si>
  <si>
    <t>Regulation 5 of S.I. 1991 No. 141 (charges on property)</t>
  </si>
  <si>
    <t>Authority name</t>
  </si>
  <si>
    <t>CFO Name</t>
  </si>
  <si>
    <t>address 1</t>
  </si>
  <si>
    <t>address 2</t>
  </si>
  <si>
    <t xml:space="preserve">address 3 </t>
  </si>
  <si>
    <t>address 4</t>
  </si>
  <si>
    <t>Post Code</t>
  </si>
  <si>
    <t>Isle of Anglesey</t>
  </si>
  <si>
    <t>Y Swyddfa Addysg</t>
  </si>
  <si>
    <t xml:space="preserve">Ffordd Glanhwfa </t>
  </si>
  <si>
    <t>Ynys Mon</t>
  </si>
  <si>
    <t>LL77 7EY</t>
  </si>
  <si>
    <t>Council Offices</t>
  </si>
  <si>
    <t>Shirehall Street</t>
  </si>
  <si>
    <t>Wynnstay Rd</t>
  </si>
  <si>
    <t xml:space="preserve">Mold </t>
  </si>
  <si>
    <t>The Guildhall</t>
  </si>
  <si>
    <t>LL11 1AY</t>
  </si>
  <si>
    <t>Duncan Hall</t>
  </si>
  <si>
    <t>Neuadd Cyngor Ceredigion</t>
  </si>
  <si>
    <t>Penmorfa</t>
  </si>
  <si>
    <t>Aberaeron</t>
  </si>
  <si>
    <t>SA46 0PA</t>
  </si>
  <si>
    <t>Neath Port Talbot</t>
  </si>
  <si>
    <t>CF31 4WB</t>
  </si>
  <si>
    <t>Vale of Glamorgan</t>
  </si>
  <si>
    <t>Matt Bowmer</t>
  </si>
  <si>
    <t>The Pavilions</t>
  </si>
  <si>
    <t>Cambrian Park</t>
  </si>
  <si>
    <t>Clydach Vale</t>
  </si>
  <si>
    <t>Tonypandy</t>
  </si>
  <si>
    <t>CF40 2XX</t>
  </si>
  <si>
    <t>Caerphilly</t>
  </si>
  <si>
    <t>Penalta House</t>
  </si>
  <si>
    <t>Hengoed</t>
  </si>
  <si>
    <t>CF82 7EP</t>
  </si>
  <si>
    <t>NP23 6XB</t>
  </si>
  <si>
    <t xml:space="preserve"> NP4 6YB</t>
  </si>
  <si>
    <t xml:space="preserve"> NP20 4UR</t>
  </si>
  <si>
    <t>CF10 4UW</t>
  </si>
  <si>
    <t xml:space="preserve"> </t>
  </si>
  <si>
    <t>Tudalen flaen</t>
  </si>
  <si>
    <t>Rhowch enw a rhif ffôn y person y gallwn gysylltu ag ef os bydd gennym unrhyw ymholiadau:-</t>
  </si>
  <si>
    <t>FfurflenniNDR@llyw.cymru</t>
  </si>
  <si>
    <t>Dylid cyfeirio unrhyw ymholiadau at:</t>
  </si>
  <si>
    <t>Rhyddhad gorfodol (dangoswch yr amcangyfrif o'r arenillion a gollwyd fel ffigur cadarnhaol)</t>
  </si>
  <si>
    <t>Rhyddhad yn ôl disgresiwn (dangoswch yr amcangyfrif o'r arenillion a gollwyd fel ffigur cadarnhaol)</t>
  </si>
  <si>
    <t>Rheoliad 5 o O.S. 1991 Rhif 141 (arwystlon ar eiddo)</t>
  </si>
  <si>
    <t>Rhyddhad ardrethi fusnesau bach</t>
  </si>
  <si>
    <t>casglu, dadansoddi a chyfuno'r cofnodion a'r data gofynnol;</t>
  </si>
  <si>
    <t>Ardystiaf fod yr wybodaeth a nodir ar y ffurflen hon y gorau y gall fod ar sail y wybodaeth sydd ar gael i mi.</t>
  </si>
  <si>
    <t>(ar ran Archwilydd Cyffredinol Cymru) *</t>
  </si>
  <si>
    <t>RHYDDHAD YN ÔL DISGRESIWN</t>
  </si>
  <si>
    <t>(goddefiant llai neu fwy 50%)</t>
  </si>
  <si>
    <t>Prawf 4: Mesur o gyfran y gordaliadau a ad-dalwyd o'i chymaru â'r arenillion net (goddefiant o 2%)</t>
  </si>
  <si>
    <t>(goddefiant llai neu fwy 20%)</t>
  </si>
  <si>
    <t>Certification</t>
  </si>
  <si>
    <t>Email: SubsidyControlUnit@gov.wales</t>
  </si>
  <si>
    <t>CF10 3NQ</t>
  </si>
  <si>
    <t>Cardiff </t>
  </si>
  <si>
    <t>Cathays Park </t>
  </si>
  <si>
    <t>Welsh Government </t>
  </si>
  <si>
    <t>Subsidy Control Unit </t>
  </si>
  <si>
    <t>For further advice, the Subsidy Control Unit at the Welsh Government can be contacted at:</t>
  </si>
  <si>
    <t>As of 4 January 2023, the new UK subsidy control regime commenced with the coming into force of the Subsidy Control Act 2022. More information is available in the UK statutory subsidy control guidance from the UK Government.</t>
  </si>
  <si>
    <t>Subsidy Control</t>
  </si>
  <si>
    <t>Lines 40 to 43</t>
  </si>
  <si>
    <t>Memorandum Items</t>
  </si>
  <si>
    <t>Line 27 Contribution to the pool</t>
  </si>
  <si>
    <t>Line 26 Refund of overpayments / interest on repayments</t>
  </si>
  <si>
    <t>Line 25 Losses in collection</t>
  </si>
  <si>
    <t>Line 24 Allowance for costs of collection</t>
  </si>
  <si>
    <t>Line 23 Net yield</t>
  </si>
  <si>
    <t>S = the total of any amounts taken into account as amounts described under Q or R (or the equivalent under the previous rules) in a preceding year's outturn but which, on the basis of information now available, should not have been taken into account.</t>
  </si>
  <si>
    <t>R = 75% of any interest payable as a result of an agreement taken into account in a previous year's outturn and which have since been paid or for which the term of agreement has expired, and have not previously been taken into account;</t>
  </si>
  <si>
    <t>Q = 75% of amounts taken into account as deferred amounts in a previous year's outturn which have since been paid, or for which the terms of the agreement have expired, and have not previously been taken into account;</t>
  </si>
  <si>
    <t>P = amounts taken into account (under item O or its equivalent under the previous rules) in respect of days in a preceding year and which, on the basis of information now available, should not have been taken into account;</t>
  </si>
  <si>
    <t>Line 22 Charges on property</t>
  </si>
  <si>
    <t>Line 21 Hardship</t>
  </si>
  <si>
    <t>Line 18 Non‑profit making bodies</t>
  </si>
  <si>
    <t>Line 17.5 Registered community amateur sports clubs</t>
  </si>
  <si>
    <t>Line 17 Charitable occupation</t>
  </si>
  <si>
    <t>Discretionary reliefs</t>
  </si>
  <si>
    <t>Line 16 Gross amount payable</t>
  </si>
  <si>
    <t>Line 15 Date of latest information taken into account</t>
  </si>
  <si>
    <t>Line 14 Arrears</t>
  </si>
  <si>
    <t>Line 13 Gross amount</t>
  </si>
  <si>
    <t>Lines 12.5 and 12.6 Public Lavatories</t>
  </si>
  <si>
    <t>Lines 11 and 12 Empty premises</t>
  </si>
  <si>
    <t>Lines 9 and 10 Partly occupied premises</t>
  </si>
  <si>
    <t>Lines 6.5 and 6.6 Registered community amateur sports clubs</t>
  </si>
  <si>
    <t>Lines 5 and 6 Charities</t>
  </si>
  <si>
    <t>Mandatory reliefs</t>
  </si>
  <si>
    <t>Lines 1 and 2 Gross rates payable</t>
  </si>
  <si>
    <t>Introduction</t>
  </si>
  <si>
    <t>Contents</t>
  </si>
  <si>
    <t>Non‑Domestic Rating Pool Wales – Outturn Contribution</t>
  </si>
  <si>
    <t xml:space="preserve">Ardystio </t>
  </si>
  <si>
    <t xml:space="preserve">E-bost: YrUnedRheoliCymorthdaliadau@llyw.cymru </t>
  </si>
  <si>
    <t>Parc Cathays</t>
  </si>
  <si>
    <t>Llywodraeth Cymru</t>
  </si>
  <si>
    <t>Yr Uned Rheoli Cymorthdaliadau</t>
  </si>
  <si>
    <t xml:space="preserve">I gael rhagor o gyngor, gallwch gysylltu ag Uned Rheoli Cymorthdaliadau Llywodraeth Cymru yn: </t>
  </si>
  <si>
    <t>Dechreuodd trefn rheoli cymorthdaliadau newydd y DU ar 4 Ionawr 2023 wedi i Ddeddf Rheoli Cymorthdaliadau 2022 ddod i rym. Mae rhagor o wybodaeth ar gael yng nghanllawiau rheoli cymorthdaliadau statudol y DU Cymrugan Lywodraeth y DU.</t>
  </si>
  <si>
    <t>Rheoli Cymorthdaliadau</t>
  </si>
  <si>
    <t>Llinellau 40 i 43</t>
  </si>
  <si>
    <t xml:space="preserve">Eitemau memorandwm </t>
  </si>
  <si>
    <t xml:space="preserve">Llinell 27 Cyfraniad i’r gronfa </t>
  </si>
  <si>
    <t xml:space="preserve">Llinell 26 Ad-dalu gordaliadau / llog ar ad-daliadau </t>
  </si>
  <si>
    <t>Llinell 25 Colledion wrth gasglu</t>
  </si>
  <si>
    <t xml:space="preserve">Llinell 24 Lwfans ar gyfer costau casglu </t>
  </si>
  <si>
    <t xml:space="preserve">Llinell 23 Arenillion net </t>
  </si>
  <si>
    <t>R = 75% o unrhyw log sy'n daladwy o ganlyniad i gytundeb a ystyriwyd yn alldro blwyddyn flaenorol ac sydd bellach wedi'i dalu neu y mae telerau'r cytundeb wedi dod i ben ar ei gyfer, ac nad ydynt wedi’u hystyried yn flaenorol;</t>
  </si>
  <si>
    <t>Q = 75% o symiau a ystyriwyd fel symiau a ohiriwyd yn alldro blwyddyn flaenorol sydd bellach wedi'u talu, neu y mae telerau'r cytundeb wedi dod i ben ar eu cyfer, ac nad ydynt wedi’u hystyried yn flaenorol;</t>
  </si>
  <si>
    <t>Llinell 22 Arwystlon ar eiddo</t>
  </si>
  <si>
    <t xml:space="preserve">Llinell 21 Caledi </t>
  </si>
  <si>
    <t xml:space="preserve">Llinell 18 Cyrff nad ydynt yn gwneud elw </t>
  </si>
  <si>
    <t>Llinell 17.5 Clybiau chwaraeon amatur cymunedol cofrestredig</t>
  </si>
  <si>
    <t xml:space="preserve">Llinell 17 Deiliadaeth elusennol </t>
  </si>
  <si>
    <t xml:space="preserve">Rhyddhad yn ôl disgresiwn </t>
  </si>
  <si>
    <t>Cynrychiolir symiau (i) a (ii) uchod gan swm G yn y fformiwla ym mharagraff 2(1) o Atodlen 1 i'r Rheoliadau. Cynrychiolir swm (iii) gan swm H.</t>
  </si>
  <si>
    <t xml:space="preserve">Llinell 16 Y swm gros sy’n daladwy </t>
  </si>
  <si>
    <t>Llinell 15 Dyddiad yr wybodaeth ddiweddaraf a ystyriwyd</t>
  </si>
  <si>
    <t>Llinell 14 Ôl-ddyledion</t>
  </si>
  <si>
    <t xml:space="preserve">Llinell 13 Y swm gros </t>
  </si>
  <si>
    <t>Llinellau 12.5 a 12.6 Toiledau Cyhoeddus</t>
  </si>
  <si>
    <t xml:space="preserve">Llinellau 11 a 12 Eiddo gwag </t>
  </si>
  <si>
    <t>Lllinellau 9 a 10 Eiddo a feddiannir yn rhannol</t>
  </si>
  <si>
    <t>Llinellau 6.5 a 6.6 Clybiau chwaraeon amatur cymunedol cofrestredig</t>
  </si>
  <si>
    <t>Rhyddhadau gorfodol</t>
  </si>
  <si>
    <t>Llinellau 1 a 2 Ardrethi gros sy’n daladwy</t>
  </si>
  <si>
    <t xml:space="preserve">Cyflwyniad </t>
  </si>
  <si>
    <t>Ardystio</t>
  </si>
  <si>
    <t>Eitemau memorandwm</t>
  </si>
  <si>
    <t>Llinell 27 Cyfraniad i’r gronfa</t>
  </si>
  <si>
    <t>Llinell 26 Ad-dalu gordaliadau / llog ar ad-daliadau</t>
  </si>
  <si>
    <t>Llinell 24 Lwfans ar gyfer costau casglu</t>
  </si>
  <si>
    <t>Llinell 23 Arenillion net</t>
  </si>
  <si>
    <t>Llinell 21 Caledi</t>
  </si>
  <si>
    <t>Llinell 18 Cyrff nad ydynt yn gwneud elw</t>
  </si>
  <si>
    <t>Llinell 17 Deiliadaeth elusennol</t>
  </si>
  <si>
    <t>Rhyddhad yn ôl disgresiwn</t>
  </si>
  <si>
    <t>Llinell 16 Y swm gros sy’n daladwy</t>
  </si>
  <si>
    <t>Llinell 13 Y swm gros</t>
  </si>
  <si>
    <t>Llinellau 11 a 12 Eiddo gwag</t>
  </si>
  <si>
    <t>Llinellau 5 a 6 Elusennau</t>
  </si>
  <si>
    <t>Cyflwyniad</t>
  </si>
  <si>
    <t>Cynnwys</t>
  </si>
  <si>
    <t xml:space="preserve">Cronfa Ardrethi Annomestig Cymru – Cyfraniad Alldro </t>
  </si>
  <si>
    <t>Lines 3.1 Transitional Relief</t>
  </si>
  <si>
    <t xml:space="preserve">Llinellau 3.1 Rhyddhad Trosiannol </t>
  </si>
  <si>
    <t/>
  </si>
  <si>
    <t>Lines 3.1 and 4.1 Transitional Relief</t>
  </si>
  <si>
    <t>Llinellau 3.1 a 4.1 Rhyddhad Trosiannol</t>
  </si>
  <si>
    <t>NDRforms@gov.wales</t>
  </si>
  <si>
    <t>202425NNDR15121</t>
  </si>
  <si>
    <t>202425NNDR15141</t>
  </si>
  <si>
    <t>202425NNDR15161</t>
  </si>
  <si>
    <t>202425NNDR15181</t>
  </si>
  <si>
    <t>202425NNDR15201</t>
  </si>
  <si>
    <t>202425NNDR15221</t>
  </si>
  <si>
    <t>202425NNDR15241</t>
  </si>
  <si>
    <t>202425NNDR15261</t>
  </si>
  <si>
    <t>202425NNDR15281</t>
  </si>
  <si>
    <t>202425NNDR15301</t>
  </si>
  <si>
    <t>202425NNDR15321</t>
  </si>
  <si>
    <t>202425NNDR15341</t>
  </si>
  <si>
    <t>202425NNDR15361</t>
  </si>
  <si>
    <t>202425NNDR15381</t>
  </si>
  <si>
    <t>202425NNDR15401</t>
  </si>
  <si>
    <t>202425NNDR15421</t>
  </si>
  <si>
    <t>202425NNDR15441</t>
  </si>
  <si>
    <t>202425NNDR15451</t>
  </si>
  <si>
    <t>202425NNDR15461</t>
  </si>
  <si>
    <t>202425NNDR15481</t>
  </si>
  <si>
    <t>202425NNDR15501</t>
  </si>
  <si>
    <t>202425NNDR15521</t>
  </si>
  <si>
    <t>202425NNDR15961</t>
  </si>
  <si>
    <t>202425NNDR15122</t>
  </si>
  <si>
    <t>202425NNDR15142</t>
  </si>
  <si>
    <t>202425NNDR15162</t>
  </si>
  <si>
    <t>202425NNDR15182</t>
  </si>
  <si>
    <t>202425NNDR15202</t>
  </si>
  <si>
    <t>202425NNDR15222</t>
  </si>
  <si>
    <t>202425NNDR15242</t>
  </si>
  <si>
    <t>202425NNDR15262</t>
  </si>
  <si>
    <t>202425NNDR15282</t>
  </si>
  <si>
    <t>202425NNDR15302</t>
  </si>
  <si>
    <t>202425NNDR15322</t>
  </si>
  <si>
    <t>202425NNDR15342</t>
  </si>
  <si>
    <t>202425NNDR15362</t>
  </si>
  <si>
    <t>202425NNDR15382</t>
  </si>
  <si>
    <t>202425NNDR15402</t>
  </si>
  <si>
    <t>202425NNDR15422</t>
  </si>
  <si>
    <t>202425NNDR15442</t>
  </si>
  <si>
    <t>202425NNDR15452</t>
  </si>
  <si>
    <t>202425NNDR15462</t>
  </si>
  <si>
    <t>202425NNDR15482</t>
  </si>
  <si>
    <t>202425NNDR15502</t>
  </si>
  <si>
    <t>202425NNDR15522</t>
  </si>
  <si>
    <t>202425NNDR15962</t>
  </si>
  <si>
    <t>202425NNDR15123</t>
  </si>
  <si>
    <t>202425NNDR15143</t>
  </si>
  <si>
    <t>202425NNDR15163</t>
  </si>
  <si>
    <t>202425NNDR15183</t>
  </si>
  <si>
    <t>202425NNDR15203</t>
  </si>
  <si>
    <t>202425NNDR15223</t>
  </si>
  <si>
    <t>202425NNDR15243</t>
  </si>
  <si>
    <t>202425NNDR15263</t>
  </si>
  <si>
    <t>202425NNDR15283</t>
  </si>
  <si>
    <t>202425NNDR15303</t>
  </si>
  <si>
    <t>202425NNDR15323</t>
  </si>
  <si>
    <t>202425NNDR15343</t>
  </si>
  <si>
    <t>202425NNDR15363</t>
  </si>
  <si>
    <t>202425NNDR15383</t>
  </si>
  <si>
    <t>202425NNDR15403</t>
  </si>
  <si>
    <t>202425NNDR15423</t>
  </si>
  <si>
    <t>202425NNDR15443</t>
  </si>
  <si>
    <t>202425NNDR15453</t>
  </si>
  <si>
    <t>202425NNDR15463</t>
  </si>
  <si>
    <t>202425NNDR15483</t>
  </si>
  <si>
    <t>202425NNDR15503</t>
  </si>
  <si>
    <t>202425NNDR15523</t>
  </si>
  <si>
    <t>202425NNDR15963</t>
  </si>
  <si>
    <t>202425NNDR15124</t>
  </si>
  <si>
    <t>202425NNDR15144</t>
  </si>
  <si>
    <t>202425NNDR15164</t>
  </si>
  <si>
    <t>202425NNDR15184</t>
  </si>
  <si>
    <t>202425NNDR15204</t>
  </si>
  <si>
    <t>202425NNDR15224</t>
  </si>
  <si>
    <t>202425NNDR15244</t>
  </si>
  <si>
    <t>202425NNDR15264</t>
  </si>
  <si>
    <t>202425NNDR15284</t>
  </si>
  <si>
    <t>202425NNDR15304</t>
  </si>
  <si>
    <t>202425NNDR15324</t>
  </si>
  <si>
    <t>202425NNDR15344</t>
  </si>
  <si>
    <t>202425NNDR15364</t>
  </si>
  <si>
    <t>202425NNDR15384</t>
  </si>
  <si>
    <t>202425NNDR15404</t>
  </si>
  <si>
    <t>202425NNDR15424</t>
  </si>
  <si>
    <t>202425NNDR15444</t>
  </si>
  <si>
    <t>202425NNDR15454</t>
  </si>
  <si>
    <t>202425NNDR15464</t>
  </si>
  <si>
    <t>202425NNDR15484</t>
  </si>
  <si>
    <t>202425NNDR15504</t>
  </si>
  <si>
    <t>202425NNDR15524</t>
  </si>
  <si>
    <t>202425NNDR15964</t>
  </si>
  <si>
    <t>202425NNDR15125</t>
  </si>
  <si>
    <t>202425NNDR15145</t>
  </si>
  <si>
    <t>202425NNDR15165</t>
  </si>
  <si>
    <t>202425NNDR15185</t>
  </si>
  <si>
    <t>202425NNDR15205</t>
  </si>
  <si>
    <t>202425NNDR15225</t>
  </si>
  <si>
    <t>202425NNDR15245</t>
  </si>
  <si>
    <t>202425NNDR15265</t>
  </si>
  <si>
    <t>202425NNDR15285</t>
  </si>
  <si>
    <t>202425NNDR15305</t>
  </si>
  <si>
    <t>202425NNDR15325</t>
  </si>
  <si>
    <t>202425NNDR15345</t>
  </si>
  <si>
    <t>202425NNDR15365</t>
  </si>
  <si>
    <t>202425NNDR15385</t>
  </si>
  <si>
    <t>202425NNDR15405</t>
  </si>
  <si>
    <t>202425NNDR15425</t>
  </si>
  <si>
    <t>202425NNDR15445</t>
  </si>
  <si>
    <t>202425NNDR15455</t>
  </si>
  <si>
    <t>202425NNDR15465</t>
  </si>
  <si>
    <t>202425NNDR15485</t>
  </si>
  <si>
    <t>202425NNDR15505</t>
  </si>
  <si>
    <t>202425NNDR15525</t>
  </si>
  <si>
    <t>202425NNDR15965</t>
  </si>
  <si>
    <t>202425NNDR15126.2</t>
  </si>
  <si>
    <t>202425NNDR15146.2</t>
  </si>
  <si>
    <t>202425NNDR15166.2</t>
  </si>
  <si>
    <t>202425NNDR15186.2</t>
  </si>
  <si>
    <t>202425NNDR15206.2</t>
  </si>
  <si>
    <t>202425NNDR15226.2</t>
  </si>
  <si>
    <t>202425NNDR15246.2</t>
  </si>
  <si>
    <t>202425NNDR15266.2</t>
  </si>
  <si>
    <t>202425NNDR15286.2</t>
  </si>
  <si>
    <t>202425NNDR15306.2</t>
  </si>
  <si>
    <t>202425NNDR15326.2</t>
  </si>
  <si>
    <t>202425NNDR15346.2</t>
  </si>
  <si>
    <t>202425NNDR15366.2</t>
  </si>
  <si>
    <t>202425NNDR15386.2</t>
  </si>
  <si>
    <t>202425NNDR15406.2</t>
  </si>
  <si>
    <t>202425NNDR15426.2</t>
  </si>
  <si>
    <t>202425NNDR15446.2</t>
  </si>
  <si>
    <t>202425NNDR15456.2</t>
  </si>
  <si>
    <t>202425NNDR15466.2</t>
  </si>
  <si>
    <t>202425NNDR15486.2</t>
  </si>
  <si>
    <t>202425NNDR15506.2</t>
  </si>
  <si>
    <t>202425NNDR15526.2</t>
  </si>
  <si>
    <t>202425NNDR15966.2</t>
  </si>
  <si>
    <t>202425NNDR15126.3</t>
  </si>
  <si>
    <t>202425NNDR15146.3</t>
  </si>
  <si>
    <t>202425NNDR15166.3</t>
  </si>
  <si>
    <t>202425NNDR15186.3</t>
  </si>
  <si>
    <t>202425NNDR15206.3</t>
  </si>
  <si>
    <t>202425NNDR15226.3</t>
  </si>
  <si>
    <t>202425NNDR15246.3</t>
  </si>
  <si>
    <t>202425NNDR15266.3</t>
  </si>
  <si>
    <t>202425NNDR15286.3</t>
  </si>
  <si>
    <t>202425NNDR15306.3</t>
  </si>
  <si>
    <t>202425NNDR15326.3</t>
  </si>
  <si>
    <t>202425NNDR15346.3</t>
  </si>
  <si>
    <t>202425NNDR15366.3</t>
  </si>
  <si>
    <t>202425NNDR15386.3</t>
  </si>
  <si>
    <t>202425NNDR15406.3</t>
  </si>
  <si>
    <t>202425NNDR15426.3</t>
  </si>
  <si>
    <t>202425NNDR15446.3</t>
  </si>
  <si>
    <t>202425NNDR15456.3</t>
  </si>
  <si>
    <t>202425NNDR15466.3</t>
  </si>
  <si>
    <t>202425NNDR15486.3</t>
  </si>
  <si>
    <t>202425NNDR15506.3</t>
  </si>
  <si>
    <t>202425NNDR15526.3</t>
  </si>
  <si>
    <t>202425NNDR15966.3</t>
  </si>
  <si>
    <t>202425NNDR15126.4</t>
  </si>
  <si>
    <t>202425NNDR15146.4</t>
  </si>
  <si>
    <t>202425NNDR15166.4</t>
  </si>
  <si>
    <t>202425NNDR15186.4</t>
  </si>
  <si>
    <t>202425NNDR15206.4</t>
  </si>
  <si>
    <t>202425NNDR15226.4</t>
  </si>
  <si>
    <t>202425NNDR15246.4</t>
  </si>
  <si>
    <t>202425NNDR15266.4</t>
  </si>
  <si>
    <t>202425NNDR15286.4</t>
  </si>
  <si>
    <t>202425NNDR15306.4</t>
  </si>
  <si>
    <t>202425NNDR15326.4</t>
  </si>
  <si>
    <t>202425NNDR15346.4</t>
  </si>
  <si>
    <t>202425NNDR15366.4</t>
  </si>
  <si>
    <t>202425NNDR15386.4</t>
  </si>
  <si>
    <t>202425NNDR15406.4</t>
  </si>
  <si>
    <t>202425NNDR15426.4</t>
  </si>
  <si>
    <t>202425NNDR15446.4</t>
  </si>
  <si>
    <t>202425NNDR15456.4</t>
  </si>
  <si>
    <t>202425NNDR15466.4</t>
  </si>
  <si>
    <t>202425NNDR15486.4</t>
  </si>
  <si>
    <t>202425NNDR15506.4</t>
  </si>
  <si>
    <t>202425NNDR15526.4</t>
  </si>
  <si>
    <t>202425NNDR15966.4</t>
  </si>
  <si>
    <t>202425NNDR15126.9</t>
  </si>
  <si>
    <t>202425NNDR15146.9</t>
  </si>
  <si>
    <t>202425NNDR15166.9</t>
  </si>
  <si>
    <t>202425NNDR15186.9</t>
  </si>
  <si>
    <t>202425NNDR15206.9</t>
  </si>
  <si>
    <t>202425NNDR15226.9</t>
  </si>
  <si>
    <t>202425NNDR15246.9</t>
  </si>
  <si>
    <t>202425NNDR15266.9</t>
  </si>
  <si>
    <t>202425NNDR15286.9</t>
  </si>
  <si>
    <t>202425NNDR15306.9</t>
  </si>
  <si>
    <t>202425NNDR15326.9</t>
  </si>
  <si>
    <t>202425NNDR15346.9</t>
  </si>
  <si>
    <t>202425NNDR15366.9</t>
  </si>
  <si>
    <t>202425NNDR15386.9</t>
  </si>
  <si>
    <t>202425NNDR15406.9</t>
  </si>
  <si>
    <t>202425NNDR15426.9</t>
  </si>
  <si>
    <t>202425NNDR15446.9</t>
  </si>
  <si>
    <t>202425NNDR15456.9</t>
  </si>
  <si>
    <t>202425NNDR15466.9</t>
  </si>
  <si>
    <t>202425NNDR15486.9</t>
  </si>
  <si>
    <t>202425NNDR15506.9</t>
  </si>
  <si>
    <t>202425NNDR15526.9</t>
  </si>
  <si>
    <t>202425NNDR15966.9</t>
  </si>
  <si>
    <t>202425NNDR15127</t>
  </si>
  <si>
    <t>202425NNDR15147</t>
  </si>
  <si>
    <t>202425NNDR15167</t>
  </si>
  <si>
    <t>202425NNDR15187</t>
  </si>
  <si>
    <t>202425NNDR15207</t>
  </si>
  <si>
    <t>202425NNDR15227</t>
  </si>
  <si>
    <t>202425NNDR15247</t>
  </si>
  <si>
    <t>202425NNDR15267</t>
  </si>
  <si>
    <t>202425NNDR15287</t>
  </si>
  <si>
    <t>202425NNDR15307</t>
  </si>
  <si>
    <t>202425NNDR15327</t>
  </si>
  <si>
    <t>202425NNDR15347</t>
  </si>
  <si>
    <t>202425NNDR15367</t>
  </si>
  <si>
    <t>202425NNDR15387</t>
  </si>
  <si>
    <t>202425NNDR15407</t>
  </si>
  <si>
    <t>202425NNDR15427</t>
  </si>
  <si>
    <t>202425NNDR15447</t>
  </si>
  <si>
    <t>202425NNDR15457</t>
  </si>
  <si>
    <t>202425NNDR15467</t>
  </si>
  <si>
    <t>202425NNDR15487</t>
  </si>
  <si>
    <t>202425NNDR15507</t>
  </si>
  <si>
    <t>202425NNDR15527</t>
  </si>
  <si>
    <t>202425NNDR15967</t>
  </si>
  <si>
    <t>202425NNDR15128</t>
  </si>
  <si>
    <t>202425NNDR15148</t>
  </si>
  <si>
    <t>202425NNDR15168</t>
  </si>
  <si>
    <t>202425NNDR15188</t>
  </si>
  <si>
    <t>202425NNDR15208</t>
  </si>
  <si>
    <t>202425NNDR15228</t>
  </si>
  <si>
    <t>202425NNDR15248</t>
  </si>
  <si>
    <t>202425NNDR15268</t>
  </si>
  <si>
    <t>202425NNDR15288</t>
  </si>
  <si>
    <t>202425NNDR15308</t>
  </si>
  <si>
    <t>202425NNDR15328</t>
  </si>
  <si>
    <t>202425NNDR15348</t>
  </si>
  <si>
    <t>202425NNDR15368</t>
  </si>
  <si>
    <t>202425NNDR15388</t>
  </si>
  <si>
    <t>202425NNDR15408</t>
  </si>
  <si>
    <t>202425NNDR15428</t>
  </si>
  <si>
    <t>202425NNDR15448</t>
  </si>
  <si>
    <t>202425NNDR15458</t>
  </si>
  <si>
    <t>202425NNDR15468</t>
  </si>
  <si>
    <t>202425NNDR15488</t>
  </si>
  <si>
    <t>202425NNDR15508</t>
  </si>
  <si>
    <t>202425NNDR15528</t>
  </si>
  <si>
    <t>202425NNDR15968</t>
  </si>
  <si>
    <t>202425NNDR15128.5</t>
  </si>
  <si>
    <t>202425NNDR15148.5</t>
  </si>
  <si>
    <t>202425NNDR15168.5</t>
  </si>
  <si>
    <t>202425NNDR15188.5</t>
  </si>
  <si>
    <t>202425NNDR15208.5</t>
  </si>
  <si>
    <t>202425NNDR15228.5</t>
  </si>
  <si>
    <t>202425NNDR15248.5</t>
  </si>
  <si>
    <t>202425NNDR15268.5</t>
  </si>
  <si>
    <t>202425NNDR15288.5</t>
  </si>
  <si>
    <t>202425NNDR15308.5</t>
  </si>
  <si>
    <t>202425NNDR15328.5</t>
  </si>
  <si>
    <t>202425NNDR15348.5</t>
  </si>
  <si>
    <t>202425NNDR15368.5</t>
  </si>
  <si>
    <t>202425NNDR15388.5</t>
  </si>
  <si>
    <t>202425NNDR15408.5</t>
  </si>
  <si>
    <t>202425NNDR15428.5</t>
  </si>
  <si>
    <t>202425NNDR15448.5</t>
  </si>
  <si>
    <t>202425NNDR15458.5</t>
  </si>
  <si>
    <t>202425NNDR15468.5</t>
  </si>
  <si>
    <t>202425NNDR15488.5</t>
  </si>
  <si>
    <t>202425NNDR15508.5</t>
  </si>
  <si>
    <t>202425NNDR15528.5</t>
  </si>
  <si>
    <t>202425NNDR15968.5</t>
  </si>
  <si>
    <t>202425NNDR15128.6</t>
  </si>
  <si>
    <t>202425NNDR15148.6</t>
  </si>
  <si>
    <t>202425NNDR15168.6</t>
  </si>
  <si>
    <t>202425NNDR15188.6</t>
  </si>
  <si>
    <t>202425NNDR15208.6</t>
  </si>
  <si>
    <t>202425NNDR15228.6</t>
  </si>
  <si>
    <t>202425NNDR15248.6</t>
  </si>
  <si>
    <t>202425NNDR15268.6</t>
  </si>
  <si>
    <t>202425NNDR15288.6</t>
  </si>
  <si>
    <t>202425NNDR15308.6</t>
  </si>
  <si>
    <t>202425NNDR15328.6</t>
  </si>
  <si>
    <t>202425NNDR15348.6</t>
  </si>
  <si>
    <t>202425NNDR15368.6</t>
  </si>
  <si>
    <t>202425NNDR15388.6</t>
  </si>
  <si>
    <t>202425NNDR15408.6</t>
  </si>
  <si>
    <t>202425NNDR15428.6</t>
  </si>
  <si>
    <t>202425NNDR15448.6</t>
  </si>
  <si>
    <t>202425NNDR15458.6</t>
  </si>
  <si>
    <t>202425NNDR15468.6</t>
  </si>
  <si>
    <t>202425NNDR15488.6</t>
  </si>
  <si>
    <t>202425NNDR15508.6</t>
  </si>
  <si>
    <t>202425NNDR15528.6</t>
  </si>
  <si>
    <t>202425NNDR15968.6</t>
  </si>
  <si>
    <t>202425NNDR15128.8</t>
  </si>
  <si>
    <t>202425NNDR15148.8</t>
  </si>
  <si>
    <t>202425NNDR15168.8</t>
  </si>
  <si>
    <t>202425NNDR15188.8</t>
  </si>
  <si>
    <t>202425NNDR15208.8</t>
  </si>
  <si>
    <t>202425NNDR15228.8</t>
  </si>
  <si>
    <t>202425NNDR15248.8</t>
  </si>
  <si>
    <t>202425NNDR15268.8</t>
  </si>
  <si>
    <t>202425NNDR15288.8</t>
  </si>
  <si>
    <t>202425NNDR15308.8</t>
  </si>
  <si>
    <t>202425NNDR15328.8</t>
  </si>
  <si>
    <t>202425NNDR15348.8</t>
  </si>
  <si>
    <t>202425NNDR15368.8</t>
  </si>
  <si>
    <t>202425NNDR15388.8</t>
  </si>
  <si>
    <t>202425NNDR15408.8</t>
  </si>
  <si>
    <t>202425NNDR15428.8</t>
  </si>
  <si>
    <t>202425NNDR15448.8</t>
  </si>
  <si>
    <t>202425NNDR15458.8</t>
  </si>
  <si>
    <t>202425NNDR15468.8</t>
  </si>
  <si>
    <t>202425NNDR15488.8</t>
  </si>
  <si>
    <t>202425NNDR15508.8</t>
  </si>
  <si>
    <t>202425NNDR15528.8</t>
  </si>
  <si>
    <t>202425NNDR15968.8</t>
  </si>
  <si>
    <t>202425NNDR15128.9</t>
  </si>
  <si>
    <t>202425NNDR15148.9</t>
  </si>
  <si>
    <t>202425NNDR15168.9</t>
  </si>
  <si>
    <t>202425NNDR15188.9</t>
  </si>
  <si>
    <t>202425NNDR15208.9</t>
  </si>
  <si>
    <t>202425NNDR15228.9</t>
  </si>
  <si>
    <t>202425NNDR15248.9</t>
  </si>
  <si>
    <t>202425NNDR15268.9</t>
  </si>
  <si>
    <t>202425NNDR15288.9</t>
  </si>
  <si>
    <t>202425NNDR15308.9</t>
  </si>
  <si>
    <t>202425NNDR15328.9</t>
  </si>
  <si>
    <t>202425NNDR15348.9</t>
  </si>
  <si>
    <t>202425NNDR15368.9</t>
  </si>
  <si>
    <t>202425NNDR15388.9</t>
  </si>
  <si>
    <t>202425NNDR15408.9</t>
  </si>
  <si>
    <t>202425NNDR15428.9</t>
  </si>
  <si>
    <t>202425NNDR15448.9</t>
  </si>
  <si>
    <t>202425NNDR15458.9</t>
  </si>
  <si>
    <t>202425NNDR15468.9</t>
  </si>
  <si>
    <t>202425NNDR15488.9</t>
  </si>
  <si>
    <t>202425NNDR15508.9</t>
  </si>
  <si>
    <t>202425NNDR15528.9</t>
  </si>
  <si>
    <t>202425NNDR15968.9</t>
  </si>
  <si>
    <t>202425NNDR15129</t>
  </si>
  <si>
    <t>202425NNDR15149</t>
  </si>
  <si>
    <t>202425NNDR15169</t>
  </si>
  <si>
    <t>202425NNDR15189</t>
  </si>
  <si>
    <t>202425NNDR15209</t>
  </si>
  <si>
    <t>202425NNDR15229</t>
  </si>
  <si>
    <t>202425NNDR15249</t>
  </si>
  <si>
    <t>202425NNDR15269</t>
  </si>
  <si>
    <t>202425NNDR15289</t>
  </si>
  <si>
    <t>202425NNDR15309</t>
  </si>
  <si>
    <t>202425NNDR15329</t>
  </si>
  <si>
    <t>202425NNDR15349</t>
  </si>
  <si>
    <t>202425NNDR15369</t>
  </si>
  <si>
    <t>202425NNDR15389</t>
  </si>
  <si>
    <t>202425NNDR15409</t>
  </si>
  <si>
    <t>202425NNDR15429</t>
  </si>
  <si>
    <t>202425NNDR15449</t>
  </si>
  <si>
    <t>202425NNDR15459</t>
  </si>
  <si>
    <t>202425NNDR15469</t>
  </si>
  <si>
    <t>202425NNDR15489</t>
  </si>
  <si>
    <t>202425NNDR15509</t>
  </si>
  <si>
    <t>202425NNDR15529</t>
  </si>
  <si>
    <t>202425NNDR15969</t>
  </si>
  <si>
    <t>202425NNDR151210</t>
  </si>
  <si>
    <t>202425NNDR151410</t>
  </si>
  <si>
    <t>202425NNDR151610</t>
  </si>
  <si>
    <t>202425NNDR151810</t>
  </si>
  <si>
    <t>202425NNDR152010</t>
  </si>
  <si>
    <t>202425NNDR152210</t>
  </si>
  <si>
    <t>202425NNDR152410</t>
  </si>
  <si>
    <t>202425NNDR152610</t>
  </si>
  <si>
    <t>202425NNDR152810</t>
  </si>
  <si>
    <t>202425NNDR153010</t>
  </si>
  <si>
    <t>202425NNDR153210</t>
  </si>
  <si>
    <t>202425NNDR153410</t>
  </si>
  <si>
    <t>202425NNDR153610</t>
  </si>
  <si>
    <t>202425NNDR153810</t>
  </si>
  <si>
    <t>202425NNDR154010</t>
  </si>
  <si>
    <t>202425NNDR154210</t>
  </si>
  <si>
    <t>202425NNDR154410</t>
  </si>
  <si>
    <t>202425NNDR154510</t>
  </si>
  <si>
    <t>202425NNDR154610</t>
  </si>
  <si>
    <t>202425NNDR154810</t>
  </si>
  <si>
    <t>202425NNDR155010</t>
  </si>
  <si>
    <t>202425NNDR155210</t>
  </si>
  <si>
    <t>202425NNDR159610</t>
  </si>
  <si>
    <t>202425NNDR151211</t>
  </si>
  <si>
    <t>202425NNDR151411</t>
  </si>
  <si>
    <t>202425NNDR151611</t>
  </si>
  <si>
    <t>202425NNDR151811</t>
  </si>
  <si>
    <t>202425NNDR152011</t>
  </si>
  <si>
    <t>202425NNDR152211</t>
  </si>
  <si>
    <t>202425NNDR152411</t>
  </si>
  <si>
    <t>202425NNDR152611</t>
  </si>
  <si>
    <t>202425NNDR152811</t>
  </si>
  <si>
    <t>202425NNDR153011</t>
  </si>
  <si>
    <t>202425NNDR153211</t>
  </si>
  <si>
    <t>202425NNDR153411</t>
  </si>
  <si>
    <t>202425NNDR153611</t>
  </si>
  <si>
    <t>202425NNDR153811</t>
  </si>
  <si>
    <t>202425NNDR154011</t>
  </si>
  <si>
    <t>202425NNDR154211</t>
  </si>
  <si>
    <t>202425NNDR154411</t>
  </si>
  <si>
    <t>202425NNDR154511</t>
  </si>
  <si>
    <t>202425NNDR154611</t>
  </si>
  <si>
    <t>202425NNDR154811</t>
  </si>
  <si>
    <t>202425NNDR155011</t>
  </si>
  <si>
    <t>202425NNDR155211</t>
  </si>
  <si>
    <t>202425NNDR159611</t>
  </si>
  <si>
    <t>202425NNDR151212</t>
  </si>
  <si>
    <t>202425NNDR151412</t>
  </si>
  <si>
    <t>202425NNDR151612</t>
  </si>
  <si>
    <t>202425NNDR151812</t>
  </si>
  <si>
    <t>202425NNDR152012</t>
  </si>
  <si>
    <t>202425NNDR152212</t>
  </si>
  <si>
    <t>202425NNDR152412</t>
  </si>
  <si>
    <t>202425NNDR152612</t>
  </si>
  <si>
    <t>202425NNDR152812</t>
  </si>
  <si>
    <t>202425NNDR153012</t>
  </si>
  <si>
    <t>202425NNDR153212</t>
  </si>
  <si>
    <t>202425NNDR153412</t>
  </si>
  <si>
    <t>202425NNDR153612</t>
  </si>
  <si>
    <t>202425NNDR153812</t>
  </si>
  <si>
    <t>202425NNDR154012</t>
  </si>
  <si>
    <t>202425NNDR154212</t>
  </si>
  <si>
    <t>202425NNDR154412</t>
  </si>
  <si>
    <t>202425NNDR154512</t>
  </si>
  <si>
    <t>202425NNDR154612</t>
  </si>
  <si>
    <t>202425NNDR154812</t>
  </si>
  <si>
    <t>202425NNDR155012</t>
  </si>
  <si>
    <t>202425NNDR155212</t>
  </si>
  <si>
    <t>202425NNDR159612</t>
  </si>
  <si>
    <t>202425NNDR151213</t>
  </si>
  <si>
    <t>202425NNDR151413</t>
  </si>
  <si>
    <t>202425NNDR151613</t>
  </si>
  <si>
    <t>202425NNDR151813</t>
  </si>
  <si>
    <t>202425NNDR152013</t>
  </si>
  <si>
    <t>202425NNDR152213</t>
  </si>
  <si>
    <t>202425NNDR152413</t>
  </si>
  <si>
    <t>202425NNDR152613</t>
  </si>
  <si>
    <t>202425NNDR152813</t>
  </si>
  <si>
    <t>202425NNDR153013</t>
  </si>
  <si>
    <t>202425NNDR153213</t>
  </si>
  <si>
    <t>202425NNDR153413</t>
  </si>
  <si>
    <t>202425NNDR153613</t>
  </si>
  <si>
    <t>202425NNDR153813</t>
  </si>
  <si>
    <t>202425NNDR154013</t>
  </si>
  <si>
    <t>202425NNDR154213</t>
  </si>
  <si>
    <t>202425NNDR154413</t>
  </si>
  <si>
    <t>202425NNDR154513</t>
  </si>
  <si>
    <t>202425NNDR154613</t>
  </si>
  <si>
    <t>202425NNDR154813</t>
  </si>
  <si>
    <t>202425NNDR155013</t>
  </si>
  <si>
    <t>202425NNDR155213</t>
  </si>
  <si>
    <t>202425NNDR159613</t>
  </si>
  <si>
    <t>202425NNDR151215</t>
  </si>
  <si>
    <t>202425NNDR151415</t>
  </si>
  <si>
    <t>202425NNDR151615</t>
  </si>
  <si>
    <t>202425NNDR151815</t>
  </si>
  <si>
    <t>202425NNDR152015</t>
  </si>
  <si>
    <t>202425NNDR152215</t>
  </si>
  <si>
    <t>202425NNDR152415</t>
  </si>
  <si>
    <t>202425NNDR152615</t>
  </si>
  <si>
    <t>202425NNDR152815</t>
  </si>
  <si>
    <t>202425NNDR153015</t>
  </si>
  <si>
    <t>202425NNDR153215</t>
  </si>
  <si>
    <t>202425NNDR153415</t>
  </si>
  <si>
    <t>202425NNDR153615</t>
  </si>
  <si>
    <t>202425NNDR153815</t>
  </si>
  <si>
    <t>202425NNDR154015</t>
  </si>
  <si>
    <t>202425NNDR154215</t>
  </si>
  <si>
    <t>202425NNDR154415</t>
  </si>
  <si>
    <t>202425NNDR154515</t>
  </si>
  <si>
    <t>202425NNDR154615</t>
  </si>
  <si>
    <t>202425NNDR154815</t>
  </si>
  <si>
    <t>202425NNDR155015</t>
  </si>
  <si>
    <t>202425NNDR155215</t>
  </si>
  <si>
    <t>202425NNDR159615</t>
  </si>
  <si>
    <t>202425NNDR151216</t>
  </si>
  <si>
    <t>202425NNDR151416</t>
  </si>
  <si>
    <t>202425NNDR151616</t>
  </si>
  <si>
    <t>202425NNDR151816</t>
  </si>
  <si>
    <t>202425NNDR152016</t>
  </si>
  <si>
    <t>202425NNDR152216</t>
  </si>
  <si>
    <t>202425NNDR152416</t>
  </si>
  <si>
    <t>202425NNDR152616</t>
  </si>
  <si>
    <t>202425NNDR152816</t>
  </si>
  <si>
    <t>202425NNDR153016</t>
  </si>
  <si>
    <t>202425NNDR153216</t>
  </si>
  <si>
    <t>202425NNDR153416</t>
  </si>
  <si>
    <t>202425NNDR153616</t>
  </si>
  <si>
    <t>202425NNDR153816</t>
  </si>
  <si>
    <t>202425NNDR154016</t>
  </si>
  <si>
    <t>202425NNDR154216</t>
  </si>
  <si>
    <t>202425NNDR154416</t>
  </si>
  <si>
    <t>202425NNDR154516</t>
  </si>
  <si>
    <t>202425NNDR154616</t>
  </si>
  <si>
    <t>202425NNDR154816</t>
  </si>
  <si>
    <t>202425NNDR155016</t>
  </si>
  <si>
    <t>202425NNDR155216</t>
  </si>
  <si>
    <t>202425NNDR159616</t>
  </si>
  <si>
    <t>202425NNDR151217</t>
  </si>
  <si>
    <t>202425NNDR151417</t>
  </si>
  <si>
    <t>202425NNDR151617</t>
  </si>
  <si>
    <t>202425NNDR151817</t>
  </si>
  <si>
    <t>202425NNDR152017</t>
  </si>
  <si>
    <t>202425NNDR152217</t>
  </si>
  <si>
    <t>202425NNDR152417</t>
  </si>
  <si>
    <t>202425NNDR152617</t>
  </si>
  <si>
    <t>202425NNDR152817</t>
  </si>
  <si>
    <t>202425NNDR153017</t>
  </si>
  <si>
    <t>202425NNDR153217</t>
  </si>
  <si>
    <t>202425NNDR153417</t>
  </si>
  <si>
    <t>202425NNDR153617</t>
  </si>
  <si>
    <t>202425NNDR153817</t>
  </si>
  <si>
    <t>202425NNDR154017</t>
  </si>
  <si>
    <t>202425NNDR154217</t>
  </si>
  <si>
    <t>202425NNDR154417</t>
  </si>
  <si>
    <t>202425NNDR154517</t>
  </si>
  <si>
    <t>202425NNDR154617</t>
  </si>
  <si>
    <t>202425NNDR154817</t>
  </si>
  <si>
    <t>202425NNDR155017</t>
  </si>
  <si>
    <t>202425NNDR155217</t>
  </si>
  <si>
    <t>202425NNDR159617</t>
  </si>
  <si>
    <t>202425NNDR151218</t>
  </si>
  <si>
    <t>202425NNDR151418</t>
  </si>
  <si>
    <t>202425NNDR151618</t>
  </si>
  <si>
    <t>202425NNDR151818</t>
  </si>
  <si>
    <t>202425NNDR152018</t>
  </si>
  <si>
    <t>202425NNDR152218</t>
  </si>
  <si>
    <t>202425NNDR152418</t>
  </si>
  <si>
    <t>202425NNDR152618</t>
  </si>
  <si>
    <t>202425NNDR152818</t>
  </si>
  <si>
    <t>202425NNDR153018</t>
  </si>
  <si>
    <t>202425NNDR153218</t>
  </si>
  <si>
    <t>202425NNDR153418</t>
  </si>
  <si>
    <t>202425NNDR153618</t>
  </si>
  <si>
    <t>202425NNDR153818</t>
  </si>
  <si>
    <t>202425NNDR154018</t>
  </si>
  <si>
    <t>202425NNDR154218</t>
  </si>
  <si>
    <t>202425NNDR154418</t>
  </si>
  <si>
    <t>202425NNDR154518</t>
  </si>
  <si>
    <t>202425NNDR154618</t>
  </si>
  <si>
    <t>202425NNDR154818</t>
  </si>
  <si>
    <t>202425NNDR155018</t>
  </si>
  <si>
    <t>202425NNDR155218</t>
  </si>
  <si>
    <t>202425NNDR159618</t>
  </si>
  <si>
    <t>202425NNDR151223</t>
  </si>
  <si>
    <t>202425NNDR151423</t>
  </si>
  <si>
    <t>202425NNDR151623</t>
  </si>
  <si>
    <t>202425NNDR151823</t>
  </si>
  <si>
    <t>202425NNDR152023</t>
  </si>
  <si>
    <t>202425NNDR152223</t>
  </si>
  <si>
    <t>202425NNDR152423</t>
  </si>
  <si>
    <t>202425NNDR152623</t>
  </si>
  <si>
    <t>202425NNDR152823</t>
  </si>
  <si>
    <t>202425NNDR153023</t>
  </si>
  <si>
    <t>202425NNDR153223</t>
  </si>
  <si>
    <t>202425NNDR153423</t>
  </si>
  <si>
    <t>202425NNDR153623</t>
  </si>
  <si>
    <t>202425NNDR153823</t>
  </si>
  <si>
    <t>202425NNDR154023</t>
  </si>
  <si>
    <t>202425NNDR154223</t>
  </si>
  <si>
    <t>202425NNDR154423</t>
  </si>
  <si>
    <t>202425NNDR154523</t>
  </si>
  <si>
    <t>202425NNDR154623</t>
  </si>
  <si>
    <t>202425NNDR154823</t>
  </si>
  <si>
    <t>202425NNDR155023</t>
  </si>
  <si>
    <t>202425NNDR155223</t>
  </si>
  <si>
    <t>202425NNDR159623</t>
  </si>
  <si>
    <t>202425NNDR151224</t>
  </si>
  <si>
    <t>202425NNDR151424</t>
  </si>
  <si>
    <t>202425NNDR151624</t>
  </si>
  <si>
    <t>202425NNDR151824</t>
  </si>
  <si>
    <t>202425NNDR152024</t>
  </si>
  <si>
    <t>202425NNDR152224</t>
  </si>
  <si>
    <t>202425NNDR152424</t>
  </si>
  <si>
    <t>202425NNDR152624</t>
  </si>
  <si>
    <t>202425NNDR152824</t>
  </si>
  <si>
    <t>202425NNDR153024</t>
  </si>
  <si>
    <t>202425NNDR153224</t>
  </si>
  <si>
    <t>202425NNDR153424</t>
  </si>
  <si>
    <t>202425NNDR153624</t>
  </si>
  <si>
    <t>202425NNDR153824</t>
  </si>
  <si>
    <t>202425NNDR154024</t>
  </si>
  <si>
    <t>202425NNDR154224</t>
  </si>
  <si>
    <t>202425NNDR154424</t>
  </si>
  <si>
    <t>202425NNDR154524</t>
  </si>
  <si>
    <t>202425NNDR154624</t>
  </si>
  <si>
    <t>202425NNDR154824</t>
  </si>
  <si>
    <t>202425NNDR155024</t>
  </si>
  <si>
    <t>202425NNDR155224</t>
  </si>
  <si>
    <t>202425NNDR159624</t>
  </si>
  <si>
    <t>Atodlen 4ZA para 2(2)(b) (clybiau chwaraeon amatur cymunedol)</t>
  </si>
  <si>
    <t>Schedule 4ZA para 2(2)(b) (community amateur sports clubs)</t>
  </si>
  <si>
    <t>Schedule 4ZA para 4 (small business rate relief)</t>
  </si>
  <si>
    <t>Atodlen 4ZA para 4 (rhyddhad ardrethi busnesau bach)</t>
  </si>
  <si>
    <t>adran 44A (eiddo a feddiannir yn rhannol)</t>
  </si>
  <si>
    <t>Atodlen 4ZA para 7 (rhyddhad toiledau cyhoeddus)</t>
  </si>
  <si>
    <t>section 44A (partly occupied properties)</t>
  </si>
  <si>
    <t>section 45(1)(d) (empty premises)</t>
  </si>
  <si>
    <t>Schedule 4ZB para 2 (charitable relief for empty premises)</t>
  </si>
  <si>
    <t>Schedule 4ZA para 7 (public lavatories relief)</t>
  </si>
  <si>
    <t>Enter in Line 4.1 the total of:</t>
  </si>
  <si>
    <t xml:space="preserve">The Non-Domestic Rating (Small Business Relief) (Wales) Order 2017 (SI 2017/1229), made pursuant to the powers in section 43(4B) of the 1988 Act, provides for Small Business Rates Relief for hereditaments meeting the conditions it sets out. </t>
  </si>
  <si>
    <t>The Non-Domestic Rating (Small Business Relief) (Wales) (Amendment) Order 2018 (SI 2018/1192) increased the maximum rateable value of hereditaments meeting the childcare conditions. This means that all hereditaments with a rateable value of £100,000 or less, which meet the childcare conditions, are eligible for full relief under the scheme.</t>
  </si>
  <si>
    <t>As a result of The Non-Domestic Rating (Small Business Relief) (Wales) (Amendment) Order 2019 (SI 2019/1508), ATM machines are no longer eligible for small business rates relief.</t>
  </si>
  <si>
    <t>Section 45 of the 1988 Act provides for the calculation of liability for unoccupied hereditaments. Relief for unoccupied hereditaments is provided in accordance with the Non-Domestic Rating (Unoccupied Property) (Wales) Regulations 2008 (SI 2008/2499 (W. 217)).</t>
  </si>
  <si>
    <t>The gross amount is to be recorded in Line 16 and will be the total of:</t>
  </si>
  <si>
    <t>Amounts in respect of discretionary reliefs and any charges secured on property need to be deducted from the gross amount to arrive at the net yield.</t>
  </si>
  <si>
    <t>Enter in Line 17 the total of:</t>
  </si>
  <si>
    <t xml:space="preserve">Section 47(1) of the 1988 Act (community amateur sports clubs) enables billing authorities to ‘top-up’ the mandatory relief given to community amateur sports clubs under section 43(5) and (6)(b) to bring the total relief for any amount up to 100%. </t>
  </si>
  <si>
    <t>Enter in Line 17.5 the total of:</t>
  </si>
  <si>
    <t>Enter in Line 18 the total of:</t>
  </si>
  <si>
    <t>Enter in Line 21 the total of:</t>
  </si>
  <si>
    <t>Paragraph 5 of Schedule 1 to the Regulations enables deductions to be made from the pool contribution in respect of amounts for which recovery has been deferred by an agreement under Regulation 5 of the Non‑Domestic Rating (Collection and Enforcement) (Local Lists) (Amendment and Miscellaneous Provision) Regulations 1991 (SI 1991/141).</t>
  </si>
  <si>
    <t>If the authority has entered into any agreements under paragraph 1 and 4A of Schedule 9 to the 1988 Act to defer recovery of a rates debt and has charged interest on the debt, but the interest seems irrecoverable, the authority may make an allowance for this against the pool in the same way that it provides for the bad debt itself.</t>
  </si>
  <si>
    <t>Paragraph 7 of Schedule 1 to the Regulations provides that the gross amounts of interest paid by the authority during the year under the Non‑Domestic Rating (Payment of Interest) Regulations 1990 (SI 1990/1904) in respect of overpayments refunded as a result of alterations to the local rating list under section 55 of, or paragraph 2(2A) of Schedule 9 to, the 1988 Act, should also be deducted from the gross amount.</t>
  </si>
  <si>
    <t>Once the above process has been completed, the Chief Finance Officer should certify that:</t>
  </si>
  <si>
    <t>Auditors will be required to certify that all entries are fairly stated and are calculated in accordance with the Regulations and these guidance notes.</t>
  </si>
  <si>
    <t>O dan baragraff 5(6) o Atodlen 8 i Ddeddf Cyllid Llywodraeth Leol 1988 (y cyfeirir ati isod fel "Deddf 1988") mae'n ofynnol i bob awdurdod bilio, ar ddiwedd pob blwyddyn ariannol, gyfrifo swm ei gyfraniad ardrethu annomestig ar gyfer y flwyddyn a hysbysu Llywodraeth Cymru am y swm. Mae'n rhaid i'r awdurdod wedyn drefnu i'r cyfrifiad a'r swm hysbysedig gael eu hardystio o dan drefniadau a wneir gan Archwilio Cymru ac i'r ffurflen ardystiedig gael ei hanfon i Lywodraeth Cymru.</t>
  </si>
  <si>
    <r>
      <t>Ceir y rheoliadau ar gyfer y cyfrifiad alldro yn Atodlen 1 i'r Rheoliadau. Nid</t>
    </r>
    <r>
      <rPr>
        <b/>
        <sz val="12"/>
        <rFont val="Arial"/>
        <family val="2"/>
      </rPr>
      <t xml:space="preserve"> </t>
    </r>
    <r>
      <rPr>
        <sz val="12"/>
        <rFont val="Arial"/>
        <family val="2"/>
      </rPr>
      <t>yw'r nodiadau hyn yn disodli'r rheoliadau ond yn hytrach maent yn ceisio esbonio'r hyn sy'n ofynnol o dan y rheoliadau a'r hyn y mae angen i'r awdurdod ei ddangos yn ei gyfrifiad ac fe'u darperir fel arweiniad yn unig. Dylai awdurdodau bilio gyfeirio at y Rheoliadau.</t>
    </r>
  </si>
  <si>
    <t>Darperir Ffurflen NDR3 ar gyfer y cyfrifiad. Mae'r ffurflen hefyd yn ceisio'r wybodaeth sydd ei hangen ar Lywodraeth Cymru wrth benderfynu sut i gyflawni ei swyddogaethau o dan Atodlen 8 i Ddeddf 1988 mewn perthynas â blynyddoedd dilynol.</t>
  </si>
  <si>
    <t>O dan reolau a nodir ym mharagraffau 5(9) i (12) o Atodlen 8 i Ddeddf 1988 bydd Llywodraeth Cymru yn gwneud datganiad interim o'r cyfrif alldro ar sail y swm a ardystir gan Brif Swyddog Cyllid yr awdurdod ac yr hysbysir Llywodraeth Cymru amdano cyn yr archwiliad. Wedyn gwneir y setliad terfynol ar sail y swm archwiliedig o dan reoliad 10 o'r Rheoliadau neu baragraff 5(14) o Atodlen 8 i Ddeddf 1988.</t>
  </si>
  <si>
    <t>Dylid gwneud cyfrifiadau ar gyfer y flwyddyn gyfredol ac unrhyw addasiadau ar gyfer blynyddoedd blaenorol drwy gyfeirio at y lluosydd NDR ar gyfer y flwyddyn berthnasol. Dylid cofnodi pob swm i'r bunt agosaf.</t>
  </si>
  <si>
    <t>Yn Llinell 4.1 nodwch gyfanswm:</t>
  </si>
  <si>
    <t>Mae Gorchymyn Ardrethu Annomestig (Rhyddhad Ardrethi i Fusnesau Bach) (Cymru) 2017 (OS 2017/1229), a wnaed yn unol â’r pwerau yn adran 43(4B) o Ddeddf 1988, yn darparu ar gyfer Rhyddhad Ardrethi Busnesau Bach ar gyfer hereditamentau sy’n bodloni’r amodau ynddo.</t>
  </si>
  <si>
    <t>Cynyddodd Gorchymyn Ardrethu Annomestig (Rhyddhad Ardrethi i Fusnesau Bach) (Cymru) (Diwygio) 2018 (OS 2018/1192) uchafswm gwerth ardrethol yr hereditamentau sy'n bodloni'r amodau gofal plant. Mae hyn yn golygu bod pob hereditament sydd â gwerth ardrethol o £100,000 neu lai, sy'n bodloni'r amodau gofal plant, yn gymwys i gael rhyddhad llawn o dan y cynllun.</t>
  </si>
  <si>
    <t>O ganlyniad i Orchymyn Ardrethu Annomestig (Rhyddhad Ardrethi i Fusnesau Bach) (Cymru) (Diwygio) 2019 (OS 2019/1508), nid yw peiriannau arian parod bellach yn gymwys ar gyfer rhyddhad ardrethi busnesau bach.</t>
  </si>
  <si>
    <t>Mae adran 44A o Ddeddf 1988 yn darparu, os bydd rhan o eiddo heb ei feddiannu am gyfnod byr, y gall awdurdod bilio ofyn i'r Swyddog Prisio ddosrannu gwerth ardrethol yr hereditament rhwng y rhan a feddiannir a'r rhan sydd heb ei meddiannu. Wedyn cyfrifir y swm y gellir ei godi drwy gymhwyso'r lluosydd at y gwerth ardrethol is, sef y rhan ardystiedig o'r gwerth ardrethol sydd i'w phriodoli i'r rhan a feddiannir neu, os yw'r hereditament yn un y mae'r deiliad yn gorfod talu ardrethi eiddo gwag mewn perthynas ag ef, i swm dosraniad ardystiedig y gwerth ardrethol ar gyfer y rhan a feddiannir a 100% o ddosraniad ardystiedig gwerth ardrethol y rhan sydd heb ei meddiannu.</t>
  </si>
  <si>
    <t>Mae Adran 45 o Ddeddf 1988 yn darparu ar gyfer cyfrifo atebolrwydd ar gyfer hereditamentau heb eu meddiannu. Darperir rhyddhad ar gyfer hereditamentau yn unol â’r Rheoliadau Ardrethu Annomestig (Eiddo Heb ei Feddiannu) 2008 (SI 2008/2499 (W. 217)). </t>
  </si>
  <si>
    <t xml:space="preserve">Yn Llinell 12.6 nodwch gyfanswm: </t>
  </si>
  <si>
    <t>Cyfrifir Llinell 13 fel Llinellau 1 i 2 llai Llinellau 3 i 12.6, a dylai gyfateb i'r ffigur a nodir yn Llinell 16, sef y swm gros sy'n daladwy.</t>
  </si>
  <si>
    <t>Dylid cofnodi'r swm gros yn Llinell 16 a bydd yn cyfateb i gyfanswm:</t>
  </si>
  <si>
    <t>Mae angen didynnu symiau mewn perthynas â rhyddhad yn ôl disgresiwn ac unrhyw arwystlon a sicrhawyd ar eiddo o'r swm gros er mwyn cael yr arenillion net.</t>
  </si>
  <si>
    <t>Bydd pob didyniad yn cyfateb i'r swm net gan ystyried unrhyw addasiadau ar gyfer blynyddoedd blaenorol. Er enghraifft, bydd hyn yn cynnwys cyfanswm canrannau perthnasol symiau pob rhyddhad a roddwyd mewn perthynas â phob diwrnod yn y flwyddyn gyfrif, ac mewn unrhyw ddiwrnod mewn blwyddyn flaenorol nad ystyriwyd yn flaenorol mewn cyfrifiad alldro, llai cyfanswm unrhyw symiau o'r fath a ystyriwyd mewn cyfrifiad alldro blaenorol na ddylent, o edrych yn ôl, fod wedi cael eu hystyried.</t>
  </si>
  <si>
    <t>Mae adran 47(1) o Ddeddf 1988 yn galluogi awdurdodau bilio i ychwanegu at y rhyddhad gorfodol a roddir i elusennau o dan adran 43(5) a (6)(a) er mwyn cynyddu cyfanswm y rhyddhad i unrhyw swm hyd at 100%. Mae paragraff 3(1)(a) o Atodlen 1 i'r Rheoliadau yn darparu y gellir gwrthbwyso 25% o swm unrhyw ryddhad ychwanegol o'r fath a roddir gan yr awdurdod yn erbyn cyfraniad yr awdurdod i'r gronfa. Fodd bynnag, ni ellir gwrthbwyso unrhyw ryddhad a roddir i ysgolion a gynhelir gan awdurdodau addysg lleol yn erbyn y gronfa (gan mai'r awdurdodau addysg lleol yw'r deiliaid ardrethol).</t>
  </si>
  <si>
    <t>Yn Llinell 17 nodwch gyfanswm:</t>
  </si>
  <si>
    <t>Yn Llinell 17.5 nodwch gyfanswm:</t>
  </si>
  <si>
    <t>Yn Llinell 18 nodwch gyfanswm:</t>
  </si>
  <si>
    <t>Mae adran 49 o Ddeddf 1988 yn galluogi awdurdodau bilio i leihau atebolrwydd neu anfon taliad yn ôl mewn perthynas ag ardrethi annomestig ar sail caledi. Mae paragraff 3(1)(c) o Atodlen 1 i'r Rheoliadau yn darparu y gellir gwrthbwyso 75% o swm unrhyw ryddhad a roddir yn erbyn cyfraniad yr awdurdod i'r gronfa.</t>
  </si>
  <si>
    <t>Yn Llinell 21 nodwch gyfanswm:</t>
  </si>
  <si>
    <t>Mae paragraff 5 o Atodlen i'r Rheoliadau yn ei gwneud yn bosibl i ddidyniadau gael eu gwneud o'r cyfraniad i'r gronfa mewn perthynas â symiau y gohiriwyd y broses o'u hadennill drwy gytundeb o dan reoliad 5 o Reoliadau Ardrethu Annomestig (Casglu a Gorfodi) (Rhestrau Lleol) (Diwygio a Darpariaethau Amrywiol) 1991 (OS (SI 1991/141).</t>
  </si>
  <si>
    <t>Gellir cyfrifo’r swm sydd i'w nodi yn Llinell 22 drwy ddefnyddio’r fformiwla (O-P)-(Q+R-S) lle:</t>
  </si>
  <si>
    <t>Caiff Llinell 23 ei chyfrifo'n awtomatig fel y swm gros (llinell 16) llai'r symiau ar gyfer rhyddhad yn ôl disgresiwn (llinellau 17 i 22).</t>
  </si>
  <si>
    <t>Mae paragraff 6 o Atodlen 1 i'r Rheoliadau yn ei gwneud yn bosibl i symiau mewn perthynas â cholledion wrth gasglu gael eu didynnu o'r swm gros, ar yr amod na chawsant eu hystyried mewn cyfrifiad ar gyfer blwyddyn flaenorol. O dan baragraff 1(2) o Atodlen 1 i'r Rheoliadau, dim ond os bydd yr awdurdod wedi gwneud trefniadau priodol i sicrhau bod ardrethi annomestig yn cael eu casglu mewn modd darbodus, effeithlon ac effeithiol y gellir caniatáu didynnu symiau o'r fath. Caiff p'un a yw'r awdurdod wedi bodloni'r meini prawf ei ardystio drwy archwiliad.</t>
  </si>
  <si>
    <t>Y bwriad yma yw cofnodi'r symudiad net yn unig yn narpariaeth drwgddyledion yr awdurdod ar gyfer y flwyddyn ynghyd â dyledion a ddilëwyd mewn gwirionedd yn ystod y flwyddyn. Felly, yn Llinell 25, nodwch y swm sy'n cyfateb i gyfanswm:</t>
  </si>
  <si>
    <t>Os yw'r awdurdod wedi llunio unrhyw gytundebau o dan baragraff 1 a 4A o Atodlen 9 i Ddeddf 1988 i ohirio'r broses o adennill dyled ardrethol ac wedi codi llog ar y ddyled, ond yr ymddengys na ellir adennill y llog, gall yr awdurdod wrthbwyso hyn yn erbyn y gronfa yn yr un ffordd ag y mae'n darparu ar gyfer y ddrwgddyled ei hun.</t>
  </si>
  <si>
    <t>Mae paragraff 7 o Atodlen 1 i'r Rheoliadau yn darparu y dylai symiau gros llog a dalwyd gan yr awdurdod yn ystod y flwyddyn o dan Reoliadau Ardrethu Annomestig (Talu Llog) 1990 (OS 1990/1904) mewn perthynas â gordaliadau a ad-dalwyd o ganlyniad i newidiadau i'r rhestr ardrethi lleol o dan adran 55 o Atodlen 9 i Ddeddf 1988, neu baragraff 2(2A) o'r Ddeddf honno, hefyd gael eu didynnu o'r swm gros.</t>
  </si>
  <si>
    <t xml:space="preserve">Mae angen Llinellau 40 i 43 er mwyn galluogi Llywodraeth Cymru i gyfrifo cyfanswm y cynnydd neu’r gostyngiad yn nifer yr eiddo ym mhob awdurdod bilio a’r cynnydd neu’r gostyngiad yn y gwerth ardrethol cyfan o fewn y flwyddyn ariannol. Bydd yr wybodaeth hon yn cael ei defnyddio er mwyn cyfrifo’r twf yn y sylfaen drethi ar gyfer eiddo annomestig. Nid yw’n ofynnol i linellau memorandwm gael eu harchwilio. </t>
  </si>
  <si>
    <t xml:space="preserve">Unwaith y bydd y ffurflen wedi’i chwblhau, dylid gwirio’r ffurflen ddilysu yn y daenlen rhag ofn bod negeseuon am wallau. Os oes neges am wall, dylid gwneud cywiriad addas neu roi rheswm priodol. </t>
  </si>
  <si>
    <t>Unwaith y bydd y broses uchod wedi’i chwblhau, dylai’r Prif Swyddog Cyllid ardystio:</t>
  </si>
  <si>
    <t>Bydd yn ofynnol i archwilwyr ardystio bod pob ffigur wedi'i ddatgan yn deg ac wedi'i gyfrifo yn unol â'r Rheoliadau a’r nodiadau hyn.</t>
  </si>
  <si>
    <t>Fel yr esboniwyd ym mharagraff 6, bydd Llywodraeth Cymru yn llunio setliad dros dro o ran y cyfrif alldro ar sail y swm a ardystir gan y Prif Swyddog Cyllid ac yr hysbysir Llywodraeth Cymru amdano cyn iddo gael ei ardystio gan yr archwilwyr (‘swm ardystiedig’). Caiff unrhyw setliad terfynol ei lunio ar sail y swm ardystiedig.</t>
  </si>
  <si>
    <t>Lines 12.1 and 12.2 charitable relief for empty premises</t>
  </si>
  <si>
    <t>Llinellau 12.1 a 12.2 galwedigaethau elusennol eiddo gwag</t>
  </si>
  <si>
    <t>Enter in Line 8 the total of:</t>
  </si>
  <si>
    <t>Enter in Line 12.6 the total of:</t>
  </si>
  <si>
    <t>Line 13 is calculated as Lines 1 to 2 minus Lines 3 to 12.6, and should be the same as the figure entered in Line 16, the gross amount payable.</t>
  </si>
  <si>
    <t>The amount to be entered in Line 22 is to be calculated using the formula (O‑P)‑(Q+R‑S) where:</t>
  </si>
  <si>
    <t>Line 23 is automatically calculated as the gross amount (Line 16) minus the amounts for discretionary reliefs (Lines 17 to 22).</t>
  </si>
  <si>
    <t>Line 27 is calculated as net yield (Line 23) minus allowance for costs of collection (Line 24), minus allowance for losses in collection (Line 25) minus interest on repayments of overpaid rates (Line 26).</t>
  </si>
  <si>
    <t>Schedule 4ZA para 2(2)(a) of the 1988 Act provides for mandatory rates relief for charities.</t>
  </si>
  <si>
    <t>susan.plumb@conwy.gov.uk; alyson.miliziano@conwy.gov.uk; Jessica.simmons@conwy.gov.uk</t>
  </si>
  <si>
    <t>paul.barnes@denbighshire.gov.uk; leah.gray@denbighshire.gov.uk</t>
  </si>
  <si>
    <t>vicki.j.hankin@flintshire.gov.uk; david.barnes@flintshire.gov.uk</t>
  </si>
  <si>
    <t>spjones@valeofglamorgan.gov.uk; nndr@valeofglamorgan.gov.uk; ajsaunders@valeofglamorgan.gov.uk</t>
  </si>
  <si>
    <t>dominic.lewis@newport.gov.uk</t>
  </si>
  <si>
    <t>Llinos Roberts &amp; Meirion Jones</t>
  </si>
  <si>
    <t>Susan Plumb &amp; Alyson Miliziano &amp; Jessica Simmons</t>
  </si>
  <si>
    <t>Paul Barnes &amp; Leah Gray</t>
  </si>
  <si>
    <t>Vicki Hankin &amp; David Barnes</t>
  </si>
  <si>
    <t>Lisa Case &amp; Andrew Bolton</t>
  </si>
  <si>
    <t xml:space="preserve">Ann Thomas &amp; Steffan Thomas </t>
  </si>
  <si>
    <t>Huw Jones &amp; Ann Hinder</t>
  </si>
  <si>
    <t>Suzanne Jones &amp; Andrew Saunders</t>
  </si>
  <si>
    <t>Mark Price &amp; Matthew Harrison</t>
  </si>
  <si>
    <t xml:space="preserve">Dominic Lewis </t>
  </si>
  <si>
    <t>Dewi Morgan</t>
  </si>
  <si>
    <t>Liz Thomas</t>
  </si>
  <si>
    <t>Craig Flynn</t>
  </si>
  <si>
    <t>Andrew Lovegrove</t>
  </si>
  <si>
    <t>UPDATED 21 March 2025</t>
  </si>
  <si>
    <t>Enter in Line 12.2 the total of:</t>
  </si>
  <si>
    <t xml:space="preserve">Yn Llinell 12.2 nodwch gyfanswm: </t>
  </si>
  <si>
    <t>Llinellau 8, 8.6, 8.7 ac 8.8 Rhyddhad ardrethi i fusnesau bach</t>
  </si>
  <si>
    <t xml:space="preserve">Llinellau 8, 8.6, 8.7 ac 8.8 Rhyddhad ardrethi i fusnesau bach </t>
  </si>
  <si>
    <t>Lines 8, 8.6, 8.7 and 8.8 Small Business Rates Relief</t>
  </si>
  <si>
    <t>Schedule 4ZA para 4 (Post Office) in respect of this current year</t>
  </si>
  <si>
    <t>Schedule 4ZA para 4 (childcare) in respect of this current year</t>
  </si>
  <si>
    <t>Schedule 4ZA para 4 (small business rate relief excluding childcare/post office)</t>
  </si>
  <si>
    <t>Total reductions under s43 (small business rate relief) (sum of lines 8 to 8.8)</t>
  </si>
  <si>
    <t>Cyfanswm y gostyngiadau o dan a43 (rhyddhad ardrethi busnesau bach) (cyfanswm llinellau 8 i 8.8)</t>
  </si>
  <si>
    <t>Atodlen 4ZA para 4 (gofal plant) mewn perthynas â'r flwyddyn gyfredol hon</t>
  </si>
  <si>
    <t>Atodlen 4ZA para 4 (rhyddhad ardrethi busnesau bach heb gynnwys gofal plant/swyddfa bost)</t>
  </si>
  <si>
    <t>Atodlen 4ZA para 4 (Swyddfa Bost) mewn perthynas â'r flwyddyn gyfredol hon</t>
  </si>
  <si>
    <t>Line 8.6 plus 8.7 plus 8.8</t>
  </si>
  <si>
    <t>Llinell 8.6 ac 8.7 ac 8.8</t>
  </si>
  <si>
    <t>Schedule 4ZA para 6 (heat networks relief)</t>
  </si>
  <si>
    <t>Schedule 4ZA para 2(2)(a) (charitable occupation)</t>
  </si>
  <si>
    <t>Atodlen 4ZA para 2(2)(a) (meddiannaeth elusennol)</t>
  </si>
  <si>
    <t>Schedule 4ZA para 3 (improvement relief)</t>
  </si>
  <si>
    <t>Atodlen 4ZA para 6 (rhyddhad rhwydweithiau gwresogi)</t>
  </si>
  <si>
    <t>Atodlen 4ZA para 3 (rhyddhad gwelliannau)</t>
  </si>
  <si>
    <t>Lines 7.1 and 7.2 heat networks relief</t>
  </si>
  <si>
    <t>Enter in Line 7.2 the total of:</t>
  </si>
  <si>
    <t>Lines 7.3 and 7.4 improvement relief</t>
  </si>
  <si>
    <t xml:space="preserve"> Yn Llinell 7.2 nodwch gyfanswm:</t>
  </si>
  <si>
    <t>Enter in Line 6.6 the total of:</t>
  </si>
  <si>
    <t>Yn Llinell 6.6 nodwch gyfanswm:</t>
  </si>
  <si>
    <t>Lines 7.1 and 7.2 Heat networks relief</t>
  </si>
  <si>
    <t>Lines 7.3 and 7.4 Improvement relief</t>
  </si>
  <si>
    <t>Llinellau 7.1 a 7.2 Rhyddhad rhwydweithiau gwresogi</t>
  </si>
  <si>
    <t>Llinellau 7.3 a 7.4 rhyddhad gwelliannau</t>
  </si>
  <si>
    <t>Gross amount payable</t>
  </si>
  <si>
    <t>Swm gros yn daladwy</t>
  </si>
  <si>
    <t>Lines 5 and 6 Charitable occupation</t>
  </si>
  <si>
    <t>Llinellau 5 a 6 Meddiannaeth elusennol</t>
  </si>
  <si>
    <t>Section 47 (charitable occupations)</t>
  </si>
  <si>
    <t>Section 47 (community amateur sports clubs)</t>
  </si>
  <si>
    <t>Section 47 (non-profit making bodies)</t>
  </si>
  <si>
    <t>Adran 47 (galwedigaethau elusennol)</t>
  </si>
  <si>
    <t>Adran 47 (clybiau chwaraeon amatur cymunedol)</t>
  </si>
  <si>
    <t>Adran 47 (cyrff dielw)</t>
  </si>
  <si>
    <t>Paragraph 5(6) of Schedule 8 to the Local Government Finance Act 1988 (referred to below as ‘the 1988 Act’) requires each billing authority to calculate, after the end of each financial year, the amount of its non‑domestic rating contribution for the year and to notify the Welsh Government of the amount. The authority must then arrange for the calculation and the notified amount to be certified under arrangements made by Audit Wales and for the certified form to be sent to the Welsh Government.</t>
  </si>
  <si>
    <t>The rules for the outturn calculation are contained in Schedule 1 to the Regulations. These notes are not a substitute for the regulations but seek to explain what the regulations require and what the authority needs to show in its calculation and are produced for guidance purposes only. Billing authorities should refer to the Regulations.</t>
  </si>
  <si>
    <t>Form NDR3 is provided for the calculation. The form also seeks the information required by the Welsh Government in deciding how to perform its functions under Schedule 8 to the 1988 Act in relation to subsequent years.</t>
  </si>
  <si>
    <t>Under rules contained in paragraphs 5(9) to (12) of Schedule 8 to the 1988 Act the Welsh Government will make an interim statement of the outturn account on the basis of the amount which is certified by the authority's Chief Finance Officer and which is notified to the Welsh Government prior to audit. The final settlement will then be made on the basis of the audited amount under regulation 10 of the Regulations or paragraph 5(14) of Schedule 8 to the 1988 Act.</t>
  </si>
  <si>
    <t>Calculations for the current year and any prior year adjustments should be carried out by reference to the NDR multiplier for the relevant year. All amounts should be entered to the nearest pound.</t>
  </si>
  <si>
    <t>Section 44A of the 1988 Act provides that, where part of a property is unoccupied for a short time, a billing authority may ask the Valuation Officer to apportion the rateable value of the hereditament between the occupied and unoccupied parts. The chargeable amount is then calculated by applying the multiplier to the reduced rateable value, this being the certified part of the rateable value attributable to the occupied part or, if the hereditament is one in respect of which the occupier is liable to pay empty property rates, to the sum of the certified apportionment of the rateable value for the occupied part and 100% of the certified apportionment of the rateable value for the unoccupied part.</t>
  </si>
  <si>
    <t>Schedule 4ZA para 7 of the 1988 Act provides 100% rates relief for public lavatories</t>
  </si>
  <si>
    <t xml:space="preserve">Paragraph 2 of Schedule 1 to the Regulations provides for the calculation of the gross amount. As in previous years, authorities are also required to show how the gross amount relates to the gross rates payable. </t>
  </si>
  <si>
    <t>Amounts (i) and (ii) above are represented by amount G in the formula in paragraph 2(1) of Schedule 1 to the Regulations. Amount (iii) is represented by amount H.</t>
  </si>
  <si>
    <t>Each deduction will represent the net amount taking account of any prior year adjustments. For instance, they will include the total of the relevant percentages of amounts of each of the reliefs granted in respect of each day in the year of account, and in any day in a preceding year not previously taken into account in an outturn calculation, less the total of any such amounts taken into account in a previous outturn calculation which, with hindsight, should not have been taken into account.</t>
  </si>
  <si>
    <t>Section 47(1) of the 1988 Act enables billing authorities to ‘top‑up’ the mandatory relief given to charities under section 43(5) and (6)(a) to bring the total relief for any amount up to 100%. Paragraph 3(1)(a) of Schedule 1 to the Regulations provides that 25% of the amount of any such additional relief granted by the authority may be offset against the authority's contribution to the pool. However, any relief granted for local education authority maintained schools may not be offset against the pool (since the local education authorities are the rateable occupiers).</t>
  </si>
  <si>
    <t>Section 47(1) of the 1988 Act enables billing authorities to grant relief up to 100% to certain other non‑profit making bodies that fall within section 47(5B). Paragraph 3(1)(b)(i) of Schedule 1 to the Regulations provides that 90% of the amount of any such relief granted by the authority may be offset against an authority's contribution to the pool. However, any relief granted for local education authority maintained schools may not be offset against the pool (since the local education authorities are the rateable occupiers).</t>
  </si>
  <si>
    <t>Section 49 of the 1988 Act enables billing authorities to reduce liability or remit payment in respect of non‑domestic rates on the grounds of hardship. Paragraph 3(1)(c) of Schedule 1 to the Regulations provides that 75% of the amount of any relief granted may be offset against an authority's contribution to the pool.</t>
  </si>
  <si>
    <t>The additions in respect of Q and R where the term of agreement has expired must be made in the year in which the amount becomes payable even if, for whatever reason, the amount is not actually paid until a later year. (If the amount at Q is paid before the agreement expires, an amount under R will need to be added in the year payment is made).</t>
  </si>
  <si>
    <t>If more amounts become payable in a year following the expiry of old agreements than are deferred under new agreements, the formula could give a negative figure. This will represent an addition to the gross amount rather than a deduction.</t>
  </si>
  <si>
    <t>Paragraph 6 of Schedule 1 to the Regulations enables amounts in respect of losses in collection to be deducted from the gross amount, provided they have not been taken into account in a calculation for a preceding year. Under paragraph 1(2) of Schedule 1 to the Regulations, the deduction can only be allowed if the authority has made proper arrangements for securing economy, efficiency and effectiveness in relation to the collection of non‑domestic rates. Whether the authority has met the criteria will be subject to audit certification.</t>
  </si>
  <si>
    <t>The intention here is to record only the net movement in the authority’s bad debt provision for the year plus actual write-offs in the year. Therefore, enter in Line 25 the amount which is the total of:</t>
  </si>
  <si>
    <t>Enter in Line 26 the amount in respect of interest which has become payable by the authority in respect of current or previous years and which is to be deducted from the gross amount. The total of:</t>
  </si>
  <si>
    <t>Lines 40 to 43 are required to enable the Welsh Government to calculate the total increase or decrease in the number of properties in each billing authority and the increase or decrease in total rateable value within the financial year. This information will be used to inform calculation of growth in the non‑domestic property tax-base. Memorandum lines are not required to be audited.</t>
  </si>
  <si>
    <t>Once the form has been completed, the validation sheet contained in the spreadsheet should be checked for any error messages. If notification of an error is given, a suitable correction must be made, or an appropriate reason given.</t>
  </si>
  <si>
    <t>As explained in paragraph 6, the Welsh Government will make an interim settlement of the outturn account on the basis of the amount which is certified by the Chief Finance Officer and which is notified to the Welsh Government prior to certification by the auditors (‘certified amount’). Any final settlement will then be made on the basis of the certified amount.</t>
  </si>
  <si>
    <t>Enter in Line 2 the total of:</t>
  </si>
  <si>
    <t>Yn Llinell 2 nodwch gyfanswm:</t>
  </si>
  <si>
    <t>Enter in Line 7.4 the total of:</t>
  </si>
  <si>
    <t>Schedule 4ZA para 3 of the 1988 Act provides for mandatory rates relief for a period of 12 months when improvements are made to a property providing certain conditions are met. This relief is given effect to by the Non-Domestic Rating (Improvement Relief) (Wales) Regulations 2023 (SI 2023/1354(W.144)).</t>
  </si>
  <si>
    <t>Lines 8, 8.6 and 8.7 and 8.8 Small Business Rates Relief</t>
  </si>
  <si>
    <t>v.1.1</t>
  </si>
  <si>
    <t xml:space="preserve">Schedule 4ZA para 2(2)(b) of the 1988 Act provides for mandatory rates relief for registered community amateur sports clubs. 
</t>
  </si>
  <si>
    <t>Enter in Line 3.1 the total of the billing authority's figure for the total transitional relief given within the current financial year.</t>
  </si>
  <si>
    <t>Enter in Line 6 the total of:</t>
  </si>
  <si>
    <t>Yn Llinell 6 nodwch gyfanswm:</t>
  </si>
  <si>
    <t xml:space="preserve">(ii) cyfanswm unrhyw symiau o’r fath a gafodd eu hystyried mewn cyfrifiad alldro mewn blwyddyn flaenorol, ond na ddylent fod wedi’u hystyried. </t>
  </si>
  <si>
    <t>(ii) amcangyfrif gorau'r awdurdod o unrhyw symiau o'r fath mewn perthynas â diwrnodau mewn blwyddyn flaenorol a ystyriwyd mewn cyfrifiad ar gyfer blwyddyn flaenorol ond na ddylent, ar sail y wybodaeth sydd bellach ar gael, fod wedi cael eu hystyried.</t>
  </si>
  <si>
    <t>(ii) y symiau y gellir eu codi sy'n daladwy i'r awdurdod ar gyfer blynyddoedd blaenorol ond nas ystyriwyd mewn cyfrifiad alldro;</t>
  </si>
  <si>
    <t>(ii) 25% o unrhyw ryddhad ychwanegol a roddir mewn perthynas â diwrnodau mewn blwyddyn flaenorol nas ystyriwyd mewn cyfrifiad ar gyfer blwyddyn flaenorol;</t>
  </si>
  <si>
    <t>(ii) 25% o unrhyw ryddhad ychwanegol a roddir mewn perthynas â diwrnodau mewn blwyddyn flaenorol nas ystyriwyd mewn cyfrifiad ar gyfer blwyddyn flaenorol; llai</t>
  </si>
  <si>
    <t>(ii) symiau ardrethi sy'n daladwy a thaliadau llog penodol a oedd yn ddyledion amheus y darparwyd ar eu cyfer mewn cyfrifiad ar gyfer blwyddyn flaenorol ond na ddylai hyn fod wedi digwydd ar sail gwybodaeth sydd bellach ar gael; a</t>
  </si>
  <si>
    <t>(ii) llog a oedd yn daladwy gan yr awdurdod mewn blwyddyn flaenorol ond nas ystyriwyd yn y cyfrifiad alldro ar gyfer y flwyddyn honno; llai</t>
  </si>
  <si>
    <t>(i) amcangyfrif gorau'r awdurdod o unrhyw symiau o'r fath mewn perthynas â diwrnodau mewn blwyddyn flaenorol nas ystyriwyd mewn cyfrifiad ar gyfer blwyddyn flaenorol; llai</t>
  </si>
  <si>
    <t xml:space="preserve">(i) amcangyfrif gorau’r awdurdod o unrhyw symiau o’r fath mewn perthynas â diwrnodau mewn blwyddyn flaenorol nas ystyriwyd mewn cyfrifiad ar gyfer blwyddyn flaenorol; llai </t>
  </si>
  <si>
    <t>(i) symiau o ardrethi sy'n daladwy a thaliadau llog penodol sy'n ddyledion amheus y darparwyd ar eu cyfer yn ystod y flwyddyn neu na’u hystyriwyd mewn cyfrifiad ar gyfer blwyddyn flaenorol; llai</t>
  </si>
  <si>
    <t>Schedule 4ZA para 6 of the 1988 Act provides for mandatory rates relief for heat networks. This relief is given effect for low carbon heat networks by the Non-Domestic Rating (Heat Networks Relief) (Wales) Regulations 2024 (SI 2024/38(W.13)).</t>
  </si>
  <si>
    <t>Enter in Line 10 the total of:</t>
  </si>
  <si>
    <t>Yn Llinell 10 nodwch gyfanswm:</t>
  </si>
  <si>
    <t>(ii) 75% o'r rhyddhad caledi a roddir mewn perthynas â diwrnodau mewn blwyddyn flaenorol nas ystyriwyd mewn cyfrifiad ar gyfer blwyddyn, nas ystyriwyd mewn cyfrifiad ar gyfer blwyddyn flaenorol; llai</t>
  </si>
  <si>
    <t>Yn Llinell 12 nodwch gyfanswm:</t>
  </si>
  <si>
    <t>Enter the result of the application of mandatory charitable rate relief for unoccupied properties, by virtue of reductions under paragraph 2 of Schedule 4ZB (charitable rate relief) to the Act.</t>
  </si>
  <si>
    <t>(i) ffigur yr awdurdod bilio ar gyfer cyfanswm addasiadau’r flwyddyn flaenorol a roddwyd o fewn y flwyddyn ariannol bresennol, ond na chawsant eu hystyried mewn cyfrifiad alldro; llai</t>
  </si>
  <si>
    <t xml:space="preserve">Mae paragraff 2 o Atodlen 1 i'r Rheoliadau yn darparu ar gyfer cyfrifo'r swm gros. Fel mewn blynyddoedd blaenorol, mae’n ofynnol hefyd i’r awdurdodau ddangos sut mae'r swm gros yn ymwneud â'r ardrethi gros sy'n daladwy. </t>
  </si>
  <si>
    <t xml:space="preserve">Mae adran 47(1) o Ddeddf 1988 (clybiau chwaraeon amatur cymunedol) yn galluogi awdurdodau bilio i ychwanegu at y rhyddhad gorfodol a roddir i glybiau chwaraeon amatur cymunedol o dan adran 43(5) a (6)(b) i ddod â’r cyfanswm rhyddhad ar gyfer unrhyw swm i 100%. </t>
  </si>
  <si>
    <t>Yn Llinell 26 nodwch y swm mewn perthynas â llog a ddaeth yn daladwy gan yr awdurdod mewn perthynas â'r flwyddyn gyfredol neu flynyddoedd blaenorol ac sydd i'w ddidynnu o'r swm gros. Cyfanswm:</t>
  </si>
  <si>
    <t xml:space="preserve">(i) Mai’r hyn a nodwyd yn Rhannau 1 a 2 o’r ffurflen hon yw’r gorau y gellir ei ddarparu ar sail yr wybodaeth sydd ar gael; </t>
  </si>
  <si>
    <t>(i) amounts in respect of the gross rates yield for previous years (calculated by reference to the rateable value in the list for each day in those years and the non­domestic rating multiplier for those years) which have not been taken into account in the outturn calculation for those years; plus</t>
  </si>
  <si>
    <t>(iii) amounts which were taken into account in the gross rates yield in the outturn calculation for previous years but which, on the basis of information now available, should not have been taken into account.</t>
  </si>
  <si>
    <t>(i) the billing authority's figure for the total prior year adjustments given within the current financial year but not previously taken into account in an outturn calculation; less</t>
  </si>
  <si>
    <t xml:space="preserve">(ii) the total of any such amounts which have previously been taken into account in a prior year outturn calculation but which should not have been. </t>
  </si>
  <si>
    <t>(i) the authority's best estimate of any such amounts in respect of days in a preceding year which have not been taken into account in a calculation for a preceding year; less</t>
  </si>
  <si>
    <t>(ii) the authority's best estimate of any such amounts in respect of days in a preceding year which have been taken into account in a calculation for a preceding year but which, on the basis of the information now available, should not have been.</t>
  </si>
  <si>
    <t>(i) the chargeable amounts payable to the authority for the current year, after taking account of empty or partially occupied property, mandatory charitable relief and transitional adjustments;</t>
  </si>
  <si>
    <t>(ii) plus the chargeable amounts payable to the authority for prior years but not previously taken into account in an outturn calculation;</t>
  </si>
  <si>
    <t>(iii) less the total of any such amounts which have previously been taken into account in a prior year outturn calculation but which should not have been.</t>
  </si>
  <si>
    <t>(ii) Plus 25% of any ‘top‑up’ relief granted in respect of days in a preceding year which have not been taken into account in a calculation for a preceding year;</t>
  </si>
  <si>
    <t>(iii) Less the total of any such amounts, in respect of days in a preceding year, taken into account in a calculation for a preceding year but which, on the basis of information now available, should not have been.</t>
  </si>
  <si>
    <t>(ii) 90% of the amounts of relief granted in respect of days in a preceding year; less</t>
  </si>
  <si>
    <t>(iii) the total of any such amounts, in respect of days in a preceding year, taken into account in a calculation for a preceding year which, on the basis of the information now available, should not have been.</t>
  </si>
  <si>
    <t>(i) 75% of the amounts of hardship relief granted in respect of days in a preceding year, which have not been taken into account in a calculation for a preceding year; less</t>
  </si>
  <si>
    <t>(ii) the total of any such amounts, in respect of days in a preceding year, taken into account in a calculation for a preceding year but which, on the basis of information now available, should not have been.</t>
  </si>
  <si>
    <t>(i) amounts of rates payable and certain interest charges which are doubtful debts for which provision has been made in the year or not taken into account in a calculation for a preceding year; less</t>
  </si>
  <si>
    <t>(ii) amounts of rates payable and certain interest charges which were doubtful debts for which provision was made at in a calculation for a preceding year but which, on the basis of information now available, should not have been; plus</t>
  </si>
  <si>
    <t>(iii) amounts of rates payable and certain interest charges which were written off in the year.</t>
  </si>
  <si>
    <t>(ii) interest payable by the authority in a preceding year but which has not been taken into account in the outturn calculation for that year; less</t>
  </si>
  <si>
    <t>(iii) interest which has been taken into account in a preceding year but which, on the basis of information now available, should not have been.</t>
  </si>
  <si>
    <t>(i) The entries in Parts 1 and 2 of this form are the best that can be made on the information available;</t>
  </si>
  <si>
    <t>(ii) The entries in Part 2 have been made in accordance with the Non‑Domestic Rating Contributions (Wales) Regulations 1992, as amended;</t>
  </si>
  <si>
    <t>(i) symiau mewn perthynas â'r arenillion ardrethu gros ar gyfer blynyddoedd blaenorol (a gyfrifwyd drwy gyfeirio at y gwerth ardrethol yn y rhestr ar gyfer pob diwrnod yn y blynyddoedd hynny a'r lluosydd ardrethi annomestig ar gyfer y blynyddoedd hynny) nas ystyriwyd yn y cyfrifiad alldro ar gyfer y blynyddoedd hynny; a</t>
  </si>
  <si>
    <t>(iii) cyfanswm unrhyw symiau o'r fath a ystyriwyd yn flaenorol mewn cyfrifiad alldro ar gyfer blwyddyn flaenorol ond na ddylid bod wedi'u hystyried.</t>
  </si>
  <si>
    <t>(iii) cyfanswm unrhyw symiau o'r fath, mewn perthynas â diwrnodau mewn blwyddyn flaenorol, a ystyriwyd mewn cyfrifiad ar gyfer blwyddyn flaenorol ond a ddylai, ar sail gwybodaeth sydd bellach ar gael, fod wedi cael eu hystyried.</t>
  </si>
  <si>
    <t>(iii) symiau ardrethi sy'n daladwy a thaliadau llog penodol a ddilëwyd yn ystod y flwyddyn.</t>
  </si>
  <si>
    <t xml:space="preserve">(ii) Bod yr hyn a nodwyd yn Rhan 2 wedi’i wneud yn unol â Rheoliadau Cyfraniadau Ardrethu Annomestig (Cymru) 1992, fel y’u diwygiwyd. </t>
  </si>
  <si>
    <t>Please select the type of return:</t>
  </si>
  <si>
    <t>Authority code:</t>
  </si>
  <si>
    <t>Authority:</t>
  </si>
  <si>
    <t>Gross Amount (Lines 1 to 2 minus lines 3 to 12.6) (copied to Part 2, line 16)</t>
  </si>
  <si>
    <t>Part 2 - Calculation of Contribution to the pool</t>
  </si>
  <si>
    <t>Discretionary reliefs (please show the estimated lost yield as positive)</t>
  </si>
  <si>
    <t>Losses in collection yield lost in respect of bad debts written off and</t>
  </si>
  <si>
    <t>Refund of overpayments Interest on repayments</t>
  </si>
  <si>
    <t>The Welsh Government are monitoring the burden of completing this data collection form.</t>
  </si>
  <si>
    <t>We are continually striving to improve the form to make it easier to complete, whilst still ensuring data integrity and consistency across all authorities. If you have any comments or suggestions that may be useful, please note them below:</t>
  </si>
  <si>
    <t>- is not fairly stated; and</t>
  </si>
  <si>
    <t>- is not in accordance with the relevant terms and conditions.</t>
  </si>
  <si>
    <t>If you see the message #DIV/0! in any blue box please provide an explanation</t>
  </si>
  <si>
    <t>(#DIV/0! means that there was no estimate on your NDR1 but there is a figure on your NDR3)</t>
  </si>
  <si>
    <t>Test 1: Compares Discretionary relief for Charities on NDR3 with NDR1 line 11</t>
  </si>
  <si>
    <t>If the actual difference is less than £10,000 - then go to the next test</t>
  </si>
  <si>
    <t>Test 2: Compares Discretionary Relief for non-profit making bodies on NDR3 with NDR1 line 13</t>
  </si>
  <si>
    <t>Test 3: Measure of the proportion of losses in collection to net yield (tolerance 6%)</t>
  </si>
  <si>
    <t>Test 4: Measure of the proportion of refund of overpayments to net yield (tolerance 2%)</t>
  </si>
  <si>
    <t>Test 6: Compares reductions under charitable occupation, NDR3 with NDR1</t>
  </si>
  <si>
    <t>If the actual difference is less than £1,000 - then go to the next test</t>
  </si>
  <si>
    <t>Test 7: Compares reductions under community amateur sports clubs NDR3 with NDR1</t>
  </si>
  <si>
    <t>Test 8: Compares reductions under small business rate relief NDR3 with NDR1</t>
  </si>
  <si>
    <t>Test 9: Compares reductions under Partly occupied premises NDR3 and NDR1</t>
  </si>
  <si>
    <t>If the actual difference is less than £25,000 - then go to the next test</t>
  </si>
  <si>
    <t>Test 10: Compares reductions under unoccupied hereditaments NDR3 and NDR1</t>
  </si>
  <si>
    <t>Test 11: Check percentage increase in Estimated gross arrears of all non-domestic rates</t>
  </si>
  <si>
    <t>Dewiswch y math o ffurflen:</t>
  </si>
  <si>
    <t>Awdurdod:</t>
  </si>
  <si>
    <t>Gostyngiadau o dan</t>
  </si>
  <si>
    <t>Y Swm Gros (Llinellau 1 i 2 llai llinellau 3 i 12.6) (wedi'i gopïo i Ran 2, llinell 16)</t>
  </si>
  <si>
    <t>Rhan 2 - Cyfrifo'r Cyfraniad i'r gronfa</t>
  </si>
  <si>
    <t>Gostyngiadau o dan:</t>
  </si>
  <si>
    <t>Colledion wrth gasglu arenillion a gollwyd mewn perthynas â drwgddyledion a ddilewyd a</t>
  </si>
  <si>
    <t>dyledion amheus y dylid darparu ar eu cyfer</t>
  </si>
  <si>
    <t>Ad-dalu gordaliadau Llog ar ad-daliadau</t>
  </si>
  <si>
    <t>Mae Llywodraeth Cymru yn monitro'r baich o lenwi'r ffurflen casglu data hon.</t>
  </si>
  <si>
    <t>Nodwch yr amser a gymerwyd gennych chi (ac unrhyw gydweithwyr) i baratoi ac anfon y ffurflen.</t>
  </si>
  <si>
    <t>Rydym bob amser yn ceisio gwella'r ffurflen i'w gwneud yn haws i'w llenwi, gan barhau i sicrhau cywirdeb data a chysondeb ar gyfer yr holl awdurdodau. Os oes gennych unrhyw sylwadau neu awgrymiadau a allai fod yn ddefnyddiol, nodwch nhw isod:</t>
  </si>
  <si>
    <t>- wedi'i ddatgan/datgan yn deg; ac</t>
  </si>
  <si>
    <t>- yn unol â'r telerau ac amodau perthnasol.</t>
  </si>
  <si>
    <t>Os gwelwch y neges #DIV/0! mewn unrhyw flwch glas rhowch esboniad</t>
  </si>
  <si>
    <t>(Mae #DIV/0! yn golygu nad oedd unrhyw amcangyfrif ar eich NDR1 ond bod ffigur ar eich NDR3)</t>
  </si>
  <si>
    <t>Prawf 1: Mae'n cymharu Rhyddhad yn ôl disgresiwn ar gyfer Elusennau ar NDR3 ag NDR1 llinell 11</t>
  </si>
  <si>
    <t>Os yw'r gwahaniaeth gwirioneddol yn llai na £10,000 - ewch i'r prawf nesaf</t>
  </si>
  <si>
    <t>Prawf 2: Mae'n cymharu Rhyddhad yn ôl Disgresiwn ar gyfer cyrff nad ydynt yn gwneud elw ar NDR3 ag NDR1 llinell 13</t>
  </si>
  <si>
    <t>Prawf 3: Mesur o gyfran y colledion wrth gasglu o'i chymaru â'r arenillion net (goddefiant o 6%)</t>
  </si>
  <si>
    <t>Prawf 6: Mae'n cymharu gostyngiadau o dan deiliadaeth elusennol, NDR3 ag NDR1</t>
  </si>
  <si>
    <t>Os yw'r gwahaniaeth gwirioneddol yn llai na £1,000 - ewch i'r prawf nesaf</t>
  </si>
  <si>
    <t>Prawf 7: Mae'n cymharu gostyngiadau o dan clybiau chwaraeon amatur cymunedol NDR3 ag NDR1</t>
  </si>
  <si>
    <t>Prawf 8: Mae'n cymharu gostyngiadau o dan rhyddhad ardrethi fusnesau bach NDR3 ag NDR1</t>
  </si>
  <si>
    <t>Prawf 9: Mae'n cymharu gostyngiadau o dan Eiddo a feddiannir yn rhannol NDR3 ag NDR1</t>
  </si>
  <si>
    <t>Os yw'r gwahaniaeth gwirioneddol yn llai na £25,000 - ewch i'r prawf nesaf</t>
  </si>
  <si>
    <t>Prawf 10: Mae'n cymharu gostyngiadau o dan hereditamentau heb eu meddiannu NDR3 ag NDR1</t>
  </si>
  <si>
    <t>Prawf 11: Cadarnhau'r cynnydd canrannol yn Ôl-ddyledion gros amcangyfrifedig yr holl ardrethi annomestig</t>
  </si>
  <si>
    <t>Cod awdurdod:</t>
  </si>
  <si>
    <t>adran 45(1)(d) (eiddo gwag)</t>
  </si>
  <si>
    <t>Atodlen 4ZB para 2 (rhyddhad elusennol ar gyfer eiddo gwag)</t>
  </si>
  <si>
    <t>(iii) cyfanswm unrhyw symiau o'r fath, mewn perthynas â diwrnodau mewn blwyddyn flaenorol, a ystyriwyd mewn cyfrifiad ar gyfer blwyddyn flaenorol, ond na ddylent, ar sail yr wybodaeth sydd bellach ar gael, fod wedi cael eu hystyried.</t>
  </si>
  <si>
    <t>(iii) symiau a ystyriwyd yn yr arenillion ardrethu gros yn y cyfrifiad alldro ar gyfer blynyddoedd blaenorol ond na ddylent, ar sail yr wybodaeth sydd bellach ar gael, fod wedi cael eu hystyried.</t>
  </si>
  <si>
    <t>Mae Atodlen 4ZA para 2(2)(a) o Ddeddf 1988 yn darparu ar gyfer rhyddhad ardrethi gorfodol ar gyfer elusennau.</t>
  </si>
  <si>
    <t>(ii) amcangyfrif gorau'r awdurdod o unrhyw symiau o'r fath mewn perthynas â diwrnodau mewn blwyddyn flaenorol a ystyriwyd mewn cyfrifiad ar gyfer blwyddyn flaenorol ond na ddylent, ar sail yr wybodaeth sydd bellach ar gael, fod wedi cael eu hystyried.</t>
  </si>
  <si>
    <t>Mae Atodlen 4ZA para 2(2)(b) o Ddeddf 1988 yn darparu ar gyfer rhyddhad ardrethi gorfodol i glybiau chwaraeon amatur cymunedol cofrestredig.</t>
  </si>
  <si>
    <t>Mae Atodlen 4ZA paragraff 6 o Ddeddf 1988 yn darparu ar gyfer rhyddhad ardrethi gorfodol ar gyfer rhwydweithiau gwres. Rhoddir grym i’r rhyddhad hwn ar gyfer rhwydweithiau gwres carbon isel gan Reoliadau Ardrethu Annomestig (Rhyddhad Rhwydweithiau Gwres) (Cymru) 2024 (OS 2024/38(Cy.13)).</t>
  </si>
  <si>
    <t>Mae Atodlen 4ZA paragraff 3 o Ddeddf 1988 yn darparu ar gyfer rhyddhad ardrethi gorfodol am gyfnod o 12 mis pan wneir gwelliannau i eiddo ar yr amod bod amodau penodol yn cael eu bodloni. Rhoddir effaith i'r rhyddhad hwn gan Reoliadau Ardrethu Annomestig (Rhyddhad Gwella) (Cymru) 2023 (OS 2023/1354(Cy.144)).</t>
  </si>
  <si>
    <t>Nodwch ganlyniad cymhwyso rhyddhad elusennol gorfodol ar gyfer eiddo heb ei feddiannu, yn rhinwedd gostyngiadau o dan baragraff 2 o Atodlen 4ZB (rhyddhad ardrethi elusennol) i'r Ddeddf.</t>
  </si>
  <si>
    <t>Mae Atodlen 4ZA para 7 o Ddeddf 1988 yn darparu 100% o ryddhad ardrethi ar gyfer toiledau cyhoeddus.</t>
  </si>
  <si>
    <t>(i) y symiau y gellir eu codi sy'n daladwy i'r awdurdod ar gyfer y flwyddyn gyfredol, ar ôl ystyried eiddo gwag neu eiddo a feddiannir yn rhannol, rhyddhad elusennol gorfodol ac addasiadau trosiannol; a</t>
  </si>
  <si>
    <t>Llinellau 12.1 a 12.2 rhyddhad elusennol ar gyfer eiddo gwag</t>
  </si>
  <si>
    <t>(iii) cyfanswm unrhyw symiau o'r fath, mewn perthynas â diwrnodau mewn blwyddyn flaenorol, a ystyriwyd ar gyfer blwyddyn flaenorol na ddylent, ar sail yr wybodaeth sydd bellach ar gael, fod wedi cael eu hystyried.</t>
  </si>
  <si>
    <t>(ii) 90% o symiau'r rhyddhad a roddir mewn perthynas â diwrnodau mewn blwyddyn flaenorol; llai</t>
  </si>
  <si>
    <t>P = symiau a ohiriwyd (o dan eitem O neu'r hyn sy'n cyfateb iddi o dan y rheolau blaenorol) mewn perthynas â diwrnodau mewn blwyddyn flaenorol ac na ddylent, ar sail yr wybodaeth sydd bellach ar gael, fod wedi cael eu hystyried;</t>
  </si>
  <si>
    <t>S = cyfanswm unrhyw symiau a ystyriwyd fel symiau a ddisgrifir o dan Q neu R (neu'r hyn sy'n cyfateb iddynt o dan y rheolau blaenorol) yn alldro blwyddyn flaenorol ond na ddylent, ar sail yr wybodaeth sydd bellach ar gael, fod wedi cael eu hystyried.</t>
  </si>
  <si>
    <t>(iii) llog a ystyriwyd mewn blwyddyn flaenorol ond na ddylai, ar sail yr wybodaeth sydd bellach ar gael, fod wedi cael ei ystyried.</t>
  </si>
  <si>
    <t>Estimated gross arrears of all non-domestic rates at 31 March 2026</t>
  </si>
  <si>
    <t>Ôl-ddyledion gros amcangyfrifedig yr holl ardrethi annomestig ar 31 Mawrth 2026</t>
  </si>
  <si>
    <t>Number of hereditaments on rating list at 31 March 2026</t>
  </si>
  <si>
    <t>Nifer yr hereditementau ar y rhestr ardrethu ar 31 Mawrth 2026</t>
  </si>
  <si>
    <t>Aggregate rateable value at 31 March 2026</t>
  </si>
  <si>
    <t>Gwerth ardrethol cyfanredol ar 31 Mawrth 2026</t>
  </si>
  <si>
    <t>Non-domestic rates final contributions return 2025-26</t>
  </si>
  <si>
    <t>Ffurflen cyfraniadau terfynol ardrethi annomestig 2025-26</t>
  </si>
  <si>
    <t>Allowance for costs of collection (from NDR1, 2025-26, line 17)</t>
  </si>
  <si>
    <t>Lwfans ar gyfer costau casglu (o NDR1, 2025-26, llinell 17)</t>
  </si>
  <si>
    <t>NDR1, 2025-26, "line11</t>
  </si>
  <si>
    <t>NDR1, 2025-26, llinell 11</t>
  </si>
  <si>
    <t>NDR1, 2025-26, line 13</t>
  </si>
  <si>
    <t>NDR1, 2025-26, llinell 13</t>
  </si>
  <si>
    <t>NDR1 2025-26, line 2, Rateable Value *</t>
  </si>
  <si>
    <t>NDR1 2025-26, llinell 2, Gwerth Ardrethol *</t>
  </si>
  <si>
    <t>NDR1, 2025-26, line 4 or NDR2, line 9</t>
  </si>
  <si>
    <t>NDR1, 2025-26, llinell 4 neu NDR2, llinell 9</t>
  </si>
  <si>
    <t>NDR1, 2025-26 line 5</t>
  </si>
  <si>
    <t>NDR1, 2025-26, llinell 5</t>
  </si>
  <si>
    <t>NDR1, 2025-26 line 6.9</t>
  </si>
  <si>
    <t>NDR1, 2025-26 llinell 6.9</t>
  </si>
  <si>
    <t>NDR1, 2025-26 line 7</t>
  </si>
  <si>
    <t>NDR1, 2025-26 llinell 7</t>
  </si>
  <si>
    <t>NDR1, 2025-26 line 8</t>
  </si>
  <si>
    <t>NDR1, 2025-26 llinell 8</t>
  </si>
  <si>
    <t>Test 5: Compares Gross Rates Payable with the RV given on NDR1 2025-26 multiplied by the 2024-25 multiplier</t>
  </si>
  <si>
    <t>Prawf 5: Mae'n cymharu Ardrethi Gros sy'n Daladwy â'r Gwerth Ardrethol a nodir ar NDR1 2025-26 wedi'i luosi â lluosydd 2024-25</t>
  </si>
  <si>
    <t>NDR3, 2024-25 line 14</t>
  </si>
  <si>
    <t>NDR3, 2024-25 llinell 14</t>
  </si>
  <si>
    <t>Number of hereditaments on rating list at 1 April 2025</t>
  </si>
  <si>
    <t>Nifer yr hereditementau ar y rhestr ardrethu ar 1 Ebrill 2025</t>
  </si>
  <si>
    <t>Aggregate rateable value at 1 April 2025</t>
  </si>
  <si>
    <t>Gwerth ardrethol cyfanredol ar 1 Ebrill 2025</t>
  </si>
  <si>
    <t>I certify that the entries in Part 1 have been calculated in accordance with the Non-Domestic Rating Contributions (Wales) Regulations 1992 (SI 1992/3238) as amended. I certify that Parts 1 and 2 have been completed in accordance with the relevant guidance notes and that the entry in line 24 (Allowance for costs of collection) has been calculated in accordance with the number of hereditaments and aggregate rateable values shown in the rating list for my authority on 31 December 2025</t>
  </si>
  <si>
    <t>Ardystiaf fod y ffigurau a nodir yn Rhan 1 wedi'u cyfrifo yn unol â Rheoliadau Cyfraniadau Ardrethu Annomestig (Cymru) 1992 (OS 1992/3238) fel y'u diwygiwyd. Ardystiaf fod Rhannau 1 a 2 wedi'u cwblhau yn unol â'r nodiadau cyfarwyddyd perthnasol a bod y ffigur a nodir yn llinell 24 (Lwfans ar gyfer costau casglu) wedi'i gyfrifo yn unol â nifer yr hereditamentau a'r gwerthoedd ardrethol cyfunol a ddangosir yn y rhestr ardrerthu ar gyfer fy awdurdod ar 31 Rhagfyr 2025</t>
  </si>
  <si>
    <t>31 March 2025 with 31 March 2024</t>
  </si>
  <si>
    <t>31 Mawrth 2025 gyda 31 Mawrth 2024</t>
  </si>
  <si>
    <t>Enter in Line 14 the authority's best estimate of all non‑domestic rates which had not been received as at 31 March 2026. The amount should be shown gross of credits or prepayments. Doubtful debts or amounts against which a provision for bad debts has been made should be included but amounts written off as bad debts should not be included.</t>
  </si>
  <si>
    <t>In making the calculation authorities must take account of all information received on or before 31 January 2026. The calculation must also take account of information received after that date unless it is not reasonably practicable to do so. Enter in Line 15 the latest date in respect of which information has been taken into account.</t>
  </si>
  <si>
    <t>Yn Llinell 14 nodwch amcangyfrif gorau'r awdurdod o'r holl ardrethi annomestig nad oeddent wedi cael eu derbyn erbyn 31 Mawrth 2026. Dylid dangos y swm yn gros o gredydau neu flaendaliadau. Dylid cynnwys dyledion amheus neu symiau y mae darpariaeth ar gyfer ddrwgddyledion wedi'i gwneud yn eu herbyn ond ni ddylid cynnwys symiau a ddilewyd fel drwgddyledion.</t>
  </si>
  <si>
    <t>Wrth wneud y cyfrifiad mae'n rhaid i awdurdodau ystyried yr holl wybodaeth a gafwyd ar neu cyn 31 Ionawr 2026. Mae'n rhaid i'r cyfrifiad hefyd ystyried gwybodaeth a gafwyd ar ôl y dyddiad hwnnw ar yr amod ei bod yn rhesymol ymarferol gwneud hynny. Yn Llinell 15 nodwch y dyddiad olaf y mae gwybodaeth wedi'i hystyried mewn perthynas ag ef.</t>
  </si>
  <si>
    <t xml:space="preserve">An electronic copy of the spreadsheet and a signed scanned PDF version must be returned via email to the Welsh Government by </t>
  </si>
  <si>
    <t xml:space="preserve">Rhaid dychwelyd copi electronig o'r daenlen a fersiwn PDF wedi'i llofnodi a sganio drwy e-bost i Lywodraeth Cymru erbyn </t>
  </si>
  <si>
    <t>DueDate</t>
  </si>
  <si>
    <t xml:space="preserve">A signed copy of the form must be passed to the auditor appointed by Audit Wales with a request that the certified scanned PDF be emailed to the Welsh Government by </t>
  </si>
  <si>
    <t xml:space="preserve">Rhaid trosglwyddo copi wedi'i lofnodi o'r ffurflen i'r archwilydd a benodwyd gan Archwilio Cymru gan ofyn iddo e-bostio'r PDF ardystiedig wedi’i sganio i Lywodraeth Cymru erbyn </t>
  </si>
  <si>
    <t xml:space="preserve">Please email a completed spreadsheet to: </t>
  </si>
  <si>
    <t xml:space="preserve">Ar ôl ei chwblhau, e-bostiwch y daenlen i: </t>
  </si>
  <si>
    <t xml:space="preserve">Enter in Line 5 the authority's best estimate of the reduction in rates yield as a result of the application of 80% mandatory rates relief for properties occupied by charities in the authority's area in respect of days in the current year. 
</t>
  </si>
  <si>
    <t>Enter in Line 6.5 the authority’s best estimate of lost yield in the current year as a result of the application of 80% mandatory rates relief for properties occupied by registered community amateur sports clubs in the authority.</t>
  </si>
  <si>
    <t>Enter in line 7.1 the authority’s best estimate of lost yield in the current year as a result of the application of this relief in respect of low-carbon heat networks. 2024 No. 38 (W. 13)</t>
  </si>
  <si>
    <t>Enter in line 7.3 the authority’s best estimate of lost yield in the current year as a result of the application of this relief in respect of qualifying property improvements. 2023 No. 1354 (W. 244).</t>
  </si>
  <si>
    <t>Enter in Line 8.6 the authority’s best estimate of lost yield in the current year as a result of the application of this relief in respect of post offices</t>
  </si>
  <si>
    <t>Enter in Line 8.7 the authority’s best estimate of lost yield in the current year as a result of the application of this relief in respect of childcare premises</t>
  </si>
  <si>
    <t>Enter in Line 8.8 the authority’s best estimate of lost yield in the current year as a result of the application of this relief excluding childcare/post office</t>
  </si>
  <si>
    <t>Enter in Line 9 the authority's best estimate of the reduction in rates yield as a result of the apportionment of the rateable value of a hereditament between its occupied and unoccupied parts under section 44A of the 1988 Act in respect of any period in the current year.</t>
  </si>
  <si>
    <t>Enter in Line 11 the reduction in rates yield as a result of property being unoccupied for the period preceding the date of the recalculation in respect of days in the current year.</t>
  </si>
  <si>
    <t>Enter in line 12.1 the authority’s best estimate of lost yield in the current year as a result of the application of this relief in respect of charitable relief for empty premises</t>
  </si>
  <si>
    <t>Enter in Line 12.5 the reduction in rates yield as a result of property being classed as a public lavatory in respect of days in the current year.</t>
  </si>
  <si>
    <t>(i) 25% of the amounts of any ‘top‑up’ relief granted in respect of days in the current year;</t>
  </si>
  <si>
    <t>(i) 90% of the amounts of relief granted in respect of days in the current year; plus</t>
  </si>
  <si>
    <t>(i) 75% of the amounts of hardship relief granted in respect of days in the current year; plus</t>
  </si>
  <si>
    <t>O = 75% of amounts in respect of which recovery has been deferred by an agreement, in the current year or in a preceding year, which have not previously been taken into account as deferred amounts;</t>
  </si>
  <si>
    <t>Paragraph 4 of Schedule 1 to the Regulations provides for an allowance for the costs of collection to be offset against the authority's contribution to the pool. The amount of the basic allowance in Line 24 should be the same as for the provisional calculation for the current year (NDR1, Line 17).</t>
  </si>
  <si>
    <t>(i) interest which has become payable by the authority during the current year; plus</t>
  </si>
  <si>
    <t>Yn Llinell 5 nodwch amcangyfrif gorau'r awdurdod o'r gostyngiad yn yr arenillion ardrethi o ganlyniad i gymhwyso rhyddhad ardrethi gorfodol o 80% ar gyfer eiddo a feddiannir gan elusennau yn yr ardal mewn perthynas â diwrnodau yn y flwyddyn gyfredol.</t>
  </si>
  <si>
    <t>Yn Llinell 6.5 nodwch amcangyfrif gorau'r awdurdod o'r arenillion a gollwyd yn y flwyddyn gyfredol o ganlyniad i gymhwyso rhyddhad ardrethi gorfodol o 80% ar gyfer eiddo a feddiannir gan glybiau chwaraeon amatur cymunedol cofrestredig.</t>
  </si>
  <si>
    <t>Yn Llinell 9 nodwch amcangyfrif gorau'r awdurdod o'r gostyngiad yn yr arenillion ardrethu o ganlyniad i gymhwyso gwerth ardrethol hereditament rhwng y rhan ohono a feddiannir a'r rhan honno sydd heb ei meddiannu o dan adran 44A o Ddeddf 1988 mewn perthynas ag unrhyw gyfnod yn y flwyddyn gyfredol.</t>
  </si>
  <si>
    <t xml:space="preserve">Yn Llinell 11 nodwch y gostyngiad yn yr arenillion ardrethi sydd i'w briodoli i'r ffaith bod yr eiddo yn wag am y cyfnod cyn dyddiad yr ailgyfrifiad mewn perthynas â diwrnodau yn y flwyddyn gyfredol. </t>
  </si>
  <si>
    <t>Yn Llinell 12.1 nodwch amcangyfrif gorau'r awdurdod o’r gostyngiad yn yr arenillion yn y flwyddyn gyfredol o ganlyniad i gymhwyso'r rhyddhad hwn mewn perthynas â rhyddhad elusennol ar gyfer eiddo gwag.</t>
  </si>
  <si>
    <t>Yn Llinell 12.5 nodwch y gostyngiad yn yr arenillion ardrethi sydd i’w briodoli i’r ffaith bod eiddo yn cael ei ddosbarthu yn doiled cyhoeddus mewn perthynas â dyddiau yn y flwyddyn gyfredol.</t>
  </si>
  <si>
    <t>(i) 25% o symiau unrhyw ryddhad ychwanegol a roddir mewn perthynas â diwrnodau yn y flwyddyn gyfredol; a</t>
  </si>
  <si>
    <t>(i) 90% o symiau'r rhyddhad a roddwyd mewn perthynas â diwrnodau yn y flwyddyn gyfredol; a</t>
  </si>
  <si>
    <t>(i) 75% o symiau'r rhyddhad caledi a roddir mewn perthynas â diwrnodau yn y flwyddyn gyfredol;</t>
  </si>
  <si>
    <t>O = 75% o symiau y gohiriwyd y broses o'u hadennill drwy gytundeb, naill ai yn y flwyddyn gyfredol neu mewn blwyddyn flaenorol, nas ystyriwyd yn flaenorol fel symiau a ohiriwyd;</t>
  </si>
  <si>
    <t>Mae paragraff 4 o Atodlen 1 i'r Rheoliadau yn darparu ar gyfer lwfans i'r costau casglu gael eu gwrthbwyso yn erbyn cyfraniad yr awdurdod i'r gronfa. Dylai swm y lwfans sylfaenol yn Llinell 24 gyfateb i'r cyfrifiad dros dro ar gyfer y flwyddyn gyfredol (NDR1, llinell 17).</t>
  </si>
  <si>
    <t>(i) llog a ddaeth yn daladwy gan yr awdurdod yn ystod y flwyddyn gyfredol; a</t>
  </si>
  <si>
    <t>The Non-Domestic Rating (Chargeable Amounts) (Wales) Regulations 2022 (SI 2022/1350), made pursuant to the powers in section 58 of the 1988 Act, prescribe conditions for relief following a revaluation. These regulations affect rates income by limiting the amount by which a rates bill can increase on 1 April 2023. This is to help protect ratepayers who had increases in rateable value after the revaluation from incurring significant increases in liability.</t>
  </si>
  <si>
    <t xml:space="preserve">Mae Rheoliadau Ardrethu Annomestig (Symiau y Gellir eu Codi) (Cymru) 2022 (OS 2022/1350), a wnaed yn unol â’r pwerau yn adran 58 o Ddeddf 1988, yn rhagnodi amodau ar gyfer rhyddhad yn dilyn ailbrisiad. Mae’r rheoliadau hyn yn effeithio ar incwm o ardrethi drwy gyfyngu ar y swm y gall bil ardrethi gynyddu yn unol ag ef ar 1 Ebrill 2023. Diben hyn yw helpu trethdalwyr a welodd gynnydd mewn gwerth trethadwy ar ôl yr ailbrisio yn i osgoi codiadau sylweddol mewn atebolrwydd. </t>
  </si>
  <si>
    <t>PLEASE ENSURE THAT ALL BLANK CELLS ARE POPULATED WITH ZEROS.</t>
  </si>
  <si>
    <t>DYLECH ROI SERO YM MHOB CELL WAG.</t>
  </si>
  <si>
    <t>Dewiswch eich iaith penodol:</t>
  </si>
  <si>
    <t>Choose your preferred language:</t>
  </si>
  <si>
    <t>Dewiswch eich awdurdod</t>
  </si>
  <si>
    <t>Cyngor Sir Gwynedd</t>
  </si>
  <si>
    <t>Cyngor Bwrdeistref Sirol Conwy</t>
  </si>
  <si>
    <t>Cyngor Sir Ddinbych</t>
  </si>
  <si>
    <t>Cyngor Sir y Fflint</t>
  </si>
  <si>
    <t>Cyngor Bwrdeistref Sirol Wrecsam</t>
  </si>
  <si>
    <t>Cyngor Sir Powys</t>
  </si>
  <si>
    <t>Cyngor Sir Ceredigion</t>
  </si>
  <si>
    <t>Cyngor Sir Penfro</t>
  </si>
  <si>
    <t>Cyngor Sir Gaerfyrddin</t>
  </si>
  <si>
    <t>Cyngor Sir a Dinas Abertawe</t>
  </si>
  <si>
    <t>Cyngor Bwrdeistref Sirol Castell-nedd Port Talbot</t>
  </si>
  <si>
    <t>Cyngor Bwrdeistref Sirol Pen-y-bont ar Ogwr</t>
  </si>
  <si>
    <t>Cyngor Bwrdeistref Sirol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</si>
  <si>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</si>
  <si>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</si>
  <si>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</si>
  <si>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</si>
  <si>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</si>
  <si>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</si>
  <si>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</si>
  <si>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Caerdydd</t>
  </si>
  <si>
    <t>202425NNDR3A51214</t>
  </si>
  <si>
    <t>202425NNDR3A51414</t>
  </si>
  <si>
    <t>202425NNDR3A51614</t>
  </si>
  <si>
    <t>202425NNDR3A51814</t>
  </si>
  <si>
    <t>202425NNDR3A52014</t>
  </si>
  <si>
    <t>202425NNDR3A52214</t>
  </si>
  <si>
    <t>202425NNDR3A52414</t>
  </si>
  <si>
    <t>202425NNDR3A52614</t>
  </si>
  <si>
    <t>202425NNDR3A52814</t>
  </si>
  <si>
    <t>202425NNDR3A53014</t>
  </si>
  <si>
    <t>202425NNDR3A53214</t>
  </si>
  <si>
    <t>202425NNDR3A53414</t>
  </si>
  <si>
    <t>202425NNDR3A53614</t>
  </si>
  <si>
    <t>202425NNDR3A53814</t>
  </si>
  <si>
    <t>202425NNDR3A54014</t>
  </si>
  <si>
    <t>202425NNDR3A54214</t>
  </si>
  <si>
    <t>202425NNDR3A54414</t>
  </si>
  <si>
    <t>202425NNDR3A54514</t>
  </si>
  <si>
    <t>202425NNDR3A54614</t>
  </si>
  <si>
    <t>202425NNDR3A54814</t>
  </si>
  <si>
    <t>202425NNDR3A55014</t>
  </si>
  <si>
    <t>202425NNDR3A55214</t>
  </si>
  <si>
    <t>202425NNDR3A59614</t>
  </si>
  <si>
    <t>202526NNDR15121</t>
  </si>
  <si>
    <t>202526NNDR15141</t>
  </si>
  <si>
    <t>202526NNDR15161</t>
  </si>
  <si>
    <t>202526NNDR15181</t>
  </si>
  <si>
    <t>202526NNDR15201</t>
  </si>
  <si>
    <t>202526NNDR15221</t>
  </si>
  <si>
    <t>202526NNDR15241</t>
  </si>
  <si>
    <t>202526NNDR15261</t>
  </si>
  <si>
    <t>202526NNDR15281</t>
  </si>
  <si>
    <t>202526NNDR15301</t>
  </si>
  <si>
    <t>202526NNDR15321</t>
  </si>
  <si>
    <t>202526NNDR15341</t>
  </si>
  <si>
    <t>202526NNDR15361</t>
  </si>
  <si>
    <t>202526NNDR15381</t>
  </si>
  <si>
    <t>202526NNDR15401</t>
  </si>
  <si>
    <t>202526NNDR15421</t>
  </si>
  <si>
    <t>202526NNDR15441</t>
  </si>
  <si>
    <t>202526NNDR15451</t>
  </si>
  <si>
    <t>202526NNDR15461</t>
  </si>
  <si>
    <t>202526NNDR15481</t>
  </si>
  <si>
    <t>202526NNDR15501</t>
  </si>
  <si>
    <t>202526NNDR15521</t>
  </si>
  <si>
    <t>202526NNDR15961</t>
  </si>
  <si>
    <t>202526NNDR15122</t>
  </si>
  <si>
    <t>202526NNDR15142</t>
  </si>
  <si>
    <t>202526NNDR15162</t>
  </si>
  <si>
    <t>202526NNDR15182</t>
  </si>
  <si>
    <t>202526NNDR15202</t>
  </si>
  <si>
    <t>202526NNDR15222</t>
  </si>
  <si>
    <t>202526NNDR15242</t>
  </si>
  <si>
    <t>202526NNDR15262</t>
  </si>
  <si>
    <t>202526NNDR15282</t>
  </si>
  <si>
    <t>202526NNDR15302</t>
  </si>
  <si>
    <t>202526NNDR15322</t>
  </si>
  <si>
    <t>202526NNDR15342</t>
  </si>
  <si>
    <t>202526NNDR15362</t>
  </si>
  <si>
    <t>202526NNDR15382</t>
  </si>
  <si>
    <t>202526NNDR15402</t>
  </si>
  <si>
    <t>202526NNDR15422</t>
  </si>
  <si>
    <t>202526NNDR15442</t>
  </si>
  <si>
    <t>202526NNDR15452</t>
  </si>
  <si>
    <t>202526NNDR15462</t>
  </si>
  <si>
    <t>202526NNDR15482</t>
  </si>
  <si>
    <t>202526NNDR15502</t>
  </si>
  <si>
    <t>202526NNDR15522</t>
  </si>
  <si>
    <t>202526NNDR15962</t>
  </si>
  <si>
    <t>202526NNDR15123</t>
  </si>
  <si>
    <t>202526NNDR15143</t>
  </si>
  <si>
    <t>202526NNDR15163</t>
  </si>
  <si>
    <t>202526NNDR15183</t>
  </si>
  <si>
    <t>202526NNDR15203</t>
  </si>
  <si>
    <t>202526NNDR15223</t>
  </si>
  <si>
    <t>202526NNDR15243</t>
  </si>
  <si>
    <t>202526NNDR15263</t>
  </si>
  <si>
    <t>202526NNDR15283</t>
  </si>
  <si>
    <t>202526NNDR15303</t>
  </si>
  <si>
    <t>202526NNDR15323</t>
  </si>
  <si>
    <t>202526NNDR15343</t>
  </si>
  <si>
    <t>202526NNDR15363</t>
  </si>
  <si>
    <t>202526NNDR15383</t>
  </si>
  <si>
    <t>202526NNDR15403</t>
  </si>
  <si>
    <t>202526NNDR15423</t>
  </si>
  <si>
    <t>202526NNDR15443</t>
  </si>
  <si>
    <t>202526NNDR15453</t>
  </si>
  <si>
    <t>202526NNDR15463</t>
  </si>
  <si>
    <t>202526NNDR15483</t>
  </si>
  <si>
    <t>202526NNDR15503</t>
  </si>
  <si>
    <t>202526NNDR15523</t>
  </si>
  <si>
    <t>202526NNDR15963</t>
  </si>
  <si>
    <t>202526NNDR15124</t>
  </si>
  <si>
    <t>202526NNDR15144</t>
  </si>
  <si>
    <t>202526NNDR15164</t>
  </si>
  <si>
    <t>202526NNDR15184</t>
  </si>
  <si>
    <t>202526NNDR15204</t>
  </si>
  <si>
    <t>202526NNDR15224</t>
  </si>
  <si>
    <t>202526NNDR15244</t>
  </si>
  <si>
    <t>202526NNDR15264</t>
  </si>
  <si>
    <t>202526NNDR15284</t>
  </si>
  <si>
    <t>202526NNDR15304</t>
  </si>
  <si>
    <t>202526NNDR15324</t>
  </si>
  <si>
    <t>202526NNDR15344</t>
  </si>
  <si>
    <t>202526NNDR15364</t>
  </si>
  <si>
    <t>202526NNDR15384</t>
  </si>
  <si>
    <t>202526NNDR15404</t>
  </si>
  <si>
    <t>202526NNDR15424</t>
  </si>
  <si>
    <t>202526NNDR15444</t>
  </si>
  <si>
    <t>202526NNDR15454</t>
  </si>
  <si>
    <t>202526NNDR15464</t>
  </si>
  <si>
    <t>202526NNDR15484</t>
  </si>
  <si>
    <t>202526NNDR15504</t>
  </si>
  <si>
    <t>202526NNDR15524</t>
  </si>
  <si>
    <t>202526NNDR15964</t>
  </si>
  <si>
    <t>202526NNDR15125</t>
  </si>
  <si>
    <t>202526NNDR15145</t>
  </si>
  <si>
    <t>202526NNDR15165</t>
  </si>
  <si>
    <t>202526NNDR15185</t>
  </si>
  <si>
    <t>202526NNDR15205</t>
  </si>
  <si>
    <t>202526NNDR15225</t>
  </si>
  <si>
    <t>202526NNDR15245</t>
  </si>
  <si>
    <t>202526NNDR15265</t>
  </si>
  <si>
    <t>202526NNDR15285</t>
  </si>
  <si>
    <t>202526NNDR15305</t>
  </si>
  <si>
    <t>202526NNDR15325</t>
  </si>
  <si>
    <t>202526NNDR15345</t>
  </si>
  <si>
    <t>202526NNDR15365</t>
  </si>
  <si>
    <t>202526NNDR15385</t>
  </si>
  <si>
    <t>202526NNDR15405</t>
  </si>
  <si>
    <t>202526NNDR15425</t>
  </si>
  <si>
    <t>202526NNDR15445</t>
  </si>
  <si>
    <t>202526NNDR15455</t>
  </si>
  <si>
    <t>202526NNDR15465</t>
  </si>
  <si>
    <t>202526NNDR15485</t>
  </si>
  <si>
    <t>202526NNDR15505</t>
  </si>
  <si>
    <t>202526NNDR15525</t>
  </si>
  <si>
    <t>202526NNDR15965</t>
  </si>
  <si>
    <t>202526NNDR15126.2</t>
  </si>
  <si>
    <t>202526NNDR15146.2</t>
  </si>
  <si>
    <t>202526NNDR15166.2</t>
  </si>
  <si>
    <t>202526NNDR15186.2</t>
  </si>
  <si>
    <t>202526NNDR15206.2</t>
  </si>
  <si>
    <t>202526NNDR15226.2</t>
  </si>
  <si>
    <t>202526NNDR15246.2</t>
  </si>
  <si>
    <t>202526NNDR15266.2</t>
  </si>
  <si>
    <t>202526NNDR15286.2</t>
  </si>
  <si>
    <t>202526NNDR15306.2</t>
  </si>
  <si>
    <t>202526NNDR15326.2</t>
  </si>
  <si>
    <t>202526NNDR15346.2</t>
  </si>
  <si>
    <t>202526NNDR15366.2</t>
  </si>
  <si>
    <t>202526NNDR15386.2</t>
  </si>
  <si>
    <t>202526NNDR15406.2</t>
  </si>
  <si>
    <t>202526NNDR15426.2</t>
  </si>
  <si>
    <t>202526NNDR15446.2</t>
  </si>
  <si>
    <t>202526NNDR15456.2</t>
  </si>
  <si>
    <t>202526NNDR15466.2</t>
  </si>
  <si>
    <t>202526NNDR15486.2</t>
  </si>
  <si>
    <t>202526NNDR15506.2</t>
  </si>
  <si>
    <t>202526NNDR15526.2</t>
  </si>
  <si>
    <t>202526NNDR15966.2</t>
  </si>
  <si>
    <t>202526NNDR15126.3</t>
  </si>
  <si>
    <t>202526NNDR15146.3</t>
  </si>
  <si>
    <t>202526NNDR15166.3</t>
  </si>
  <si>
    <t>202526NNDR15186.3</t>
  </si>
  <si>
    <t>202526NNDR15206.3</t>
  </si>
  <si>
    <t>202526NNDR15226.3</t>
  </si>
  <si>
    <t>202526NNDR15246.3</t>
  </si>
  <si>
    <t>202526NNDR15266.3</t>
  </si>
  <si>
    <t>202526NNDR15286.3</t>
  </si>
  <si>
    <t>202526NNDR15306.3</t>
  </si>
  <si>
    <t>202526NNDR15326.3</t>
  </si>
  <si>
    <t>202526NNDR15346.3</t>
  </si>
  <si>
    <t>202526NNDR15366.3</t>
  </si>
  <si>
    <t>202526NNDR15386.3</t>
  </si>
  <si>
    <t>202526NNDR15406.3</t>
  </si>
  <si>
    <t>202526NNDR15426.3</t>
  </si>
  <si>
    <t>202526NNDR15446.3</t>
  </si>
  <si>
    <t>202526NNDR15456.3</t>
  </si>
  <si>
    <t>202526NNDR15466.3</t>
  </si>
  <si>
    <t>202526NNDR15486.3</t>
  </si>
  <si>
    <t>202526NNDR15506.3</t>
  </si>
  <si>
    <t>202526NNDR15526.3</t>
  </si>
  <si>
    <t>202526NNDR15966.3</t>
  </si>
  <si>
    <t>202526NNDR15126.4</t>
  </si>
  <si>
    <t>202526NNDR15146.4</t>
  </si>
  <si>
    <t>202526NNDR15166.4</t>
  </si>
  <si>
    <t>202526NNDR15186.4</t>
  </si>
  <si>
    <t>202526NNDR15206.4</t>
  </si>
  <si>
    <t>202526NNDR15226.4</t>
  </si>
  <si>
    <t>202526NNDR15246.4</t>
  </si>
  <si>
    <t>202526NNDR15266.4</t>
  </si>
  <si>
    <t>202526NNDR15286.4</t>
  </si>
  <si>
    <t>202526NNDR15306.4</t>
  </si>
  <si>
    <t>202526NNDR15326.4</t>
  </si>
  <si>
    <t>202526NNDR15346.4</t>
  </si>
  <si>
    <t>202526NNDR15366.4</t>
  </si>
  <si>
    <t>202526NNDR15386.4</t>
  </si>
  <si>
    <t>202526NNDR15406.4</t>
  </si>
  <si>
    <t>202526NNDR15426.4</t>
  </si>
  <si>
    <t>202526NNDR15446.4</t>
  </si>
  <si>
    <t>202526NNDR15456.4</t>
  </si>
  <si>
    <t>202526NNDR15466.4</t>
  </si>
  <si>
    <t>202526NNDR15486.4</t>
  </si>
  <si>
    <t>202526NNDR15506.4</t>
  </si>
  <si>
    <t>202526NNDR15526.4</t>
  </si>
  <si>
    <t>202526NNDR15966.4</t>
  </si>
  <si>
    <t>202526NNDR15126.9</t>
  </si>
  <si>
    <t>202526NNDR15146.9</t>
  </si>
  <si>
    <t>202526NNDR15166.9</t>
  </si>
  <si>
    <t>202526NNDR15186.9</t>
  </si>
  <si>
    <t>202526NNDR15206.9</t>
  </si>
  <si>
    <t>202526NNDR15226.9</t>
  </si>
  <si>
    <t>202526NNDR15246.9</t>
  </si>
  <si>
    <t>202526NNDR15266.9</t>
  </si>
  <si>
    <t>202526NNDR15286.9</t>
  </si>
  <si>
    <t>202526NNDR15306.9</t>
  </si>
  <si>
    <t>202526NNDR15326.9</t>
  </si>
  <si>
    <t>202526NNDR15346.9</t>
  </si>
  <si>
    <t>202526NNDR15366.9</t>
  </si>
  <si>
    <t>202526NNDR15386.9</t>
  </si>
  <si>
    <t>202526NNDR15406.9</t>
  </si>
  <si>
    <t>202526NNDR15426.9</t>
  </si>
  <si>
    <t>202526NNDR15446.9</t>
  </si>
  <si>
    <t>202526NNDR15456.9</t>
  </si>
  <si>
    <t>202526NNDR15466.9</t>
  </si>
  <si>
    <t>202526NNDR15486.9</t>
  </si>
  <si>
    <t>202526NNDR15506.9</t>
  </si>
  <si>
    <t>202526NNDR15526.9</t>
  </si>
  <si>
    <t>202526NNDR15966.9</t>
  </si>
  <si>
    <t>202526NNDR15127</t>
  </si>
  <si>
    <t>202526NNDR15147</t>
  </si>
  <si>
    <t>202526NNDR15167</t>
  </si>
  <si>
    <t>202526NNDR15187</t>
  </si>
  <si>
    <t>202526NNDR15207</t>
  </si>
  <si>
    <t>202526NNDR15227</t>
  </si>
  <si>
    <t>202526NNDR15247</t>
  </si>
  <si>
    <t>202526NNDR15267</t>
  </si>
  <si>
    <t>202526NNDR15287</t>
  </si>
  <si>
    <t>202526NNDR15307</t>
  </si>
  <si>
    <t>202526NNDR15327</t>
  </si>
  <si>
    <t>202526NNDR15347</t>
  </si>
  <si>
    <t>202526NNDR15367</t>
  </si>
  <si>
    <t>202526NNDR15387</t>
  </si>
  <si>
    <t>202526NNDR15407</t>
  </si>
  <si>
    <t>202526NNDR15427</t>
  </si>
  <si>
    <t>202526NNDR15447</t>
  </si>
  <si>
    <t>202526NNDR15457</t>
  </si>
  <si>
    <t>202526NNDR15467</t>
  </si>
  <si>
    <t>202526NNDR15487</t>
  </si>
  <si>
    <t>202526NNDR15507</t>
  </si>
  <si>
    <t>202526NNDR15527</t>
  </si>
  <si>
    <t>202526NNDR15967</t>
  </si>
  <si>
    <t>202526NNDR15128</t>
  </si>
  <si>
    <t>202526NNDR15148</t>
  </si>
  <si>
    <t>202526NNDR15168</t>
  </si>
  <si>
    <t>202526NNDR15188</t>
  </si>
  <si>
    <t>202526NNDR15208</t>
  </si>
  <si>
    <t>202526NNDR15228</t>
  </si>
  <si>
    <t>202526NNDR15248</t>
  </si>
  <si>
    <t>202526NNDR15268</t>
  </si>
  <si>
    <t>202526NNDR15288</t>
  </si>
  <si>
    <t>202526NNDR15308</t>
  </si>
  <si>
    <t>202526NNDR15328</t>
  </si>
  <si>
    <t>202526NNDR15348</t>
  </si>
  <si>
    <t>202526NNDR15368</t>
  </si>
  <si>
    <t>202526NNDR15388</t>
  </si>
  <si>
    <t>202526NNDR15408</t>
  </si>
  <si>
    <t>202526NNDR15428</t>
  </si>
  <si>
    <t>202526NNDR15448</t>
  </si>
  <si>
    <t>202526NNDR15458</t>
  </si>
  <si>
    <t>202526NNDR15468</t>
  </si>
  <si>
    <t>202526NNDR15488</t>
  </si>
  <si>
    <t>202526NNDR15508</t>
  </si>
  <si>
    <t>202526NNDR15528</t>
  </si>
  <si>
    <t>202526NNDR15968</t>
  </si>
  <si>
    <t>202526NNDR15128.4</t>
  </si>
  <si>
    <t>202526NNDR15148.4</t>
  </si>
  <si>
    <t>202526NNDR15168.4</t>
  </si>
  <si>
    <t>202526NNDR15188.4</t>
  </si>
  <si>
    <t>202526NNDR15208.4</t>
  </si>
  <si>
    <t>202526NNDR15228.4</t>
  </si>
  <si>
    <t>202526NNDR15248.4</t>
  </si>
  <si>
    <t>202526NNDR15268.4</t>
  </si>
  <si>
    <t>202526NNDR15288.4</t>
  </si>
  <si>
    <t>202526NNDR15308.4</t>
  </si>
  <si>
    <t>202526NNDR15328.4</t>
  </si>
  <si>
    <t>202526NNDR15348.4</t>
  </si>
  <si>
    <t>202526NNDR15368.4</t>
  </si>
  <si>
    <t>202526NNDR15388.4</t>
  </si>
  <si>
    <t>202526NNDR15408.4</t>
  </si>
  <si>
    <t>202526NNDR15428.4</t>
  </si>
  <si>
    <t>202526NNDR15448.4</t>
  </si>
  <si>
    <t>202526NNDR15458.4</t>
  </si>
  <si>
    <t>202526NNDR15468.4</t>
  </si>
  <si>
    <t>202526NNDR15488.4</t>
  </si>
  <si>
    <t>202526NNDR15508.4</t>
  </si>
  <si>
    <t>202526NNDR15528.4</t>
  </si>
  <si>
    <t>202526NNDR15968.4</t>
  </si>
  <si>
    <t>202526NNDR15128.5</t>
  </si>
  <si>
    <t>202526NNDR15148.5</t>
  </si>
  <si>
    <t>202526NNDR15168.5</t>
  </si>
  <si>
    <t>202526NNDR15188.5</t>
  </si>
  <si>
    <t>202526NNDR15208.5</t>
  </si>
  <si>
    <t>202526NNDR15228.5</t>
  </si>
  <si>
    <t>202526NNDR15248.5</t>
  </si>
  <si>
    <t>202526NNDR15268.5</t>
  </si>
  <si>
    <t>202526NNDR15288.5</t>
  </si>
  <si>
    <t>202526NNDR15308.5</t>
  </si>
  <si>
    <t>202526NNDR15328.5</t>
  </si>
  <si>
    <t>202526NNDR15348.5</t>
  </si>
  <si>
    <t>202526NNDR15368.5</t>
  </si>
  <si>
    <t>202526NNDR15388.5</t>
  </si>
  <si>
    <t>202526NNDR15408.5</t>
  </si>
  <si>
    <t>202526NNDR15428.5</t>
  </si>
  <si>
    <t>202526NNDR15448.5</t>
  </si>
  <si>
    <t>202526NNDR15458.5</t>
  </si>
  <si>
    <t>202526NNDR15468.5</t>
  </si>
  <si>
    <t>202526NNDR15488.5</t>
  </si>
  <si>
    <t>202526NNDR15508.5</t>
  </si>
  <si>
    <t>202526NNDR15528.5</t>
  </si>
  <si>
    <t>202526NNDR15968.5</t>
  </si>
  <si>
    <t>202526NNDR15128.6</t>
  </si>
  <si>
    <t>202526NNDR15148.6</t>
  </si>
  <si>
    <t>202526NNDR15168.6</t>
  </si>
  <si>
    <t>202526NNDR15188.6</t>
  </si>
  <si>
    <t>202526NNDR15208.6</t>
  </si>
  <si>
    <t>202526NNDR15228.6</t>
  </si>
  <si>
    <t>202526NNDR15248.6</t>
  </si>
  <si>
    <t>202526NNDR15268.6</t>
  </si>
  <si>
    <t>202526NNDR15288.6</t>
  </si>
  <si>
    <t>202526NNDR15308.6</t>
  </si>
  <si>
    <t>202526NNDR15328.6</t>
  </si>
  <si>
    <t>202526NNDR15348.6</t>
  </si>
  <si>
    <t>202526NNDR15368.6</t>
  </si>
  <si>
    <t>202526NNDR15388.6</t>
  </si>
  <si>
    <t>202526NNDR15408.6</t>
  </si>
  <si>
    <t>202526NNDR15428.6</t>
  </si>
  <si>
    <t>202526NNDR15448.6</t>
  </si>
  <si>
    <t>202526NNDR15458.6</t>
  </si>
  <si>
    <t>202526NNDR15468.6</t>
  </si>
  <si>
    <t>202526NNDR15488.6</t>
  </si>
  <si>
    <t>202526NNDR15508.6</t>
  </si>
  <si>
    <t>202526NNDR15528.6</t>
  </si>
  <si>
    <t>202526NNDR15968.6</t>
  </si>
  <si>
    <t>202526NNDR15128.8</t>
  </si>
  <si>
    <t>202526NNDR15148.8</t>
  </si>
  <si>
    <t>202526NNDR15168.8</t>
  </si>
  <si>
    <t>202526NNDR15188.8</t>
  </si>
  <si>
    <t>202526NNDR15208.8</t>
  </si>
  <si>
    <t>202526NNDR15228.8</t>
  </si>
  <si>
    <t>202526NNDR15248.8</t>
  </si>
  <si>
    <t>202526NNDR15268.8</t>
  </si>
  <si>
    <t>202526NNDR15288.8</t>
  </si>
  <si>
    <t>202526NNDR15308.8</t>
  </si>
  <si>
    <t>202526NNDR15328.8</t>
  </si>
  <si>
    <t>202526NNDR15348.8</t>
  </si>
  <si>
    <t>202526NNDR15368.8</t>
  </si>
  <si>
    <t>202526NNDR15388.8</t>
  </si>
  <si>
    <t>202526NNDR15408.8</t>
  </si>
  <si>
    <t>202526NNDR15428.8</t>
  </si>
  <si>
    <t>202526NNDR15448.8</t>
  </si>
  <si>
    <t>202526NNDR15458.8</t>
  </si>
  <si>
    <t>202526NNDR15468.8</t>
  </si>
  <si>
    <t>202526NNDR15488.8</t>
  </si>
  <si>
    <t>202526NNDR15508.8</t>
  </si>
  <si>
    <t>202526NNDR15528.8</t>
  </si>
  <si>
    <t>202526NNDR15968.8</t>
  </si>
  <si>
    <t>202526NNDR15128.9</t>
  </si>
  <si>
    <t>202526NNDR15148.9</t>
  </si>
  <si>
    <t>202526NNDR15168.9</t>
  </si>
  <si>
    <t>202526NNDR15188.9</t>
  </si>
  <si>
    <t>202526NNDR15208.9</t>
  </si>
  <si>
    <t>202526NNDR15228.9</t>
  </si>
  <si>
    <t>202526NNDR15248.9</t>
  </si>
  <si>
    <t>202526NNDR15268.9</t>
  </si>
  <si>
    <t>202526NNDR15288.9</t>
  </si>
  <si>
    <t>202526NNDR15308.9</t>
  </si>
  <si>
    <t>202526NNDR15328.9</t>
  </si>
  <si>
    <t>202526NNDR15348.9</t>
  </si>
  <si>
    <t>202526NNDR15368.9</t>
  </si>
  <si>
    <t>202526NNDR15388.9</t>
  </si>
  <si>
    <t>202526NNDR15408.9</t>
  </si>
  <si>
    <t>202526NNDR15428.9</t>
  </si>
  <si>
    <t>202526NNDR15448.9</t>
  </si>
  <si>
    <t>202526NNDR15458.9</t>
  </si>
  <si>
    <t>202526NNDR15468.9</t>
  </si>
  <si>
    <t>202526NNDR15488.9</t>
  </si>
  <si>
    <t>202526NNDR15508.9</t>
  </si>
  <si>
    <t>202526NNDR15528.9</t>
  </si>
  <si>
    <t>202526NNDR15968.9</t>
  </si>
  <si>
    <t>202526NNDR15129</t>
  </si>
  <si>
    <t>202526NNDR15149</t>
  </si>
  <si>
    <t>202526NNDR15169</t>
  </si>
  <si>
    <t>202526NNDR15189</t>
  </si>
  <si>
    <t>202526NNDR15209</t>
  </si>
  <si>
    <t>202526NNDR15229</t>
  </si>
  <si>
    <t>202526NNDR15249</t>
  </si>
  <si>
    <t>202526NNDR15269</t>
  </si>
  <si>
    <t>202526NNDR15289</t>
  </si>
  <si>
    <t>202526NNDR15309</t>
  </si>
  <si>
    <t>202526NNDR15329</t>
  </si>
  <si>
    <t>202526NNDR15349</t>
  </si>
  <si>
    <t>202526NNDR15369</t>
  </si>
  <si>
    <t>202526NNDR15389</t>
  </si>
  <si>
    <t>202526NNDR15409</t>
  </si>
  <si>
    <t>202526NNDR15429</t>
  </si>
  <si>
    <t>202526NNDR15449</t>
  </si>
  <si>
    <t>202526NNDR15459</t>
  </si>
  <si>
    <t>202526NNDR15469</t>
  </si>
  <si>
    <t>202526NNDR15489</t>
  </si>
  <si>
    <t>202526NNDR15509</t>
  </si>
  <si>
    <t>202526NNDR15529</t>
  </si>
  <si>
    <t>202526NNDR15969</t>
  </si>
  <si>
    <t>202526NNDR151210</t>
  </si>
  <si>
    <t>202526NNDR151410</t>
  </si>
  <si>
    <t>202526NNDR151610</t>
  </si>
  <si>
    <t>202526NNDR151810</t>
  </si>
  <si>
    <t>202526NNDR152010</t>
  </si>
  <si>
    <t>202526NNDR152210</t>
  </si>
  <si>
    <t>202526NNDR152410</t>
  </si>
  <si>
    <t>202526NNDR152610</t>
  </si>
  <si>
    <t>202526NNDR152810</t>
  </si>
  <si>
    <t>202526NNDR153010</t>
  </si>
  <si>
    <t>202526NNDR153210</t>
  </si>
  <si>
    <t>202526NNDR153410</t>
  </si>
  <si>
    <t>202526NNDR153610</t>
  </si>
  <si>
    <t>202526NNDR153810</t>
  </si>
  <si>
    <t>202526NNDR154010</t>
  </si>
  <si>
    <t>202526NNDR154210</t>
  </si>
  <si>
    <t>202526NNDR154410</t>
  </si>
  <si>
    <t>202526NNDR154510</t>
  </si>
  <si>
    <t>202526NNDR154610</t>
  </si>
  <si>
    <t>202526NNDR154810</t>
  </si>
  <si>
    <t>202526NNDR155010</t>
  </si>
  <si>
    <t>202526NNDR155210</t>
  </si>
  <si>
    <t>202526NNDR159610</t>
  </si>
  <si>
    <t>202526NNDR151211</t>
  </si>
  <si>
    <t>202526NNDR151411</t>
  </si>
  <si>
    <t>202526NNDR151611</t>
  </si>
  <si>
    <t>202526NNDR151811</t>
  </si>
  <si>
    <t>202526NNDR152011</t>
  </si>
  <si>
    <t>202526NNDR152211</t>
  </si>
  <si>
    <t>202526NNDR152411</t>
  </si>
  <si>
    <t>202526NNDR152611</t>
  </si>
  <si>
    <t>202526NNDR152811</t>
  </si>
  <si>
    <t>202526NNDR153011</t>
  </si>
  <si>
    <t>202526NNDR153211</t>
  </si>
  <si>
    <t>202526NNDR153411</t>
  </si>
  <si>
    <t>202526NNDR153611</t>
  </si>
  <si>
    <t>202526NNDR153811</t>
  </si>
  <si>
    <t>202526NNDR154011</t>
  </si>
  <si>
    <t>202526NNDR154211</t>
  </si>
  <si>
    <t>202526NNDR154411</t>
  </si>
  <si>
    <t>202526NNDR154511</t>
  </si>
  <si>
    <t>202526NNDR154611</t>
  </si>
  <si>
    <t>202526NNDR154811</t>
  </si>
  <si>
    <t>202526NNDR155011</t>
  </si>
  <si>
    <t>202526NNDR155211</t>
  </si>
  <si>
    <t>202526NNDR159611</t>
  </si>
  <si>
    <t>202526NNDR151212</t>
  </si>
  <si>
    <t>202526NNDR151412</t>
  </si>
  <si>
    <t>202526NNDR151612</t>
  </si>
  <si>
    <t>202526NNDR151812</t>
  </si>
  <si>
    <t>202526NNDR152012</t>
  </si>
  <si>
    <t>202526NNDR152212</t>
  </si>
  <si>
    <t>202526NNDR152412</t>
  </si>
  <si>
    <t>202526NNDR152612</t>
  </si>
  <si>
    <t>202526NNDR152812</t>
  </si>
  <si>
    <t>202526NNDR153012</t>
  </si>
  <si>
    <t>202526NNDR153212</t>
  </si>
  <si>
    <t>202526NNDR153412</t>
  </si>
  <si>
    <t>202526NNDR153612</t>
  </si>
  <si>
    <t>202526NNDR153812</t>
  </si>
  <si>
    <t>202526NNDR154012</t>
  </si>
  <si>
    <t>202526NNDR154212</t>
  </si>
  <si>
    <t>202526NNDR154412</t>
  </si>
  <si>
    <t>202526NNDR154512</t>
  </si>
  <si>
    <t>202526NNDR154612</t>
  </si>
  <si>
    <t>202526NNDR154812</t>
  </si>
  <si>
    <t>202526NNDR155012</t>
  </si>
  <si>
    <t>202526NNDR155212</t>
  </si>
  <si>
    <t>202526NNDR159612</t>
  </si>
  <si>
    <t>202526NNDR151213</t>
  </si>
  <si>
    <t>202526NNDR151413</t>
  </si>
  <si>
    <t>202526NNDR151613</t>
  </si>
  <si>
    <t>202526NNDR151813</t>
  </si>
  <si>
    <t>202526NNDR152013</t>
  </si>
  <si>
    <t>202526NNDR152213</t>
  </si>
  <si>
    <t>202526NNDR152413</t>
  </si>
  <si>
    <t>202526NNDR152613</t>
  </si>
  <si>
    <t>202526NNDR152813</t>
  </si>
  <si>
    <t>202526NNDR153013</t>
  </si>
  <si>
    <t>202526NNDR153213</t>
  </si>
  <si>
    <t>202526NNDR153413</t>
  </si>
  <si>
    <t>202526NNDR153613</t>
  </si>
  <si>
    <t>202526NNDR153813</t>
  </si>
  <si>
    <t>202526NNDR154013</t>
  </si>
  <si>
    <t>202526NNDR154213</t>
  </si>
  <si>
    <t>202526NNDR154413</t>
  </si>
  <si>
    <t>202526NNDR154513</t>
  </si>
  <si>
    <t>202526NNDR154613</t>
  </si>
  <si>
    <t>202526NNDR154813</t>
  </si>
  <si>
    <t>202526NNDR155013</t>
  </si>
  <si>
    <t>202526NNDR155213</t>
  </si>
  <si>
    <t>202526NNDR159613</t>
  </si>
  <si>
    <t>202526NNDR151215</t>
  </si>
  <si>
    <t>202526NNDR151415</t>
  </si>
  <si>
    <t>202526NNDR151615</t>
  </si>
  <si>
    <t>202526NNDR151815</t>
  </si>
  <si>
    <t>202526NNDR152015</t>
  </si>
  <si>
    <t>202526NNDR152215</t>
  </si>
  <si>
    <t>202526NNDR152415</t>
  </si>
  <si>
    <t>202526NNDR152615</t>
  </si>
  <si>
    <t>202526NNDR152815</t>
  </si>
  <si>
    <t>202526NNDR153015</t>
  </si>
  <si>
    <t>202526NNDR153215</t>
  </si>
  <si>
    <t>202526NNDR153415</t>
  </si>
  <si>
    <t>202526NNDR153615</t>
  </si>
  <si>
    <t>202526NNDR153815</t>
  </si>
  <si>
    <t>202526NNDR154015</t>
  </si>
  <si>
    <t>202526NNDR154215</t>
  </si>
  <si>
    <t>202526NNDR154415</t>
  </si>
  <si>
    <t>202526NNDR154515</t>
  </si>
  <si>
    <t>202526NNDR154615</t>
  </si>
  <si>
    <t>202526NNDR154815</t>
  </si>
  <si>
    <t>202526NNDR155015</t>
  </si>
  <si>
    <t>202526NNDR155215</t>
  </si>
  <si>
    <t>202526NNDR159615</t>
  </si>
  <si>
    <t>202526NNDR151216</t>
  </si>
  <si>
    <t>202526NNDR151416</t>
  </si>
  <si>
    <t>202526NNDR151616</t>
  </si>
  <si>
    <t>202526NNDR151816</t>
  </si>
  <si>
    <t>202526NNDR152016</t>
  </si>
  <si>
    <t>202526NNDR152216</t>
  </si>
  <si>
    <t>202526NNDR152416</t>
  </si>
  <si>
    <t>202526NNDR152616</t>
  </si>
  <si>
    <t>202526NNDR152816</t>
  </si>
  <si>
    <t>202526NNDR153016</t>
  </si>
  <si>
    <t>202526NNDR153216</t>
  </si>
  <si>
    <t>202526NNDR153416</t>
  </si>
  <si>
    <t>202526NNDR153616</t>
  </si>
  <si>
    <t>202526NNDR153816</t>
  </si>
  <si>
    <t>202526NNDR154016</t>
  </si>
  <si>
    <t>202526NNDR154216</t>
  </si>
  <si>
    <t>202526NNDR154416</t>
  </si>
  <si>
    <t>202526NNDR154516</t>
  </si>
  <si>
    <t>202526NNDR154616</t>
  </si>
  <si>
    <t>202526NNDR154816</t>
  </si>
  <si>
    <t>202526NNDR155016</t>
  </si>
  <si>
    <t>202526NNDR155216</t>
  </si>
  <si>
    <t>202526NNDR159616</t>
  </si>
  <si>
    <t>202526NNDR151217</t>
  </si>
  <si>
    <t>202526NNDR151417</t>
  </si>
  <si>
    <t>202526NNDR151617</t>
  </si>
  <si>
    <t>202526NNDR151817</t>
  </si>
  <si>
    <t>202526NNDR152017</t>
  </si>
  <si>
    <t>202526NNDR152217</t>
  </si>
  <si>
    <t>202526NNDR152417</t>
  </si>
  <si>
    <t>202526NNDR152617</t>
  </si>
  <si>
    <t>202526NNDR152817</t>
  </si>
  <si>
    <t>202526NNDR153017</t>
  </si>
  <si>
    <t>202526NNDR153217</t>
  </si>
  <si>
    <t>202526NNDR153417</t>
  </si>
  <si>
    <t>202526NNDR153617</t>
  </si>
  <si>
    <t>202526NNDR153817</t>
  </si>
  <si>
    <t>202526NNDR154017</t>
  </si>
  <si>
    <t>202526NNDR154217</t>
  </si>
  <si>
    <t>202526NNDR154417</t>
  </si>
  <si>
    <t>202526NNDR154517</t>
  </si>
  <si>
    <t>202526NNDR154617</t>
  </si>
  <si>
    <t>202526NNDR154817</t>
  </si>
  <si>
    <t>202526NNDR155017</t>
  </si>
  <si>
    <t>202526NNDR155217</t>
  </si>
  <si>
    <t>202526NNDR159617</t>
  </si>
  <si>
    <t>202526NNDR151218</t>
  </si>
  <si>
    <t>202526NNDR151418</t>
  </si>
  <si>
    <t>202526NNDR151618</t>
  </si>
  <si>
    <t>202526NNDR151818</t>
  </si>
  <si>
    <t>202526NNDR152018</t>
  </si>
  <si>
    <t>202526NNDR152218</t>
  </si>
  <si>
    <t>202526NNDR152418</t>
  </si>
  <si>
    <t>202526NNDR152618</t>
  </si>
  <si>
    <t>202526NNDR152818</t>
  </si>
  <si>
    <t>202526NNDR153018</t>
  </si>
  <si>
    <t>202526NNDR153218</t>
  </si>
  <si>
    <t>202526NNDR153418</t>
  </si>
  <si>
    <t>202526NNDR153618</t>
  </si>
  <si>
    <t>202526NNDR153818</t>
  </si>
  <si>
    <t>202526NNDR154018</t>
  </si>
  <si>
    <t>202526NNDR154218</t>
  </si>
  <si>
    <t>202526NNDR154418</t>
  </si>
  <si>
    <t>202526NNDR154518</t>
  </si>
  <si>
    <t>202526NNDR154618</t>
  </si>
  <si>
    <t>202526NNDR154818</t>
  </si>
  <si>
    <t>202526NNDR155018</t>
  </si>
  <si>
    <t>202526NNDR155218</t>
  </si>
  <si>
    <t>202526NNDR159618</t>
  </si>
  <si>
    <t>202526NNDR151223</t>
  </si>
  <si>
    <t>202526NNDR151423</t>
  </si>
  <si>
    <t>202526NNDR151623</t>
  </si>
  <si>
    <t>202526NNDR151823</t>
  </si>
  <si>
    <t>202526NNDR152023</t>
  </si>
  <si>
    <t>202526NNDR152223</t>
  </si>
  <si>
    <t>202526NNDR152423</t>
  </si>
  <si>
    <t>202526NNDR152623</t>
  </si>
  <si>
    <t>202526NNDR152823</t>
  </si>
  <si>
    <t>202526NNDR153023</t>
  </si>
  <si>
    <t>202526NNDR153223</t>
  </si>
  <si>
    <t>202526NNDR153423</t>
  </si>
  <si>
    <t>202526NNDR153623</t>
  </si>
  <si>
    <t>202526NNDR153823</t>
  </si>
  <si>
    <t>202526NNDR154023</t>
  </si>
  <si>
    <t>202526NNDR154223</t>
  </si>
  <si>
    <t>202526NNDR154423</t>
  </si>
  <si>
    <t>202526NNDR154523</t>
  </si>
  <si>
    <t>202526NNDR154623</t>
  </si>
  <si>
    <t>202526NNDR154823</t>
  </si>
  <si>
    <t>202526NNDR155023</t>
  </si>
  <si>
    <t>202526NNDR155223</t>
  </si>
  <si>
    <t>202526NNDR159623</t>
  </si>
  <si>
    <t>202526NNDR151224</t>
  </si>
  <si>
    <t>202526NNDR151424</t>
  </si>
  <si>
    <t>202526NNDR151624</t>
  </si>
  <si>
    <t>202526NNDR151824</t>
  </si>
  <si>
    <t>202526NNDR152024</t>
  </si>
  <si>
    <t>202526NNDR152224</t>
  </si>
  <si>
    <t>202526NNDR152424</t>
  </si>
  <si>
    <t>202526NNDR152624</t>
  </si>
  <si>
    <t>202526NNDR152824</t>
  </si>
  <si>
    <t>202526NNDR153024</t>
  </si>
  <si>
    <t>202526NNDR153224</t>
  </si>
  <si>
    <t>202526NNDR153424</t>
  </si>
  <si>
    <t>202526NNDR153624</t>
  </si>
  <si>
    <t>202526NNDR153824</t>
  </si>
  <si>
    <t>202526NNDR154024</t>
  </si>
  <si>
    <t>202526NNDR154224</t>
  </si>
  <si>
    <t>202526NNDR154424</t>
  </si>
  <si>
    <t>202526NNDR154524</t>
  </si>
  <si>
    <t>202526NNDR154624</t>
  </si>
  <si>
    <t>202526NNDR154824</t>
  </si>
  <si>
    <t>202526NNDR155024</t>
  </si>
  <si>
    <t>202526NNDR155224</t>
  </si>
  <si>
    <t>202526NNDR159624</t>
  </si>
  <si>
    <t>202627NNDR10210</t>
  </si>
  <si>
    <t>202627NNDR1512210</t>
  </si>
  <si>
    <t>202627NNDR1514210</t>
  </si>
  <si>
    <t>202627NNDR1516210</t>
  </si>
  <si>
    <t>202627NNDR1518210</t>
  </si>
  <si>
    <t>202627NNDR1520210</t>
  </si>
  <si>
    <t>202627NNDR1522210</t>
  </si>
  <si>
    <t>202627NNDR1524210</t>
  </si>
  <si>
    <t>202627NNDR1526210</t>
  </si>
  <si>
    <t>202627NNDR1528210</t>
  </si>
  <si>
    <t>202627NNDR1530210</t>
  </si>
  <si>
    <t>202627NNDR1532210</t>
  </si>
  <si>
    <t>202627NNDR1534210</t>
  </si>
  <si>
    <t>202627NNDR1536210</t>
  </si>
  <si>
    <t>202627NNDR1538210</t>
  </si>
  <si>
    <t>202627NNDR1540210</t>
  </si>
  <si>
    <t>202627NNDR1542210</t>
  </si>
  <si>
    <t>202627NNDR1544210</t>
  </si>
  <si>
    <t>202627NNDR1546210</t>
  </si>
  <si>
    <t>202627NNDR1548210</t>
  </si>
  <si>
    <t>202627NNDR1550210</t>
  </si>
  <si>
    <t>202627NNDR1552210</t>
  </si>
  <si>
    <t>202627NNDR1596210</t>
  </si>
  <si>
    <t>202627NNDR10220</t>
  </si>
  <si>
    <t>202627NNDR1512220</t>
  </si>
  <si>
    <t>202627NNDR1514220</t>
  </si>
  <si>
    <t>202627NNDR1516220</t>
  </si>
  <si>
    <t>202627NNDR1518220</t>
  </si>
  <si>
    <t>202627NNDR1520220</t>
  </si>
  <si>
    <t>202627NNDR1522220</t>
  </si>
  <si>
    <t>202627NNDR1524220</t>
  </si>
  <si>
    <t>202627NNDR1526220</t>
  </si>
  <si>
    <t>202627NNDR1528220</t>
  </si>
  <si>
    <t>202627NNDR1530220</t>
  </si>
  <si>
    <t>202627NNDR1532220</t>
  </si>
  <si>
    <t>202627NNDR1534220</t>
  </si>
  <si>
    <t>202627NNDR1536220</t>
  </si>
  <si>
    <t>202627NNDR1538220</t>
  </si>
  <si>
    <t>202627NNDR1540220</t>
  </si>
  <si>
    <t>202627NNDR1542220</t>
  </si>
  <si>
    <t>202627NNDR1544220</t>
  </si>
  <si>
    <t>202627NNDR1546220</t>
  </si>
  <si>
    <t>202627NNDR1548220</t>
  </si>
  <si>
    <t>202627NNDR1550220</t>
  </si>
  <si>
    <t>202627NNDR1552220</t>
  </si>
  <si>
    <t>202627NNDR1596220</t>
  </si>
  <si>
    <t>202627NNDR10230</t>
  </si>
  <si>
    <t>202627NNDR1512230</t>
  </si>
  <si>
    <t>202627NNDR1514230</t>
  </si>
  <si>
    <t>202627NNDR1516230</t>
  </si>
  <si>
    <t>202627NNDR1518230</t>
  </si>
  <si>
    <t>202627NNDR1520230</t>
  </si>
  <si>
    <t>202627NNDR1522230</t>
  </si>
  <si>
    <t>202627NNDR1524230</t>
  </si>
  <si>
    <t>202627NNDR1526230</t>
  </si>
  <si>
    <t>202627NNDR1528230</t>
  </si>
  <si>
    <t>202627NNDR1530230</t>
  </si>
  <si>
    <t>202627NNDR1532230</t>
  </si>
  <si>
    <t>202627NNDR1534230</t>
  </si>
  <si>
    <t>202627NNDR1536230</t>
  </si>
  <si>
    <t>202627NNDR1538230</t>
  </si>
  <si>
    <t>202627NNDR1540230</t>
  </si>
  <si>
    <t>202627NNDR1542230</t>
  </si>
  <si>
    <t>202627NNDR1544230</t>
  </si>
  <si>
    <t>202627NNDR1546230</t>
  </si>
  <si>
    <t>202627NNDR1548230</t>
  </si>
  <si>
    <t>202627NNDR1550230</t>
  </si>
  <si>
    <t>202627NNDR1552230</t>
  </si>
  <si>
    <t>202627NNDR1596230</t>
  </si>
  <si>
    <t>202627NNDR10240</t>
  </si>
  <si>
    <t>202627NNDR1512240</t>
  </si>
  <si>
    <t>202627NNDR1514240</t>
  </si>
  <si>
    <t>202627NNDR1516240</t>
  </si>
  <si>
    <t>202627NNDR1518240</t>
  </si>
  <si>
    <t>202627NNDR1520240</t>
  </si>
  <si>
    <t>202627NNDR1522240</t>
  </si>
  <si>
    <t>202627NNDR1524240</t>
  </si>
  <si>
    <t>202627NNDR1526240</t>
  </si>
  <si>
    <t>202627NNDR1528240</t>
  </si>
  <si>
    <t>202627NNDR1530240</t>
  </si>
  <si>
    <t>202627NNDR1532240</t>
  </si>
  <si>
    <t>202627NNDR1534240</t>
  </si>
  <si>
    <t>202627NNDR1536240</t>
  </si>
  <si>
    <t>202627NNDR1538240</t>
  </si>
  <si>
    <t>202627NNDR1540240</t>
  </si>
  <si>
    <t>202627NNDR1542240</t>
  </si>
  <si>
    <t>202627NNDR1544240</t>
  </si>
  <si>
    <t>202627NNDR1546240</t>
  </si>
  <si>
    <t>202627NNDR1548240</t>
  </si>
  <si>
    <t>202627NNDR1550240</t>
  </si>
  <si>
    <t>202627NNDR1552240</t>
  </si>
  <si>
    <t>202627NNDR1596240</t>
  </si>
  <si>
    <t>202627NNDR10250</t>
  </si>
  <si>
    <t>202627NNDR1512250</t>
  </si>
  <si>
    <t>202627NNDR1514250</t>
  </si>
  <si>
    <t>202627NNDR1516250</t>
  </si>
  <si>
    <t>202627NNDR1518250</t>
  </si>
  <si>
    <t>202627NNDR1520250</t>
  </si>
  <si>
    <t>202627NNDR1522250</t>
  </si>
  <si>
    <t>202627NNDR1524250</t>
  </si>
  <si>
    <t>202627NNDR1526250</t>
  </si>
  <si>
    <t>202627NNDR1528250</t>
  </si>
  <si>
    <t>202627NNDR1530250</t>
  </si>
  <si>
    <t>202627NNDR1532250</t>
  </si>
  <si>
    <t>202627NNDR1534250</t>
  </si>
  <si>
    <t>202627NNDR1536250</t>
  </si>
  <si>
    <t>202627NNDR1538250</t>
  </si>
  <si>
    <t>202627NNDR1540250</t>
  </si>
  <si>
    <t>202627NNDR1542250</t>
  </si>
  <si>
    <t>202627NNDR1544250</t>
  </si>
  <si>
    <t>202627NNDR1546250</t>
  </si>
  <si>
    <t>202627NNDR1548250</t>
  </si>
  <si>
    <t>202627NNDR1550250</t>
  </si>
  <si>
    <t>202627NNDR1552250</t>
  </si>
  <si>
    <t>202627NNDR1596250</t>
  </si>
  <si>
    <t>202627NNDR10260</t>
  </si>
  <si>
    <t>202627NNDR1512260</t>
  </si>
  <si>
    <t>202627NNDR1514260</t>
  </si>
  <si>
    <t>202627NNDR1516260</t>
  </si>
  <si>
    <t>202627NNDR1518260</t>
  </si>
  <si>
    <t>202627NNDR1520260</t>
  </si>
  <si>
    <t>202627NNDR1522260</t>
  </si>
  <si>
    <t>202627NNDR1524260</t>
  </si>
  <si>
    <t>202627NNDR1526260</t>
  </si>
  <si>
    <t>202627NNDR1528260</t>
  </si>
  <si>
    <t>202627NNDR1530260</t>
  </si>
  <si>
    <t>202627NNDR1532260</t>
  </si>
  <si>
    <t>202627NNDR1534260</t>
  </si>
  <si>
    <t>202627NNDR1536260</t>
  </si>
  <si>
    <t>202627NNDR1538260</t>
  </si>
  <si>
    <t>202627NNDR1540260</t>
  </si>
  <si>
    <t>202627NNDR1542260</t>
  </si>
  <si>
    <t>202627NNDR1544260</t>
  </si>
  <si>
    <t>202627NNDR1546260</t>
  </si>
  <si>
    <t>202627NNDR1548260</t>
  </si>
  <si>
    <t>202627NNDR1550260</t>
  </si>
  <si>
    <t>202627NNDR1552260</t>
  </si>
  <si>
    <t>202627NNDR1596260</t>
  </si>
  <si>
    <t>202627NNDR10270</t>
  </si>
  <si>
    <t>202627NNDR1512270</t>
  </si>
  <si>
    <t>202627NNDR1514270</t>
  </si>
  <si>
    <t>202627NNDR1516270</t>
  </si>
  <si>
    <t>202627NNDR1518270</t>
  </si>
  <si>
    <t>202627NNDR1520270</t>
  </si>
  <si>
    <t>202627NNDR1522270</t>
  </si>
  <si>
    <t>202627NNDR1524270</t>
  </si>
  <si>
    <t>202627NNDR1526270</t>
  </si>
  <si>
    <t>202627NNDR1528270</t>
  </si>
  <si>
    <t>202627NNDR1530270</t>
  </si>
  <si>
    <t>202627NNDR1532270</t>
  </si>
  <si>
    <t>202627NNDR1534270</t>
  </si>
  <si>
    <t>202627NNDR1536270</t>
  </si>
  <si>
    <t>202627NNDR1538270</t>
  </si>
  <si>
    <t>202627NNDR1540270</t>
  </si>
  <si>
    <t>202627NNDR1542270</t>
  </si>
  <si>
    <t>202627NNDR1544270</t>
  </si>
  <si>
    <t>202627NNDR1546270</t>
  </si>
  <si>
    <t>202627NNDR1548270</t>
  </si>
  <si>
    <t>202627NNDR1550270</t>
  </si>
  <si>
    <t>202627NNDR1552270</t>
  </si>
  <si>
    <t>202627NNDR1596270</t>
  </si>
  <si>
    <t>202627NNDR10280</t>
  </si>
  <si>
    <t>202627NNDR1512280</t>
  </si>
  <si>
    <t>202627NNDR1514280</t>
  </si>
  <si>
    <t>202627NNDR1516280</t>
  </si>
  <si>
    <t>202627NNDR1518280</t>
  </si>
  <si>
    <t>202627NNDR1520280</t>
  </si>
  <si>
    <t>202627NNDR1522280</t>
  </si>
  <si>
    <t>202627NNDR1524280</t>
  </si>
  <si>
    <t>202627NNDR1526280</t>
  </si>
  <si>
    <t>202627NNDR1528280</t>
  </si>
  <si>
    <t>202627NNDR1530280</t>
  </si>
  <si>
    <t>202627NNDR1532280</t>
  </si>
  <si>
    <t>202627NNDR1534280</t>
  </si>
  <si>
    <t>202627NNDR1536280</t>
  </si>
  <si>
    <t>202627NNDR1538280</t>
  </si>
  <si>
    <t>202627NNDR1540280</t>
  </si>
  <si>
    <t>202627NNDR1542280</t>
  </si>
  <si>
    <t>202627NNDR1544280</t>
  </si>
  <si>
    <t>202627NNDR1546280</t>
  </si>
  <si>
    <t>202627NNDR1548280</t>
  </si>
  <si>
    <t>202627NNDR1550280</t>
  </si>
  <si>
    <t>202627NNDR1552280</t>
  </si>
  <si>
    <t>202627NNDR1596280</t>
  </si>
  <si>
    <t>202627NNDR10290</t>
  </si>
  <si>
    <t>202627NNDR1512290</t>
  </si>
  <si>
    <t>202627NNDR1514290</t>
  </si>
  <si>
    <t>202627NNDR1516290</t>
  </si>
  <si>
    <t>202627NNDR1518290</t>
  </si>
  <si>
    <t>202627NNDR1520290</t>
  </si>
  <si>
    <t>202627NNDR1522290</t>
  </si>
  <si>
    <t>202627NNDR1524290</t>
  </si>
  <si>
    <t>202627NNDR1526290</t>
  </si>
  <si>
    <t>202627NNDR1528290</t>
  </si>
  <si>
    <t>202627NNDR1530290</t>
  </si>
  <si>
    <t>202627NNDR1532290</t>
  </si>
  <si>
    <t>202627NNDR1534290</t>
  </si>
  <si>
    <t>202627NNDR1536290</t>
  </si>
  <si>
    <t>202627NNDR1538290</t>
  </si>
  <si>
    <t>202627NNDR1540290</t>
  </si>
  <si>
    <t>202627NNDR1542290</t>
  </si>
  <si>
    <t>202627NNDR1544290</t>
  </si>
  <si>
    <t>202627NNDR1546290</t>
  </si>
  <si>
    <t>202627NNDR1548290</t>
  </si>
  <si>
    <t>202627NNDR1550290</t>
  </si>
  <si>
    <t>202627NNDR1552290</t>
  </si>
  <si>
    <t>202627NNDR1596290</t>
  </si>
  <si>
    <t>202627NNDR10300</t>
  </si>
  <si>
    <t>202627NNDR1512300</t>
  </si>
  <si>
    <t>202627NNDR1514300</t>
  </si>
  <si>
    <t>202627NNDR1516300</t>
  </si>
  <si>
    <t>202627NNDR1518300</t>
  </si>
  <si>
    <t>202627NNDR1520300</t>
  </si>
  <si>
    <t>202627NNDR1522300</t>
  </si>
  <si>
    <t>202627NNDR1524300</t>
  </si>
  <si>
    <t>202627NNDR1526300</t>
  </si>
  <si>
    <t>202627NNDR1528300</t>
  </si>
  <si>
    <t>202627NNDR1530300</t>
  </si>
  <si>
    <t>202627NNDR1532300</t>
  </si>
  <si>
    <t>202627NNDR1534300</t>
  </si>
  <si>
    <t>202627NNDR1536300</t>
  </si>
  <si>
    <t>202627NNDR1538300</t>
  </si>
  <si>
    <t>202627NNDR1540300</t>
  </si>
  <si>
    <t>202627NNDR1542300</t>
  </si>
  <si>
    <t>202627NNDR1544300</t>
  </si>
  <si>
    <t>202627NNDR1546300</t>
  </si>
  <si>
    <t>202627NNDR1548300</t>
  </si>
  <si>
    <t>202627NNDR1550300</t>
  </si>
  <si>
    <t>202627NNDR1552300</t>
  </si>
  <si>
    <t>202627NNDR1596300</t>
  </si>
  <si>
    <t>202627NNDR10310</t>
  </si>
  <si>
    <t>202627NNDR1512310</t>
  </si>
  <si>
    <t>202627NNDR1514310</t>
  </si>
  <si>
    <t>202627NNDR1516310</t>
  </si>
  <si>
    <t>202627NNDR1518310</t>
  </si>
  <si>
    <t>202627NNDR1520310</t>
  </si>
  <si>
    <t>202627NNDR1522310</t>
  </si>
  <si>
    <t>202627NNDR1524310</t>
  </si>
  <si>
    <t>202627NNDR1526310</t>
  </si>
  <si>
    <t>202627NNDR1528310</t>
  </si>
  <si>
    <t>202627NNDR1530310</t>
  </si>
  <si>
    <t>202627NNDR1532310</t>
  </si>
  <si>
    <t>202627NNDR1534310</t>
  </si>
  <si>
    <t>202627NNDR1536310</t>
  </si>
  <si>
    <t>202627NNDR1538310</t>
  </si>
  <si>
    <t>202627NNDR1540310</t>
  </si>
  <si>
    <t>202627NNDR1542310</t>
  </si>
  <si>
    <t>202627NNDR1544310</t>
  </si>
  <si>
    <t>202627NNDR1546310</t>
  </si>
  <si>
    <t>202627NNDR1548310</t>
  </si>
  <si>
    <t>202627NNDR1550310</t>
  </si>
  <si>
    <t>202627NNDR1552310</t>
  </si>
  <si>
    <t>202627NNDR1596310</t>
  </si>
  <si>
    <t>202627NNDR10320</t>
  </si>
  <si>
    <t>202627NNDR1512320</t>
  </si>
  <si>
    <t>202627NNDR1514320</t>
  </si>
  <si>
    <t>202627NNDR1516320</t>
  </si>
  <si>
    <t>202627NNDR1518320</t>
  </si>
  <si>
    <t>202627NNDR1520320</t>
  </si>
  <si>
    <t>202627NNDR1522320</t>
  </si>
  <si>
    <t>202627NNDR1524320</t>
  </si>
  <si>
    <t>202627NNDR1526320</t>
  </si>
  <si>
    <t>202627NNDR1528320</t>
  </si>
  <si>
    <t>202627NNDR1530320</t>
  </si>
  <si>
    <t>202627NNDR1532320</t>
  </si>
  <si>
    <t>202627NNDR1534320</t>
  </si>
  <si>
    <t>202627NNDR1536320</t>
  </si>
  <si>
    <t>202627NNDR1538320</t>
  </si>
  <si>
    <t>202627NNDR1540320</t>
  </si>
  <si>
    <t>202627NNDR1542320</t>
  </si>
  <si>
    <t>202627NNDR1544320</t>
  </si>
  <si>
    <t>202627NNDR1546320</t>
  </si>
  <si>
    <t>202627NNDR1548320</t>
  </si>
  <si>
    <t>202627NNDR1550320</t>
  </si>
  <si>
    <t>202627NNDR1552320</t>
  </si>
  <si>
    <t>202627NNDR1596320</t>
  </si>
  <si>
    <t>202627NNDR10330</t>
  </si>
  <si>
    <t>202627NNDR1512330</t>
  </si>
  <si>
    <t>202627NNDR1514330</t>
  </si>
  <si>
    <t>202627NNDR1516330</t>
  </si>
  <si>
    <t>202627NNDR1518330</t>
  </si>
  <si>
    <t>202627NNDR1520330</t>
  </si>
  <si>
    <t>202627NNDR1522330</t>
  </si>
  <si>
    <t>202627NNDR1524330</t>
  </si>
  <si>
    <t>202627NNDR1526330</t>
  </si>
  <si>
    <t>202627NNDR1528330</t>
  </si>
  <si>
    <t>202627NNDR1530330</t>
  </si>
  <si>
    <t>202627NNDR1532330</t>
  </si>
  <si>
    <t>202627NNDR1534330</t>
  </si>
  <si>
    <t>202627NNDR1536330</t>
  </si>
  <si>
    <t>202627NNDR1538330</t>
  </si>
  <si>
    <t>202627NNDR1540330</t>
  </si>
  <si>
    <t>202627NNDR1542330</t>
  </si>
  <si>
    <t>202627NNDR1544330</t>
  </si>
  <si>
    <t>202627NNDR1546330</t>
  </si>
  <si>
    <t>202627NNDR1548330</t>
  </si>
  <si>
    <t>202627NNDR1550330</t>
  </si>
  <si>
    <t>202627NNDR1552330</t>
  </si>
  <si>
    <t>202627NNDR1596330</t>
  </si>
  <si>
    <t>202627NNDR10340</t>
  </si>
  <si>
    <t>202627NNDR1512340</t>
  </si>
  <si>
    <t>202627NNDR1514340</t>
  </si>
  <si>
    <t>202627NNDR1516340</t>
  </si>
  <si>
    <t>202627NNDR1518340</t>
  </si>
  <si>
    <t>202627NNDR1520340</t>
  </si>
  <si>
    <t>202627NNDR1522340</t>
  </si>
  <si>
    <t>202627NNDR1524340</t>
  </si>
  <si>
    <t>202627NNDR1526340</t>
  </si>
  <si>
    <t>202627NNDR1528340</t>
  </si>
  <si>
    <t>202627NNDR1530340</t>
  </si>
  <si>
    <t>202627NNDR1532340</t>
  </si>
  <si>
    <t>202627NNDR1534340</t>
  </si>
  <si>
    <t>202627NNDR1536340</t>
  </si>
  <si>
    <t>202627NNDR1538340</t>
  </si>
  <si>
    <t>202627NNDR1540340</t>
  </si>
  <si>
    <t>202627NNDR1542340</t>
  </si>
  <si>
    <t>202627NNDR1544340</t>
  </si>
  <si>
    <t>202627NNDR1546340</t>
  </si>
  <si>
    <t>202627NNDR1548340</t>
  </si>
  <si>
    <t>202627NNDR1550340</t>
  </si>
  <si>
    <t>202627NNDR1552340</t>
  </si>
  <si>
    <t>202627NNDR1596340</t>
  </si>
  <si>
    <t>202627NNDR10350</t>
  </si>
  <si>
    <t>202627NNDR1512350</t>
  </si>
  <si>
    <t>202627NNDR1514350</t>
  </si>
  <si>
    <t>202627NNDR1516350</t>
  </si>
  <si>
    <t>202627NNDR1518350</t>
  </si>
  <si>
    <t>202627NNDR1520350</t>
  </si>
  <si>
    <t>202627NNDR1522350</t>
  </si>
  <si>
    <t>202627NNDR1524350</t>
  </si>
  <si>
    <t>202627NNDR1526350</t>
  </si>
  <si>
    <t>202627NNDR1528350</t>
  </si>
  <si>
    <t>202627NNDR1530350</t>
  </si>
  <si>
    <t>202627NNDR1532350</t>
  </si>
  <si>
    <t>202627NNDR1534350</t>
  </si>
  <si>
    <t>202627NNDR1536350</t>
  </si>
  <si>
    <t>202627NNDR1538350</t>
  </si>
  <si>
    <t>202627NNDR1540350</t>
  </si>
  <si>
    <t>202627NNDR1542350</t>
  </si>
  <si>
    <t>202627NNDR1544350</t>
  </si>
  <si>
    <t>202627NNDR1546350</t>
  </si>
  <si>
    <t>202627NNDR1548350</t>
  </si>
  <si>
    <t>202627NNDR1550350</t>
  </si>
  <si>
    <t>202627NNDR1552350</t>
  </si>
  <si>
    <t>202627NNDR1596350</t>
  </si>
  <si>
    <t>202627NNDR10360</t>
  </si>
  <si>
    <t>202627NNDR1512360</t>
  </si>
  <si>
    <t>202627NNDR1514360</t>
  </si>
  <si>
    <t>202627NNDR1516360</t>
  </si>
  <si>
    <t>202627NNDR1518360</t>
  </si>
  <si>
    <t>202627NNDR1520360</t>
  </si>
  <si>
    <t>202627NNDR1522360</t>
  </si>
  <si>
    <t>202627NNDR1524360</t>
  </si>
  <si>
    <t>202627NNDR1526360</t>
  </si>
  <si>
    <t>202627NNDR1528360</t>
  </si>
  <si>
    <t>202627NNDR1530360</t>
  </si>
  <si>
    <t>202627NNDR1532360</t>
  </si>
  <si>
    <t>202627NNDR1534360</t>
  </si>
  <si>
    <t>202627NNDR1536360</t>
  </si>
  <si>
    <t>202627NNDR1538360</t>
  </si>
  <si>
    <t>202627NNDR1540360</t>
  </si>
  <si>
    <t>202627NNDR1542360</t>
  </si>
  <si>
    <t>202627NNDR1544360</t>
  </si>
  <si>
    <t>202627NNDR1546360</t>
  </si>
  <si>
    <t>202627NNDR1548360</t>
  </si>
  <si>
    <t>202627NNDR1550360</t>
  </si>
  <si>
    <t>202627NNDR1552360</t>
  </si>
  <si>
    <t>202627NNDR1596360</t>
  </si>
  <si>
    <t>202627NNDR10370</t>
  </si>
  <si>
    <t>202627NNDR1512370</t>
  </si>
  <si>
    <t>202627NNDR1514370</t>
  </si>
  <si>
    <t>202627NNDR1516370</t>
  </si>
  <si>
    <t>202627NNDR1518370</t>
  </si>
  <si>
    <t>202627NNDR1520370</t>
  </si>
  <si>
    <t>202627NNDR1522370</t>
  </si>
  <si>
    <t>202627NNDR1524370</t>
  </si>
  <si>
    <t>202627NNDR1526370</t>
  </si>
  <si>
    <t>202627NNDR1528370</t>
  </si>
  <si>
    <t>202627NNDR1530370</t>
  </si>
  <si>
    <t>202627NNDR1532370</t>
  </si>
  <si>
    <t>202627NNDR1534370</t>
  </si>
  <si>
    <t>202627NNDR1536370</t>
  </si>
  <si>
    <t>202627NNDR1538370</t>
  </si>
  <si>
    <t>202627NNDR1540370</t>
  </si>
  <si>
    <t>202627NNDR1542370</t>
  </si>
  <si>
    <t>202627NNDR1544370</t>
  </si>
  <si>
    <t>202627NNDR1546370</t>
  </si>
  <si>
    <t>202627NNDR1548370</t>
  </si>
  <si>
    <t>202627NNDR1550370</t>
  </si>
  <si>
    <t>202627NNDR1552370</t>
  </si>
  <si>
    <t>202627NNDR1596370</t>
  </si>
  <si>
    <t>202627NNDR10380</t>
  </si>
  <si>
    <t>202627NNDR1512380</t>
  </si>
  <si>
    <t>202627NNDR1514380</t>
  </si>
  <si>
    <t>202627NNDR1516380</t>
  </si>
  <si>
    <t>202627NNDR1518380</t>
  </si>
  <si>
    <t>202627NNDR1520380</t>
  </si>
  <si>
    <t>202627NNDR1522380</t>
  </si>
  <si>
    <t>202627NNDR1524380</t>
  </si>
  <si>
    <t>202627NNDR1526380</t>
  </si>
  <si>
    <t>202627NNDR1528380</t>
  </si>
  <si>
    <t>202627NNDR1530380</t>
  </si>
  <si>
    <t>202627NNDR1532380</t>
  </si>
  <si>
    <t>202627NNDR1534380</t>
  </si>
  <si>
    <t>202627NNDR1536380</t>
  </si>
  <si>
    <t>202627NNDR1538380</t>
  </si>
  <si>
    <t>202627NNDR1540380</t>
  </si>
  <si>
    <t>202627NNDR1542380</t>
  </si>
  <si>
    <t>202627NNDR1544380</t>
  </si>
  <si>
    <t>202627NNDR1546380</t>
  </si>
  <si>
    <t>202627NNDR1548380</t>
  </si>
  <si>
    <t>202627NNDR1550380</t>
  </si>
  <si>
    <t>202627NNDR1552380</t>
  </si>
  <si>
    <t>202627NNDR1596380</t>
  </si>
  <si>
    <t>202627NNDR10390</t>
  </si>
  <si>
    <t>202627NNDR1512390</t>
  </si>
  <si>
    <t>202627NNDR1514390</t>
  </si>
  <si>
    <t>202627NNDR1516390</t>
  </si>
  <si>
    <t>202627NNDR1518390</t>
  </si>
  <si>
    <t>202627NNDR1520390</t>
  </si>
  <si>
    <t>202627NNDR1522390</t>
  </si>
  <si>
    <t>202627NNDR1524390</t>
  </si>
  <si>
    <t>202627NNDR1526390</t>
  </si>
  <si>
    <t>202627NNDR1528390</t>
  </si>
  <si>
    <t>202627NNDR1530390</t>
  </si>
  <si>
    <t>202627NNDR1532390</t>
  </si>
  <si>
    <t>202627NNDR1534390</t>
  </si>
  <si>
    <t>202627NNDR1536390</t>
  </si>
  <si>
    <t>202627NNDR1538390</t>
  </si>
  <si>
    <t>202627NNDR1540390</t>
  </si>
  <si>
    <t>202627NNDR1542390</t>
  </si>
  <si>
    <t>202627NNDR1544390</t>
  </si>
  <si>
    <t>202627NNDR1546390</t>
  </si>
  <si>
    <t>202627NNDR1548390</t>
  </si>
  <si>
    <t>202627NNDR1550390</t>
  </si>
  <si>
    <t>202627NNDR1552390</t>
  </si>
  <si>
    <t>202627NNDR1596390</t>
  </si>
  <si>
    <t>202627NNDR10400</t>
  </si>
  <si>
    <t>202627NNDR1512400</t>
  </si>
  <si>
    <t>202627NNDR1514400</t>
  </si>
  <si>
    <t>202627NNDR1516400</t>
  </si>
  <si>
    <t>202627NNDR1518400</t>
  </si>
  <si>
    <t>202627NNDR1520400</t>
  </si>
  <si>
    <t>202627NNDR1522400</t>
  </si>
  <si>
    <t>202627NNDR1524400</t>
  </si>
  <si>
    <t>202627NNDR1526400</t>
  </si>
  <si>
    <t>202627NNDR1528400</t>
  </si>
  <si>
    <t>202627NNDR1530400</t>
  </si>
  <si>
    <t>202627NNDR1532400</t>
  </si>
  <si>
    <t>202627NNDR1534400</t>
  </si>
  <si>
    <t>202627NNDR1536400</t>
  </si>
  <si>
    <t>202627NNDR1538400</t>
  </si>
  <si>
    <t>202627NNDR1540400</t>
  </si>
  <si>
    <t>202627NNDR1542400</t>
  </si>
  <si>
    <t>202627NNDR1544400</t>
  </si>
  <si>
    <t>202627NNDR1546400</t>
  </si>
  <si>
    <t>202627NNDR1548400</t>
  </si>
  <si>
    <t>202627NNDR1550400</t>
  </si>
  <si>
    <t>202627NNDR1552400</t>
  </si>
  <si>
    <t>202627NNDR1596400</t>
  </si>
  <si>
    <t>202627NNDR10410</t>
  </si>
  <si>
    <t>202627NNDR1512410</t>
  </si>
  <si>
    <t>202627NNDR1514410</t>
  </si>
  <si>
    <t>202627NNDR1516410</t>
  </si>
  <si>
    <t>202627NNDR1518410</t>
  </si>
  <si>
    <t>202627NNDR1520410</t>
  </si>
  <si>
    <t>202627NNDR1522410</t>
  </si>
  <si>
    <t>202627NNDR1524410</t>
  </si>
  <si>
    <t>202627NNDR1526410</t>
  </si>
  <si>
    <t>202627NNDR1528410</t>
  </si>
  <si>
    <t>202627NNDR1530410</t>
  </si>
  <si>
    <t>202627NNDR1532410</t>
  </si>
  <si>
    <t>202627NNDR1534410</t>
  </si>
  <si>
    <t>202627NNDR1536410</t>
  </si>
  <si>
    <t>202627NNDR1538410</t>
  </si>
  <si>
    <t>202627NNDR1540410</t>
  </si>
  <si>
    <t>202627NNDR1542410</t>
  </si>
  <si>
    <t>202627NNDR1544410</t>
  </si>
  <si>
    <t>202627NNDR1546410</t>
  </si>
  <si>
    <t>202627NNDR1548410</t>
  </si>
  <si>
    <t>202627NNDR1550410</t>
  </si>
  <si>
    <t>202627NNDR1552410</t>
  </si>
  <si>
    <t>202627NNDR1596410</t>
  </si>
  <si>
    <t>202627NNDR10420</t>
  </si>
  <si>
    <t>202627NNDR1512420</t>
  </si>
  <si>
    <t>202627NNDR1514420</t>
  </si>
  <si>
    <t>202627NNDR1516420</t>
  </si>
  <si>
    <t>202627NNDR1518420</t>
  </si>
  <si>
    <t>202627NNDR1520420</t>
  </si>
  <si>
    <t>202627NNDR1522420</t>
  </si>
  <si>
    <t>202627NNDR1524420</t>
  </si>
  <si>
    <t>202627NNDR1526420</t>
  </si>
  <si>
    <t>202627NNDR1528420</t>
  </si>
  <si>
    <t>202627NNDR1530420</t>
  </si>
  <si>
    <t>202627NNDR1532420</t>
  </si>
  <si>
    <t>202627NNDR1534420</t>
  </si>
  <si>
    <t>202627NNDR1536420</t>
  </si>
  <si>
    <t>202627NNDR1538420</t>
  </si>
  <si>
    <t>202627NNDR1540420</t>
  </si>
  <si>
    <t>202627NNDR1542420</t>
  </si>
  <si>
    <t>202627NNDR1544420</t>
  </si>
  <si>
    <t>202627NNDR1546420</t>
  </si>
  <si>
    <t>202627NNDR1548420</t>
  </si>
  <si>
    <t>202627NNDR1550420</t>
  </si>
  <si>
    <t>202627NNDR1552420</t>
  </si>
  <si>
    <t>202627NNDR1596420</t>
  </si>
  <si>
    <t>202627NNDR10430</t>
  </si>
  <si>
    <t>202627NNDR1512430</t>
  </si>
  <si>
    <t>202627NNDR1514430</t>
  </si>
  <si>
    <t>202627NNDR1516430</t>
  </si>
  <si>
    <t>202627NNDR1518430</t>
  </si>
  <si>
    <t>202627NNDR1520430</t>
  </si>
  <si>
    <t>202627NNDR1522430</t>
  </si>
  <si>
    <t>202627NNDR1524430</t>
  </si>
  <si>
    <t>202627NNDR1526430</t>
  </si>
  <si>
    <t>202627NNDR1528430</t>
  </si>
  <si>
    <t>202627NNDR1530430</t>
  </si>
  <si>
    <t>202627NNDR1532430</t>
  </si>
  <si>
    <t>202627NNDR1534430</t>
  </si>
  <si>
    <t>202627NNDR1536430</t>
  </si>
  <si>
    <t>202627NNDR1538430</t>
  </si>
  <si>
    <t>202627NNDR1540430</t>
  </si>
  <si>
    <t>202627NNDR1542430</t>
  </si>
  <si>
    <t>202627NNDR1544430</t>
  </si>
  <si>
    <t>202627NNDR1546430</t>
  </si>
  <si>
    <t>202627NNDR1548430</t>
  </si>
  <si>
    <t>202627NNDR1550430</t>
  </si>
  <si>
    <t>202627NNDR1552430</t>
  </si>
  <si>
    <t>202627NNDR1596430</t>
  </si>
  <si>
    <t>202627NNDR10440</t>
  </si>
  <si>
    <t>202627NNDR1512440</t>
  </si>
  <si>
    <t>202627NNDR1514440</t>
  </si>
  <si>
    <t>202627NNDR1516440</t>
  </si>
  <si>
    <t>202627NNDR1518440</t>
  </si>
  <si>
    <t>202627NNDR1520440</t>
  </si>
  <si>
    <t>202627NNDR1522440</t>
  </si>
  <si>
    <t>202627NNDR1524440</t>
  </si>
  <si>
    <t>202627NNDR1526440</t>
  </si>
  <si>
    <t>202627NNDR1528440</t>
  </si>
  <si>
    <t>202627NNDR1530440</t>
  </si>
  <si>
    <t>202627NNDR1532440</t>
  </si>
  <si>
    <t>202627NNDR1534440</t>
  </si>
  <si>
    <t>202627NNDR1536440</t>
  </si>
  <si>
    <t>202627NNDR1538440</t>
  </si>
  <si>
    <t>202627NNDR1540440</t>
  </si>
  <si>
    <t>202627NNDR1542440</t>
  </si>
  <si>
    <t>202627NNDR1544440</t>
  </si>
  <si>
    <t>202627NNDR1546440</t>
  </si>
  <si>
    <t>202627NNDR1548440</t>
  </si>
  <si>
    <t>202627NNDR1550440</t>
  </si>
  <si>
    <t>202627NNDR1552440</t>
  </si>
  <si>
    <t>202627NNDR1596440</t>
  </si>
  <si>
    <t>202627NNDR10450</t>
  </si>
  <si>
    <t>202627NNDR1512450</t>
  </si>
  <si>
    <t>202627NNDR1514450</t>
  </si>
  <si>
    <t>202627NNDR1516450</t>
  </si>
  <si>
    <t>202627NNDR1518450</t>
  </si>
  <si>
    <t>202627NNDR1520450</t>
  </si>
  <si>
    <t>202627NNDR1522450</t>
  </si>
  <si>
    <t>202627NNDR1524450</t>
  </si>
  <si>
    <t>202627NNDR1526450</t>
  </si>
  <si>
    <t>202627NNDR1528450</t>
  </si>
  <si>
    <t>202627NNDR1530450</t>
  </si>
  <si>
    <t>202627NNDR1532450</t>
  </si>
  <si>
    <t>202627NNDR1534450</t>
  </si>
  <si>
    <t>202627NNDR1536450</t>
  </si>
  <si>
    <t>202627NNDR1538450</t>
  </si>
  <si>
    <t>202627NNDR1540450</t>
  </si>
  <si>
    <t>202627NNDR1542450</t>
  </si>
  <si>
    <t>202627NNDR1544450</t>
  </si>
  <si>
    <t>202627NNDR1546450</t>
  </si>
  <si>
    <t>202627NNDR1548450</t>
  </si>
  <si>
    <t>202627NNDR1550450</t>
  </si>
  <si>
    <t>202627NNDR1552450</t>
  </si>
  <si>
    <t>202627NNDR1596450</t>
  </si>
  <si>
    <t>LlinosRoberts5@ynysmon.gov.uk; MeirionJones2@ynysmon.llyw.cymru</t>
  </si>
  <si>
    <t>01248 752048</t>
  </si>
  <si>
    <t>Bleddyn Jones &amp; Sioned Hughes</t>
  </si>
  <si>
    <t>edwardbleddynjones@gwynedd.llyw.cymru; sionedannhughes@gwynedd.llyw.cymru</t>
  </si>
  <si>
    <t>01286 682841
01286 682694</t>
  </si>
  <si>
    <t>01492 576447 &amp; 01492 576444 &amp; 01492 576237</t>
  </si>
  <si>
    <t>01824 712660 &amp; 01824 706459</t>
  </si>
  <si>
    <t>01352 704833</t>
  </si>
  <si>
    <t>01978 292803</t>
  </si>
  <si>
    <t>01597 827463</t>
  </si>
  <si>
    <t>Zubair Rashid &amp; Ann Ireland</t>
  </si>
  <si>
    <t>Zubair.Rashid@ceredigion.gov.uk; Ann.Ireland@ceredigion.gov.uk</t>
  </si>
  <si>
    <t>01970 633300
01970 633187</t>
  </si>
  <si>
    <t>01437 764551</t>
  </si>
  <si>
    <t>AnThomas@Carmarthenshire.gov.uk;  SWThomas@carmarthenshire.gov.uk</t>
  </si>
  <si>
    <t>01554 742126</t>
  </si>
  <si>
    <t>Heather Young &amp; Paula Lewis</t>
  </si>
  <si>
    <t>heather.young@swansea.gov.uk; paula.lewis@swansea.gov.uk</t>
  </si>
  <si>
    <t>01792 635872</t>
  </si>
  <si>
    <t>01639 763634</t>
  </si>
  <si>
    <t>helen.rodgers@bridgend.gov.uk; ctaxen@bridgend.gov.uk</t>
  </si>
  <si>
    <t>01656 643194</t>
  </si>
  <si>
    <t>01446 729556</t>
  </si>
  <si>
    <t>07471 140733</t>
  </si>
  <si>
    <t>mark.price@merthyr.gov.uk; matthew.harrison@merthyr.gov.uk</t>
  </si>
  <si>
    <t>01685 725073</t>
  </si>
  <si>
    <t>Glenn Edwards</t>
  </si>
  <si>
    <t>EDWARG1@CAERPHILLY.GOV.UK</t>
  </si>
  <si>
    <t>01443 863421</t>
  </si>
  <si>
    <t>Stephanie Powell &amp; Melanie Payne</t>
  </si>
  <si>
    <t>stephanie.powell@blaenau-gwent.gov.uk; Melanie.payne@blaenau-gwent.gov.uk</t>
  </si>
  <si>
    <t>01495 355219</t>
  </si>
  <si>
    <t>Sharon Lear &amp;  Mark Ransom &amp; Meredydd Owen</t>
  </si>
  <si>
    <t>sharon.lear@torfaen.gov.uk; mark.ransom@torfaen.gov.uk; meredydd.owen@torfaen.gov.uk</t>
  </si>
  <si>
    <t>01495 742359 &amp; 01495 742364</t>
  </si>
  <si>
    <t>Ruth Donovan &amp; Mark Ransom &amp; Meredydd Owen</t>
  </si>
  <si>
    <t>ruthdonovan@monmouthshire.gov.uk; mark.ransom@torfaen.gov.uk; meredydd.owen@torfaen.gov.uk</t>
  </si>
  <si>
    <t>01633 644592 &amp; 01495 742359 &amp; 01495 742364</t>
  </si>
  <si>
    <t>01633 987723</t>
  </si>
  <si>
    <t>Sally Ormiston, John Bellett &amp; Kelvin Jeffreys</t>
  </si>
  <si>
    <t>sormiston@cardiff.gov.uk; JBellett@cardiff.gov.uk; K.Jeffreys@cardiff.gov.uk</t>
  </si>
  <si>
    <t>02920 872290 &amp; 02920 271491</t>
  </si>
  <si>
    <t>Leanne Sykes</t>
  </si>
  <si>
    <t>Yn Llinell 7.4 nodwch gyfanswm:</t>
  </si>
  <si>
    <r>
      <t>Yn Llinell 3.1 nodwch gyfanswm</t>
    </r>
    <r>
      <rPr>
        <sz val="12"/>
        <rFont val="Arial"/>
        <family val="1"/>
      </rPr>
      <t xml:space="preserve"> ffigur yr awdurdod bilio ar gyfer cyfanswm y rhyddhad trosiannol a roddir o fewn y flwyddyn ariannol gyfredol. </t>
    </r>
  </si>
  <si>
    <t>Yn Llinell 8 nodwch gyfanswm:</t>
  </si>
  <si>
    <t>Yn Llinell 7.1, nodwch amcangyfrif gorau'r awdurdod o’r gostyngiad yn yr arenillion yn y flwyddyn gyfredol o ganlyniad i gymhwyso'r rhyddhad hwn mewn perthynas â rhwydweithiau gwres carbon isel. 2024 Rhif 38 (Cy. 13)</t>
  </si>
  <si>
    <t xml:space="preserve">Yn Llinell 7.3, nodwch amcangyfrif gorau'r awdurdod o’r gostyngiad yn yr arenillion yn y flwyddyn gyfredol o ganlyniad i gymhwyso'r rhyddhad hwn mewn perthynas â gwelliannau eiddo cymwys. 2023 Rhif 1354 (Cy. 244). </t>
  </si>
  <si>
    <t>Yn Llinell 8.7 nodwch amcangyfrif gorau'r awdurdod o’r gostyngiad yn yr arenillion yn y flwyddyn gyfredol o ganlyniad i gymhwyso'r rhyddhad hwn mewn perthynas â gofal plant</t>
  </si>
  <si>
    <t>Yn Llinell 8.8 nodwch amcangyfrif gorau'r awdurdod o’r gostyngiad yn yr arenillion yn y flwyddyn gyfredol o ganlyniad i gymhwyso'r rhyddhad hwn mewn perthynas â rhyddhad ardrethi busnesau bach heb gynnwys gofal plant/swyddfa bost</t>
  </si>
  <si>
    <t>Yn Llinell 8.6 nodwch amcangyfrif gorau'r awdurdod o’r gostyngiad yn yr arenillion yn y flwyddyn gyfredol o ganlyniad i gymhwyso'r rhyddhad hwn mewn perthynas â Swyddfa Bost</t>
  </si>
  <si>
    <t>Mae adran 47 o Ddeddf 1988 yn galluogi awdurdodau bilio i roi rhyddhad grant o hyd at 100% i gyrff penodol nad ydynt yn gwneud elw sy’n dod o dan adran 47(5B). Mae paragraff 3(1)(b)(i) o Atodlen 1 i'r Rheoliadau yn darparu y gellir gwrthbwyso 90% o swm unrhyw ryddhad o'r fath a roddir gan yr awdurdod yn erbyn cyfraniad awdurdod i'r gronfa. Fodd bynnag, ni ellir gwrthbwyso unrhyw ryddhad a roddir i ysgolion a gynhelir gan awdurdodau addysg lleol yn erbyn y gronfa (gan mai'r awdurdodau addysg lleol yw'r deiliaid ardrethol).</t>
  </si>
  <si>
    <t>Mae'n rhaid i'r ychwanegiadau mewn perthynas â Q ac R pan fo'r cytundeb wedi dod i ben gael eu gwneud yn y flwyddyn y daw'r swm yn daladwy hyd yn oed os na thelir y swm, am ba reswm bynnag, tan flwyddyn ddiweddarach. (Os telir y swm yn Q cyn i'r cytundeb ddod i ben, bydd angen ychwanegu swm o dan R yn y flwyddyn y gwneir y taliad).</t>
  </si>
  <si>
    <t>Os daw mwy o symiau yn daladwy yn y flwyddyn ar ôl i hen gytundebau ddod i ben nag a ohirir o dan gytundebau newydd, gallai'r fformiwla roi ffigur negyddol. Bydd hyn yn ychwanegiad at y swm gros yn hytrach na didyniad.</t>
  </si>
  <si>
    <t>Cyfrifir Llinell 27 fel arenillion net (Llinell 23) llai lwfans ar gyfer costau casglu (Llinell 24), llai lwfans ar gyfer colledion wrth gasglu (Llinell 25) llai llog ar ad-daliadau ardrethi a ordalwyd (Llinell 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</si>
</sst>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
    <numFmt numFmtId="165" formatCode="0.0"/>
    <numFmt numFmtId="166" formatCode="#,##0_ ;[Red]\-#,##0\ "/>
    <numFmt numFmtId="167" formatCode="#,##0.0_ ;[Red]\-#,##0.0\ "/>
    <numFmt numFmtId="168" formatCode="_-* #,##0_-;\-* #,##0_-;_-* &quot;-&quot;??_-;_-@_-"/>
    <numFmt numFmtId="169" formatCode="dd/mm/yyyy;@"/>
    <numFmt numFmtId="170" formatCode="0.000"/>
    <numFmt numFmtId="171" formatCode="_-* #,##0.000_-;\-* #,##0.000_-;_-* &quot;-&quot;??_-;_-@_-"/>
    <numFmt numFmtId="172" formatCode="_-* #,##0.0_-;\-* #,##0.0_-;_-* &quot;-&quot;??_-;_-@_-"/>
  </numFmts>
  <fonts count="66" x14ac:knownFonts="1">
    <font>
      <sz val="12"/>
      <name val="Arial"/>
    </font>
    <font>
      <sz val="12"/>
      <color theme="1"/>
      <name val="Arial"/>
      <family val="2"/>
    </font>
    <font>
      <sz val="12"/>
      <name val="Arial"/>
      <family val="2"/>
    </font>
    <font>
      <sz val="10"/>
      <name val="Arial"/>
      <family val="2"/>
    </font>
    <font>
      <b/>
      <sz val="12"/>
      <name val="Arial"/>
      <family val="2"/>
    </font>
    <font>
      <sz val="10"/>
      <color indexed="8"/>
      <name val="Arial"/>
      <family val="2"/>
    </font>
    <font>
      <sz val="8"/>
      <name val="Arial"/>
      <family val="2"/>
    </font>
    <font>
      <u/>
      <sz val="12"/>
      <color indexed="12"/>
      <name val="Arial"/>
      <family val="2"/>
    </font>
    <font>
      <b/>
      <sz val="12"/>
      <color indexed="12"/>
      <name val="Arial"/>
      <family val="2"/>
    </font>
    <font>
      <sz val="8"/>
      <name val="Arial"/>
      <family val="2"/>
    </font>
    <font>
      <sz val="10"/>
      <name val="Arial"/>
      <family val="2"/>
    </font>
    <font>
      <sz val="10"/>
      <color indexed="81"/>
      <name val="Arial"/>
      <family val="2"/>
    </font>
    <font>
      <sz val="12"/>
      <name val="Arial"/>
      <family val="2"/>
    </font>
    <font>
      <sz val="12"/>
      <color indexed="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color indexed="55"/>
      <name val="Arial"/>
      <family val="2"/>
    </font>
    <font>
      <b/>
      <sz val="16"/>
      <color indexed="12"/>
      <name val="Arial"/>
      <family val="2"/>
    </font>
    <font>
      <sz val="12"/>
      <color indexed="10"/>
      <name val="Arial"/>
      <family val="2"/>
    </font>
    <font>
      <b/>
      <u/>
      <sz val="12"/>
      <name val="Arial"/>
      <family val="2"/>
    </font>
    <font>
      <sz val="11"/>
      <name val="Calibri"/>
      <family val="2"/>
    </font>
    <font>
      <sz val="12"/>
      <color rgb="FF0000FF"/>
      <name val="Arial"/>
      <family val="2"/>
    </font>
    <font>
      <b/>
      <sz val="12"/>
      <color rgb="FFFF0000"/>
      <name val="Arial"/>
      <family val="2"/>
    </font>
    <font>
      <sz val="12"/>
      <color theme="3"/>
      <name val="Arial"/>
      <family val="2"/>
    </font>
    <font>
      <b/>
      <sz val="12"/>
      <color rgb="FFFFFFFF"/>
      <name val="Arial"/>
      <family val="2"/>
    </font>
    <font>
      <b/>
      <sz val="12"/>
      <color theme="1"/>
      <name val="Arial"/>
      <family val="2"/>
    </font>
    <font>
      <b/>
      <sz val="16"/>
      <color rgb="FF0000FF"/>
      <name val="Arial"/>
      <family val="2"/>
    </font>
    <font>
      <sz val="12"/>
      <color rgb="FFFF0000"/>
      <name val="Arial"/>
      <family val="2"/>
    </font>
    <font>
      <b/>
      <sz val="12"/>
      <color indexed="9"/>
      <name val="Arial"/>
      <family val="2"/>
    </font>
    <font>
      <sz val="12"/>
      <color indexed="9"/>
      <name val="Arial"/>
      <family val="2"/>
    </font>
    <font>
      <sz val="12"/>
      <color theme="4" tint="0.39997558519241921"/>
      <name val="Arial"/>
      <family val="2"/>
    </font>
    <font>
      <sz val="12"/>
      <color theme="0" tint="-0.249977111117893"/>
      <name val="Arial"/>
      <family val="2"/>
    </font>
    <font>
      <b/>
      <sz val="12"/>
      <color theme="4" tint="0.39997558519241921"/>
      <name val="Arial"/>
      <family val="2"/>
    </font>
    <font>
      <b/>
      <strike/>
      <sz val="12"/>
      <name val="Arial"/>
      <family val="2"/>
    </font>
    <font>
      <b/>
      <sz val="12"/>
      <color indexed="18"/>
      <name val="Arial"/>
      <family val="2"/>
    </font>
    <font>
      <strike/>
      <sz val="12"/>
      <name val="Arial"/>
      <family val="2"/>
    </font>
    <font>
      <sz val="12"/>
      <color indexed="56"/>
      <name val="Arial"/>
      <family val="2"/>
    </font>
    <font>
      <i/>
      <sz val="12"/>
      <name val="Arial"/>
      <family val="2"/>
    </font>
    <font>
      <b/>
      <sz val="12"/>
      <color rgb="FF0000FF"/>
      <name val="Arial"/>
      <family val="2"/>
    </font>
    <font>
      <b/>
      <sz val="12"/>
      <color indexed="10"/>
      <name val="Arial"/>
      <family val="2"/>
    </font>
    <font>
      <sz val="12"/>
      <color indexed="8"/>
      <name val="Arial"/>
      <family val="2"/>
    </font>
    <font>
      <sz val="12"/>
      <color indexed="18"/>
      <name val="Arial"/>
      <family val="2"/>
    </font>
    <font>
      <sz val="12"/>
      <name val="Wingdings"/>
      <charset val="2"/>
    </font>
    <font>
      <b/>
      <u/>
      <sz val="12"/>
      <color indexed="12"/>
      <name val="Arial"/>
      <family val="2"/>
    </font>
    <font>
      <u/>
      <sz val="12"/>
      <name val="Arial"/>
      <family val="2"/>
    </font>
    <font>
      <b/>
      <sz val="14"/>
      <name val="Arial"/>
      <family val="2"/>
    </font>
    <font>
      <sz val="12"/>
      <color rgb="FF000000"/>
      <name val="Arial"/>
      <family val="2"/>
    </font>
    <font>
      <sz val="12"/>
      <name val="Arial"/>
      <family val="1"/>
    </font>
    <font>
      <sz val="8"/>
      <name val="Arial"/>
      <family val="2"/>
    </font>
    <font>
      <b/>
      <u/>
      <sz val="12"/>
      <color rgb="FF0000FF"/>
      <name val="Arial"/>
      <family val="2"/>
    </font>
    <font>
      <b/>
      <u/>
      <sz val="14"/>
      <name val="Arial"/>
      <family val="2"/>
    </font>
  </fonts>
  <fills count="31">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9"/>
        <bgColor indexed="64"/>
      </patternFill>
    </fill>
    <fill>
      <patternFill patternType="solid">
        <fgColor indexed="56"/>
        <bgColor indexed="64"/>
      </patternFill>
    </fill>
    <fill>
      <patternFill patternType="solid">
        <fgColor indexed="18"/>
        <bgColor indexed="64"/>
      </patternFill>
    </fill>
    <fill>
      <patternFill patternType="solid">
        <fgColor indexed="23"/>
        <bgColor indexed="64"/>
      </patternFill>
    </fill>
    <fill>
      <patternFill patternType="solid">
        <fgColor indexed="44"/>
        <bgColor indexed="64"/>
      </patternFill>
    </fill>
    <fill>
      <patternFill patternType="solid">
        <fgColor rgb="FFA2F5FE"/>
        <bgColor indexed="64"/>
      </patternFill>
    </fill>
    <fill>
      <patternFill patternType="solid">
        <fgColor rgb="FFB2B2B2"/>
        <bgColor indexed="64"/>
      </patternFill>
    </fill>
    <fill>
      <patternFill patternType="solid">
        <fgColor rgb="FF969696"/>
        <bgColor indexed="64"/>
      </patternFill>
    </fill>
    <fill>
      <patternFill patternType="solid">
        <fgColor rgb="FFD0E9FC"/>
        <bgColor indexed="64"/>
      </patternFill>
    </fill>
    <fill>
      <patternFill patternType="solid">
        <fgColor rgb="FF000080"/>
        <bgColor indexed="64"/>
      </patternFill>
    </fill>
    <fill>
      <patternFill patternType="solid">
        <fgColor rgb="FFFF0000"/>
        <bgColor indexed="64"/>
      </patternFill>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theme="0" tint="-0.249977111117893"/>
        <bgColor indexed="64"/>
      </patternFill>
    </fill>
    <fill>
      <patternFill patternType="solid">
        <fgColor theme="8" tint="0.79998168889431442"/>
        <bgColor indexed="64"/>
      </patternFill>
    </fill>
  </fills>
  <borders count="6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18"/>
      </top>
      <bottom style="thin">
        <color indexed="18"/>
      </bottom>
      <diagonal/>
    </border>
    <border>
      <left style="thin">
        <color indexed="18"/>
      </left>
      <right/>
      <top style="thin">
        <color indexed="18"/>
      </top>
      <bottom/>
      <diagonal/>
    </border>
    <border>
      <left/>
      <right/>
      <top style="thin">
        <color indexed="18"/>
      </top>
      <bottom/>
      <diagonal/>
    </border>
    <border>
      <left/>
      <right style="thin">
        <color indexed="18"/>
      </right>
      <top style="thin">
        <color indexed="18"/>
      </top>
      <bottom/>
      <diagonal/>
    </border>
    <border>
      <left/>
      <right style="thin">
        <color indexed="18"/>
      </right>
      <top/>
      <bottom/>
      <diagonal/>
    </border>
    <border>
      <left style="thin">
        <color indexed="18"/>
      </left>
      <right/>
      <top/>
      <bottom/>
      <diagonal/>
    </border>
    <border>
      <left style="thin">
        <color indexed="18"/>
      </left>
      <right/>
      <top style="thin">
        <color indexed="18"/>
      </top>
      <bottom style="thin">
        <color indexed="18"/>
      </bottom>
      <diagonal/>
    </border>
    <border>
      <left style="thin">
        <color indexed="18"/>
      </left>
      <right/>
      <top/>
      <bottom style="thin">
        <color indexed="18"/>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18"/>
      </bottom>
      <diagonal/>
    </border>
    <border>
      <left/>
      <right style="thin">
        <color indexed="18"/>
      </right>
      <top/>
      <bottom style="thin">
        <color indexed="18"/>
      </bottom>
      <diagonal/>
    </border>
    <border>
      <left/>
      <right style="thin">
        <color indexed="18"/>
      </right>
      <top style="thin">
        <color indexed="18"/>
      </top>
      <bottom style="thin">
        <color indexed="18"/>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theme="0"/>
      </left>
      <right style="thin">
        <color theme="0"/>
      </right>
      <top style="thin">
        <color theme="0"/>
      </top>
      <bottom style="thin">
        <color theme="0"/>
      </bottom>
      <diagonal/>
    </border>
    <border>
      <left style="thin">
        <color indexed="18"/>
      </left>
      <right style="thin">
        <color theme="0"/>
      </right>
      <top style="thin">
        <color theme="0"/>
      </top>
      <bottom style="thin">
        <color theme="0"/>
      </bottom>
      <diagonal/>
    </border>
    <border>
      <left style="thin">
        <color theme="0"/>
      </left>
      <right style="thin">
        <color indexed="18"/>
      </right>
      <top style="thin">
        <color theme="0"/>
      </top>
      <bottom style="thin">
        <color theme="0"/>
      </bottom>
      <diagonal/>
    </border>
    <border>
      <left style="thin">
        <color indexed="18"/>
      </left>
      <right style="thin">
        <color theme="0"/>
      </right>
      <top style="thin">
        <color theme="0"/>
      </top>
      <bottom style="thin">
        <color indexed="18"/>
      </bottom>
      <diagonal/>
    </border>
    <border>
      <left style="thin">
        <color theme="0"/>
      </left>
      <right style="thin">
        <color theme="0"/>
      </right>
      <top style="thin">
        <color theme="0"/>
      </top>
      <bottom style="thin">
        <color indexed="18"/>
      </bottom>
      <diagonal/>
    </border>
    <border>
      <left style="thin">
        <color theme="0"/>
      </left>
      <right style="thin">
        <color indexed="18"/>
      </right>
      <top style="thin">
        <color theme="0"/>
      </top>
      <bottom style="thin">
        <color indexed="18"/>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indexed="64"/>
      </bottom>
      <diagonal/>
    </border>
    <border>
      <left style="thin">
        <color theme="0"/>
      </left>
      <right style="thin">
        <color theme="0"/>
      </right>
      <top style="thin">
        <color indexed="64"/>
      </top>
      <bottom style="thin">
        <color indexed="64"/>
      </bottom>
      <diagonal/>
    </border>
    <border>
      <left/>
      <right style="thin">
        <color theme="0"/>
      </right>
      <top style="thin">
        <color theme="0"/>
      </top>
      <bottom style="thin">
        <color theme="0"/>
      </bottom>
      <diagonal/>
    </border>
    <border>
      <left style="medium">
        <color indexed="64"/>
      </left>
      <right style="medium">
        <color indexed="64"/>
      </right>
      <top style="thin">
        <color theme="0"/>
      </top>
      <bottom style="medium">
        <color indexed="64"/>
      </bottom>
      <diagonal/>
    </border>
    <border>
      <left style="medium">
        <color indexed="64"/>
      </left>
      <right style="medium">
        <color indexed="64"/>
      </right>
      <top style="thin">
        <color theme="0"/>
      </top>
      <bottom style="thin">
        <color theme="0"/>
      </bottom>
      <diagonal/>
    </border>
    <border>
      <left style="medium">
        <color indexed="64"/>
      </left>
      <right style="medium">
        <color indexed="64"/>
      </right>
      <top style="medium">
        <color indexed="64"/>
      </top>
      <bottom style="thin">
        <color theme="0"/>
      </bottom>
      <diagonal/>
    </border>
    <border>
      <left/>
      <right style="thin">
        <color theme="0"/>
      </right>
      <top/>
      <bottom style="thin">
        <color theme="0"/>
      </bottom>
      <diagonal/>
    </border>
    <border>
      <left/>
      <right/>
      <top style="thin">
        <color theme="0"/>
      </top>
      <bottom style="thin">
        <color theme="0"/>
      </bottom>
      <diagonal/>
    </border>
    <border>
      <left style="thin">
        <color auto="1"/>
      </left>
      <right style="thin">
        <color auto="1"/>
      </right>
      <top style="thin">
        <color rgb="FFFFFFFF"/>
      </top>
      <bottom style="thin">
        <color rgb="FFFFFFFF"/>
      </bottom>
      <diagonal/>
    </border>
    <border>
      <left style="medium">
        <color indexed="64"/>
      </left>
      <right style="medium">
        <color indexed="64"/>
      </right>
      <top style="thin">
        <color theme="0"/>
      </top>
      <bottom/>
      <diagonal/>
    </border>
    <border>
      <left style="medium">
        <color indexed="64"/>
      </left>
      <right style="medium">
        <color indexed="64"/>
      </right>
      <top style="thin">
        <color theme="0"/>
      </top>
      <bottom style="thin">
        <color indexed="64"/>
      </bottom>
      <diagonal/>
    </border>
    <border>
      <left style="medium">
        <color indexed="64"/>
      </left>
      <right style="medium">
        <color indexed="64"/>
      </right>
      <top/>
      <bottom style="thin">
        <color theme="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rgb="FF0000FF"/>
      </top>
      <bottom/>
      <diagonal/>
    </border>
    <border>
      <left style="thin">
        <color rgb="FF0000FF"/>
      </left>
      <right/>
      <top style="thin">
        <color rgb="FF0000FF"/>
      </top>
      <bottom/>
      <diagonal/>
    </border>
    <border>
      <left/>
      <right style="thin">
        <color rgb="FF0000FF"/>
      </right>
      <top style="thin">
        <color rgb="FF0000FF"/>
      </top>
      <bottom/>
      <diagonal/>
    </border>
    <border>
      <left style="thin">
        <color rgb="FF0000FF"/>
      </left>
      <right/>
      <top/>
      <bottom/>
      <diagonal/>
    </border>
    <border>
      <left/>
      <right style="thin">
        <color rgb="FF0000FF"/>
      </right>
      <top/>
      <bottom/>
      <diagonal/>
    </border>
    <border>
      <left style="thin">
        <color rgb="FF0000FF"/>
      </left>
      <right/>
      <top/>
      <bottom style="thin">
        <color rgb="FF0000FF"/>
      </bottom>
      <diagonal/>
    </border>
    <border>
      <left/>
      <right/>
      <top/>
      <bottom style="thin">
        <color rgb="FF0000FF"/>
      </bottom>
      <diagonal/>
    </border>
    <border>
      <left/>
      <right style="thin">
        <color rgb="FF0000FF"/>
      </right>
      <top/>
      <bottom style="thin">
        <color rgb="FF0000FF"/>
      </bottom>
      <diagonal/>
    </border>
  </borders>
  <cellStyleXfs count="51">
    <xf numFmtId="0" fontId="0" fillId="0" borderId="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5" borderId="0" applyNumberFormat="0" applyBorder="0" applyAlignment="0" applyProtection="0"/>
    <xf numFmtId="0" fontId="14" fillId="3"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4" fillId="4" borderId="0" applyNumberFormat="0" applyBorder="0" applyAlignment="0" applyProtection="0"/>
    <xf numFmtId="0" fontId="14" fillId="2" borderId="0" applyNumberFormat="0" applyBorder="0" applyAlignment="0" applyProtection="0"/>
    <xf numFmtId="0" fontId="14" fillId="2" borderId="0" applyNumberFormat="0" applyBorder="0" applyAlignment="0" applyProtection="0"/>
    <xf numFmtId="0" fontId="14" fillId="3"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5" fillId="2" borderId="0" applyNumberFormat="0" applyBorder="0" applyAlignment="0" applyProtection="0"/>
    <xf numFmtId="0" fontId="15" fillId="6" borderId="0" applyNumberFormat="0" applyBorder="0" applyAlignment="0" applyProtection="0"/>
    <xf numFmtId="0" fontId="15" fillId="3" borderId="0" applyNumberFormat="0" applyBorder="0" applyAlignment="0" applyProtection="0"/>
    <xf numFmtId="0" fontId="15" fillId="6" borderId="0" applyNumberFormat="0" applyBorder="0" applyAlignment="0" applyProtection="0"/>
    <xf numFmtId="0" fontId="15" fillId="7" borderId="0" applyNumberFormat="0" applyBorder="0" applyAlignment="0" applyProtection="0"/>
    <xf numFmtId="0" fontId="15" fillId="8" borderId="0" applyNumberFormat="0" applyBorder="0" applyAlignment="0" applyProtection="0"/>
    <xf numFmtId="0" fontId="15" fillId="9" borderId="0" applyNumberFormat="0" applyBorder="0" applyAlignment="0" applyProtection="0"/>
    <xf numFmtId="0" fontId="15" fillId="6" borderId="0" applyNumberFormat="0" applyBorder="0" applyAlignment="0" applyProtection="0"/>
    <xf numFmtId="0" fontId="15" fillId="10" borderId="0" applyNumberFormat="0" applyBorder="0" applyAlignment="0" applyProtection="0"/>
    <xf numFmtId="0" fontId="16" fillId="11" borderId="0" applyNumberFormat="0" applyBorder="0" applyAlignment="0" applyProtection="0"/>
    <xf numFmtId="0" fontId="17" fillId="12" borderId="1" applyNumberFormat="0" applyAlignment="0" applyProtection="0"/>
    <xf numFmtId="0" fontId="18" fillId="13" borderId="2" applyNumberFormat="0" applyAlignment="0" applyProtection="0"/>
    <xf numFmtId="43" fontId="2" fillId="0" borderId="0" applyFont="0" applyFill="0" applyBorder="0" applyAlignment="0" applyProtection="0"/>
    <xf numFmtId="0" fontId="19" fillId="0" borderId="0" applyNumberFormat="0" applyFill="0" applyBorder="0" applyAlignment="0" applyProtection="0"/>
    <xf numFmtId="0" fontId="20" fillId="14" borderId="0" applyNumberFormat="0" applyBorder="0" applyAlignment="0" applyProtection="0"/>
    <xf numFmtId="0" fontId="21" fillId="0" borderId="3" applyNumberFormat="0" applyFill="0" applyAlignment="0" applyProtection="0"/>
    <xf numFmtId="0" fontId="22" fillId="0" borderId="4" applyNumberFormat="0" applyFill="0" applyAlignment="0" applyProtection="0"/>
    <xf numFmtId="0" fontId="23" fillId="0" borderId="5" applyNumberFormat="0" applyFill="0" applyAlignment="0" applyProtection="0"/>
    <xf numFmtId="0" fontId="23" fillId="0" borderId="0" applyNumberFormat="0" applyFill="0" applyBorder="0" applyAlignment="0" applyProtection="0"/>
    <xf numFmtId="0" fontId="7" fillId="0" borderId="0" applyNumberFormat="0" applyFill="0" applyBorder="0" applyAlignment="0" applyProtection="0">
      <alignment vertical="top"/>
      <protection locked="0"/>
    </xf>
    <xf numFmtId="0" fontId="24" fillId="3" borderId="1" applyNumberFormat="0" applyAlignment="0" applyProtection="0"/>
    <xf numFmtId="0" fontId="25" fillId="0" borderId="6" applyNumberFormat="0" applyFill="0" applyAlignment="0" applyProtection="0"/>
    <xf numFmtId="0" fontId="26" fillId="3" borderId="0" applyNumberFormat="0" applyBorder="0" applyAlignment="0" applyProtection="0"/>
    <xf numFmtId="0" fontId="12" fillId="0" borderId="0"/>
    <xf numFmtId="0" fontId="2" fillId="0" borderId="0"/>
    <xf numFmtId="0" fontId="5" fillId="0" borderId="0"/>
    <xf numFmtId="0" fontId="2" fillId="0" borderId="0"/>
    <xf numFmtId="0" fontId="10" fillId="0" borderId="0"/>
    <xf numFmtId="0" fontId="3" fillId="0" borderId="0"/>
    <xf numFmtId="0" fontId="3" fillId="4" borderId="7" applyNumberFormat="0" applyFont="0" applyAlignment="0" applyProtection="0"/>
    <xf numFmtId="0" fontId="27" fillId="12" borderId="8" applyNumberFormat="0" applyAlignment="0" applyProtection="0"/>
    <xf numFmtId="9" fontId="2" fillId="0" borderId="0" applyFont="0" applyFill="0" applyBorder="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0" borderId="0" applyNumberFormat="0" applyFill="0" applyBorder="0" applyAlignment="0" applyProtection="0"/>
  </cellStyleXfs>
  <cellXfs count="413">
    <xf numFmtId="0" fontId="0" fillId="0" borderId="0" xfId="0"/>
    <xf numFmtId="0" fontId="2" fillId="0" borderId="0" xfId="0" applyFont="1"/>
    <xf numFmtId="0" fontId="2" fillId="18" borderId="17" xfId="43" applyFont="1" applyFill="1" applyBorder="1" applyAlignment="1">
      <alignment horizontal="right" vertical="center"/>
    </xf>
    <xf numFmtId="0" fontId="2" fillId="18" borderId="17" xfId="43" applyFont="1" applyFill="1" applyBorder="1" applyAlignment="1" applyProtection="1">
      <alignment horizontal="right" vertical="center"/>
      <protection locked="0"/>
    </xf>
    <xf numFmtId="0" fontId="2" fillId="18" borderId="26" xfId="43" applyFont="1" applyFill="1" applyBorder="1" applyAlignment="1">
      <alignment horizontal="right" vertical="center"/>
    </xf>
    <xf numFmtId="0" fontId="4" fillId="18" borderId="0" xfId="43" applyFont="1" applyFill="1" applyAlignment="1">
      <alignment vertical="center"/>
    </xf>
    <xf numFmtId="0" fontId="12" fillId="0" borderId="0" xfId="0" applyFont="1"/>
    <xf numFmtId="0" fontId="4" fillId="0" borderId="0" xfId="0" applyFont="1" applyAlignment="1">
      <alignment horizontal="center"/>
    </xf>
    <xf numFmtId="166" fontId="12" fillId="0" borderId="0" xfId="0" quotePrefix="1" applyNumberFormat="1" applyFont="1" applyAlignment="1">
      <alignment vertical="justify" shrinkToFit="1"/>
    </xf>
    <xf numFmtId="0" fontId="12" fillId="0" borderId="0" xfId="0" quotePrefix="1" applyFont="1"/>
    <xf numFmtId="0" fontId="12" fillId="0" borderId="0" xfId="0" applyFont="1" applyProtection="1">
      <protection locked="0"/>
    </xf>
    <xf numFmtId="0" fontId="33" fillId="0" borderId="0" xfId="0" quotePrefix="1" applyFont="1"/>
    <xf numFmtId="0" fontId="12" fillId="0" borderId="0" xfId="0" applyFont="1" applyAlignment="1">
      <alignment horizontal="center" vertical="center"/>
    </xf>
    <xf numFmtId="0" fontId="8" fillId="0" borderId="0" xfId="0" applyFont="1" applyProtection="1">
      <protection locked="0"/>
    </xf>
    <xf numFmtId="0" fontId="3" fillId="0" borderId="0" xfId="0" applyFont="1"/>
    <xf numFmtId="49" fontId="12" fillId="0" borderId="0" xfId="0" applyNumberFormat="1" applyFont="1"/>
    <xf numFmtId="49" fontId="13" fillId="0" borderId="11" xfId="0" applyNumberFormat="1" applyFont="1" applyBorder="1" applyAlignment="1">
      <alignment horizontal="center"/>
    </xf>
    <xf numFmtId="49" fontId="4" fillId="0" borderId="0" xfId="0" applyNumberFormat="1" applyFont="1" applyAlignment="1">
      <alignment horizontal="center"/>
    </xf>
    <xf numFmtId="49" fontId="12" fillId="0" borderId="0" xfId="0" applyNumberFormat="1" applyFont="1" applyAlignment="1">
      <alignment horizontal="center"/>
    </xf>
    <xf numFmtId="49" fontId="4" fillId="0" borderId="0" xfId="0" applyNumberFormat="1" applyFont="1"/>
    <xf numFmtId="49" fontId="4" fillId="0" borderId="0" xfId="0" applyNumberFormat="1" applyFont="1" applyAlignment="1">
      <alignment horizontal="right"/>
    </xf>
    <xf numFmtId="49" fontId="8" fillId="0" borderId="0" xfId="0" applyNumberFormat="1" applyFont="1" applyAlignment="1">
      <alignment horizontal="center"/>
    </xf>
    <xf numFmtId="49" fontId="4" fillId="0" borderId="0" xfId="0" quotePrefix="1" applyNumberFormat="1" applyFont="1" applyAlignment="1">
      <alignment horizontal="center"/>
    </xf>
    <xf numFmtId="49" fontId="4" fillId="0" borderId="21" xfId="0" applyNumberFormat="1" applyFont="1" applyBorder="1"/>
    <xf numFmtId="49" fontId="4" fillId="0" borderId="12" xfId="0" applyNumberFormat="1" applyFont="1" applyBorder="1"/>
    <xf numFmtId="49" fontId="4" fillId="0" borderId="22" xfId="0" applyNumberFormat="1" applyFont="1" applyBorder="1"/>
    <xf numFmtId="49" fontId="12" fillId="0" borderId="23" xfId="0" applyNumberFormat="1" applyFont="1" applyBorder="1"/>
    <xf numFmtId="49" fontId="12" fillId="0" borderId="10" xfId="0" applyNumberFormat="1" applyFont="1" applyBorder="1"/>
    <xf numFmtId="165" fontId="3" fillId="0" borderId="0" xfId="0" applyNumberFormat="1" applyFont="1"/>
    <xf numFmtId="0" fontId="12" fillId="0" borderId="0" xfId="0" applyFont="1" applyAlignment="1">
      <alignment horizontal="center"/>
    </xf>
    <xf numFmtId="0" fontId="4" fillId="15" borderId="0" xfId="0" applyFont="1" applyFill="1"/>
    <xf numFmtId="0" fontId="4" fillId="15" borderId="23" xfId="0" applyFont="1" applyFill="1" applyBorder="1"/>
    <xf numFmtId="0" fontId="6" fillId="0" borderId="0" xfId="0" applyFont="1"/>
    <xf numFmtId="168" fontId="6" fillId="0" borderId="0" xfId="28" applyNumberFormat="1" applyFont="1"/>
    <xf numFmtId="0" fontId="38" fillId="23" borderId="28" xfId="0" applyFont="1" applyFill="1" applyBorder="1"/>
    <xf numFmtId="0" fontId="4" fillId="23" borderId="0" xfId="0" applyFont="1" applyFill="1" applyAlignment="1">
      <alignment horizontal="right"/>
    </xf>
    <xf numFmtId="0" fontId="38" fillId="23" borderId="0" xfId="0" applyFont="1" applyFill="1"/>
    <xf numFmtId="164" fontId="38" fillId="23" borderId="0" xfId="0" applyNumberFormat="1" applyFont="1" applyFill="1" applyProtection="1">
      <protection hidden="1"/>
    </xf>
    <xf numFmtId="0" fontId="40" fillId="23" borderId="0" xfId="0" applyFont="1" applyFill="1" applyAlignment="1">
      <alignment horizontal="right"/>
    </xf>
    <xf numFmtId="0" fontId="4" fillId="0" borderId="0" xfId="0" applyFont="1" applyAlignment="1">
      <alignment horizontal="center" vertical="center"/>
    </xf>
    <xf numFmtId="0" fontId="12" fillId="25" borderId="0" xfId="0" applyFont="1" applyFill="1" applyProtection="1">
      <protection locked="0"/>
    </xf>
    <xf numFmtId="0" fontId="35" fillId="0" borderId="34" xfId="41" applyFont="1" applyBorder="1" applyAlignment="1">
      <alignment wrapText="1"/>
    </xf>
    <xf numFmtId="3" fontId="36" fillId="15" borderId="11" xfId="0" applyNumberFormat="1" applyFont="1" applyFill="1" applyBorder="1" applyAlignment="1">
      <alignment horizontal="left"/>
    </xf>
    <xf numFmtId="165" fontId="12" fillId="0" borderId="0" xfId="0" applyNumberFormat="1" applyFont="1" applyAlignment="1">
      <alignment horizontal="right" vertical="center"/>
    </xf>
    <xf numFmtId="0" fontId="4" fillId="0" borderId="0" xfId="0" applyFont="1" applyAlignment="1">
      <alignment horizontal="right" vertical="center"/>
    </xf>
    <xf numFmtId="0" fontId="4" fillId="0" borderId="0" xfId="0" applyFont="1" applyAlignment="1">
      <alignment horizontal="right" vertical="center" shrinkToFit="1"/>
    </xf>
    <xf numFmtId="0" fontId="4" fillId="0" borderId="11" xfId="0" applyFont="1" applyBorder="1" applyAlignment="1">
      <alignment horizontal="right" vertical="center" shrinkToFit="1"/>
    </xf>
    <xf numFmtId="0" fontId="12" fillId="0" borderId="0" xfId="0" applyFont="1" applyAlignment="1">
      <alignment horizontal="right" vertical="center"/>
    </xf>
    <xf numFmtId="0" fontId="12" fillId="0" borderId="0" xfId="0" applyFont="1" applyAlignment="1">
      <alignment horizontal="right" vertical="center" shrinkToFit="1"/>
    </xf>
    <xf numFmtId="3" fontId="12" fillId="0" borderId="0" xfId="0" applyNumberFormat="1" applyFont="1" applyAlignment="1">
      <alignment horizontal="right" vertical="center" shrinkToFit="1"/>
    </xf>
    <xf numFmtId="167" fontId="12" fillId="0" borderId="0" xfId="0" quotePrefix="1" applyNumberFormat="1" applyFont="1" applyAlignment="1">
      <alignment horizontal="right" vertical="center" shrinkToFit="1"/>
    </xf>
    <xf numFmtId="0" fontId="4" fillId="0" borderId="21" xfId="0" applyFont="1" applyBorder="1"/>
    <xf numFmtId="0" fontId="4" fillId="0" borderId="12" xfId="0" applyFont="1" applyBorder="1"/>
    <xf numFmtId="0" fontId="4" fillId="0" borderId="22" xfId="0" applyFont="1" applyBorder="1"/>
    <xf numFmtId="0" fontId="13" fillId="0" borderId="23" xfId="0" applyFont="1" applyBorder="1" applyAlignment="1">
      <alignment horizontal="right"/>
    </xf>
    <xf numFmtId="0" fontId="12" fillId="0" borderId="28" xfId="0" applyFont="1" applyBorder="1"/>
    <xf numFmtId="0" fontId="8" fillId="0" borderId="11" xfId="0" applyFont="1" applyBorder="1" applyAlignment="1">
      <alignment horizontal="center"/>
    </xf>
    <xf numFmtId="0" fontId="4" fillId="0" borderId="0" xfId="0" applyFont="1"/>
    <xf numFmtId="0" fontId="13" fillId="0" borderId="24" xfId="0" applyFont="1" applyBorder="1" applyAlignment="1">
      <alignment horizontal="right"/>
    </xf>
    <xf numFmtId="0" fontId="12" fillId="0" borderId="10" xfId="0" quotePrefix="1" applyFont="1" applyBorder="1"/>
    <xf numFmtId="0" fontId="12" fillId="0" borderId="29" xfId="0" applyFont="1" applyBorder="1"/>
    <xf numFmtId="168" fontId="12" fillId="0" borderId="0" xfId="28" applyNumberFormat="1" applyFont="1" applyFill="1"/>
    <xf numFmtId="166" fontId="12" fillId="0" borderId="0" xfId="0" applyNumberFormat="1" applyFont="1"/>
    <xf numFmtId="168" fontId="12" fillId="0" borderId="1" xfId="36" applyNumberFormat="1" applyFont="1" applyFill="1"/>
    <xf numFmtId="168" fontId="0" fillId="0" borderId="1" xfId="36" applyNumberFormat="1" applyFont="1" applyFill="1"/>
    <xf numFmtId="49" fontId="2" fillId="0" borderId="0" xfId="0" applyNumberFormat="1" applyFont="1"/>
    <xf numFmtId="0" fontId="37" fillId="30" borderId="21" xfId="0" applyFont="1" applyFill="1" applyBorder="1"/>
    <xf numFmtId="0" fontId="42" fillId="30" borderId="12" xfId="0" applyFont="1" applyFill="1" applyBorder="1"/>
    <xf numFmtId="0" fontId="42" fillId="30" borderId="23" xfId="0" applyFont="1" applyFill="1" applyBorder="1"/>
    <xf numFmtId="0" fontId="42" fillId="30" borderId="0" xfId="0" applyFont="1" applyFill="1"/>
    <xf numFmtId="49" fontId="42" fillId="30" borderId="24" xfId="0" applyNumberFormat="1" applyFont="1" applyFill="1" applyBorder="1"/>
    <xf numFmtId="49" fontId="42" fillId="30" borderId="10" xfId="0" applyNumberFormat="1" applyFont="1" applyFill="1" applyBorder="1"/>
    <xf numFmtId="0" fontId="2" fillId="21" borderId="0" xfId="0" applyFont="1" applyFill="1"/>
    <xf numFmtId="0" fontId="2" fillId="23" borderId="21" xfId="0" applyFont="1" applyFill="1" applyBorder="1"/>
    <xf numFmtId="0" fontId="2" fillId="23" borderId="12" xfId="0" applyFont="1" applyFill="1" applyBorder="1"/>
    <xf numFmtId="0" fontId="2" fillId="23" borderId="22" xfId="0" applyFont="1" applyFill="1" applyBorder="1"/>
    <xf numFmtId="0" fontId="2" fillId="23" borderId="23" xfId="0" applyFont="1" applyFill="1" applyBorder="1"/>
    <xf numFmtId="0" fontId="2" fillId="23" borderId="0" xfId="0" applyFont="1" applyFill="1"/>
    <xf numFmtId="0" fontId="2" fillId="23" borderId="28" xfId="0" applyFont="1" applyFill="1" applyBorder="1"/>
    <xf numFmtId="0" fontId="2" fillId="26" borderId="0" xfId="0" applyFont="1" applyFill="1"/>
    <xf numFmtId="0" fontId="2" fillId="0" borderId="0" xfId="0" applyFont="1" applyProtection="1">
      <protection locked="0"/>
    </xf>
    <xf numFmtId="0" fontId="2" fillId="23" borderId="0" xfId="0" applyFont="1" applyFill="1" applyAlignment="1">
      <alignment vertical="center"/>
    </xf>
    <xf numFmtId="0" fontId="2" fillId="23" borderId="10" xfId="0" applyFont="1" applyFill="1" applyBorder="1" applyAlignment="1" applyProtection="1">
      <alignment horizontal="left"/>
      <protection locked="0"/>
    </xf>
    <xf numFmtId="0" fontId="2" fillId="23" borderId="10" xfId="0" applyFont="1" applyFill="1" applyBorder="1" applyAlignment="1" applyProtection="1">
      <alignment horizontal="center"/>
      <protection locked="0"/>
    </xf>
    <xf numFmtId="0" fontId="2" fillId="23" borderId="0" xfId="0" applyFont="1" applyFill="1" applyAlignment="1">
      <alignment horizontal="left"/>
    </xf>
    <xf numFmtId="0" fontId="2" fillId="23" borderId="24" xfId="0" applyFont="1" applyFill="1" applyBorder="1"/>
    <xf numFmtId="0" fontId="2" fillId="23" borderId="10" xfId="0" applyFont="1" applyFill="1" applyBorder="1"/>
    <xf numFmtId="0" fontId="2" fillId="23" borderId="29" xfId="0" applyFont="1" applyFill="1" applyBorder="1"/>
    <xf numFmtId="0" fontId="2" fillId="22" borderId="0" xfId="0" applyFont="1" applyFill="1"/>
    <xf numFmtId="0" fontId="43" fillId="17" borderId="21" xfId="0" applyFont="1" applyFill="1" applyBorder="1" applyAlignment="1">
      <alignment horizontal="left" vertical="center"/>
    </xf>
    <xf numFmtId="0" fontId="44" fillId="17" borderId="12" xfId="0" applyFont="1" applyFill="1" applyBorder="1" applyAlignment="1">
      <alignment vertical="center"/>
    </xf>
    <xf numFmtId="0" fontId="43" fillId="17" borderId="22" xfId="0" applyFont="1" applyFill="1" applyBorder="1" applyAlignment="1">
      <alignment horizontal="right" vertical="center"/>
    </xf>
    <xf numFmtId="0" fontId="45" fillId="17" borderId="16" xfId="0" applyFont="1" applyFill="1" applyBorder="1" applyAlignment="1">
      <alignment horizontal="right" vertical="center"/>
    </xf>
    <xf numFmtId="0" fontId="2" fillId="0" borderId="0" xfId="0" applyFont="1" applyAlignment="1" applyProtection="1">
      <alignment vertical="center"/>
      <protection locked="0"/>
    </xf>
    <xf numFmtId="0" fontId="2" fillId="23" borderId="10" xfId="0" applyFont="1" applyFill="1" applyBorder="1" applyAlignment="1">
      <alignment horizontal="left"/>
    </xf>
    <xf numFmtId="49" fontId="2" fillId="23" borderId="32" xfId="0" applyNumberFormat="1" applyFont="1" applyFill="1" applyBorder="1" applyAlignment="1">
      <alignment horizontal="left"/>
    </xf>
    <xf numFmtId="0" fontId="4" fillId="23" borderId="32" xfId="0" applyFont="1" applyFill="1" applyBorder="1" applyAlignment="1" applyProtection="1">
      <alignment horizontal="left"/>
      <protection locked="0"/>
    </xf>
    <xf numFmtId="0" fontId="2" fillId="23" borderId="10" xfId="0" applyFont="1" applyFill="1" applyBorder="1" applyAlignment="1">
      <alignment horizontal="right"/>
    </xf>
    <xf numFmtId="0" fontId="4" fillId="23" borderId="0" xfId="0" applyFont="1" applyFill="1" applyAlignment="1">
      <alignment horizontal="center"/>
    </xf>
    <xf numFmtId="0" fontId="4" fillId="23" borderId="0" xfId="0" applyFont="1" applyFill="1"/>
    <xf numFmtId="0" fontId="2" fillId="16" borderId="0" xfId="0" applyFont="1" applyFill="1"/>
    <xf numFmtId="0" fontId="46" fillId="16" borderId="0" xfId="0" applyFont="1" applyFill="1" applyAlignment="1">
      <alignment horizontal="left"/>
    </xf>
    <xf numFmtId="0" fontId="2" fillId="18" borderId="0" xfId="0" applyFont="1" applyFill="1"/>
    <xf numFmtId="0" fontId="8" fillId="18" borderId="0" xfId="0" applyFont="1" applyFill="1" applyAlignment="1">
      <alignment horizontal="right"/>
    </xf>
    <xf numFmtId="0" fontId="13" fillId="18" borderId="0" xfId="0" applyFont="1" applyFill="1"/>
    <xf numFmtId="0" fontId="4" fillId="16" borderId="0" xfId="0" applyFont="1" applyFill="1"/>
    <xf numFmtId="49" fontId="2" fillId="16" borderId="0" xfId="0" applyNumberFormat="1" applyFont="1" applyFill="1"/>
    <xf numFmtId="0" fontId="2" fillId="18" borderId="28" xfId="0" applyFont="1" applyFill="1" applyBorder="1"/>
    <xf numFmtId="3" fontId="13" fillId="18" borderId="0" xfId="0" applyNumberFormat="1" applyFont="1" applyFill="1" applyAlignment="1" applyProtection="1">
      <alignment horizontal="right" vertical="center"/>
      <protection locked="0"/>
    </xf>
    <xf numFmtId="3" fontId="13" fillId="18" borderId="0" xfId="0" applyNumberFormat="1" applyFont="1" applyFill="1" applyAlignment="1">
      <alignment horizontal="right" vertical="center"/>
    </xf>
    <xf numFmtId="0" fontId="2" fillId="18" borderId="0" xfId="0" applyFont="1" applyFill="1" applyAlignment="1">
      <alignment horizontal="right"/>
    </xf>
    <xf numFmtId="0" fontId="13" fillId="18" borderId="0" xfId="0" applyFont="1" applyFill="1" applyAlignment="1">
      <alignment horizontal="right"/>
    </xf>
    <xf numFmtId="0" fontId="2" fillId="18" borderId="28" xfId="0" applyFont="1" applyFill="1" applyBorder="1" applyAlignment="1">
      <alignment horizontal="justify" vertical="top" wrapText="1"/>
    </xf>
    <xf numFmtId="0" fontId="51" fillId="16" borderId="0" xfId="0" applyFont="1" applyFill="1"/>
    <xf numFmtId="0" fontId="44" fillId="17" borderId="14" xfId="44" applyFont="1" applyFill="1" applyBorder="1" applyAlignment="1">
      <alignment vertical="center"/>
    </xf>
    <xf numFmtId="0" fontId="43" fillId="17" borderId="15" xfId="44" applyFont="1" applyFill="1" applyBorder="1" applyAlignment="1">
      <alignment vertical="center"/>
    </xf>
    <xf numFmtId="0" fontId="44" fillId="17" borderId="15" xfId="44" applyFont="1" applyFill="1" applyBorder="1" applyAlignment="1">
      <alignment vertical="center"/>
    </xf>
    <xf numFmtId="0" fontId="43" fillId="17" borderId="15" xfId="44" applyFont="1" applyFill="1" applyBorder="1" applyAlignment="1">
      <alignment horizontal="right" vertical="center"/>
    </xf>
    <xf numFmtId="0" fontId="44" fillId="17" borderId="16" xfId="44" applyFont="1" applyFill="1" applyBorder="1" applyAlignment="1">
      <alignment horizontal="right" vertical="center"/>
    </xf>
    <xf numFmtId="0" fontId="2" fillId="15" borderId="18" xfId="0" applyFont="1" applyFill="1" applyBorder="1"/>
    <xf numFmtId="0" fontId="2" fillId="15" borderId="0" xfId="0" applyFont="1" applyFill="1"/>
    <xf numFmtId="0" fontId="2" fillId="15" borderId="17" xfId="0" applyFont="1" applyFill="1" applyBorder="1"/>
    <xf numFmtId="0" fontId="49" fillId="15" borderId="0" xfId="0" applyFont="1" applyFill="1"/>
    <xf numFmtId="0" fontId="8" fillId="15" borderId="18" xfId="0" applyFont="1" applyFill="1" applyBorder="1"/>
    <xf numFmtId="0" fontId="2" fillId="16" borderId="0" xfId="0" applyFont="1" applyFill="1" applyAlignment="1">
      <alignment wrapText="1"/>
    </xf>
    <xf numFmtId="0" fontId="2" fillId="15" borderId="0" xfId="0" applyFont="1" applyFill="1" applyAlignment="1">
      <alignment horizontal="right" wrapText="1"/>
    </xf>
    <xf numFmtId="0" fontId="2" fillId="16" borderId="0" xfId="0" applyFont="1" applyFill="1" applyAlignment="1">
      <alignment horizontal="left" vertical="top" wrapText="1"/>
    </xf>
    <xf numFmtId="0" fontId="2" fillId="16" borderId="0" xfId="0" applyFont="1" applyFill="1" applyAlignment="1">
      <alignment horizontal="left" vertical="top"/>
    </xf>
    <xf numFmtId="0" fontId="8" fillId="15" borderId="38" xfId="0" applyFont="1" applyFill="1" applyBorder="1"/>
    <xf numFmtId="0" fontId="2" fillId="15" borderId="39" xfId="0" applyFont="1" applyFill="1" applyBorder="1"/>
    <xf numFmtId="0" fontId="2" fillId="0" borderId="44" xfId="0" applyFont="1" applyBorder="1" applyAlignment="1">
      <alignment horizontal="left" vertical="top" wrapText="1"/>
    </xf>
    <xf numFmtId="0" fontId="2" fillId="0" borderId="45" xfId="0" applyFont="1" applyBorder="1" applyAlignment="1">
      <alignment horizontal="left" vertical="top" wrapText="1"/>
    </xf>
    <xf numFmtId="0" fontId="2" fillId="15" borderId="45" xfId="0" applyFont="1" applyFill="1" applyBorder="1" applyAlignment="1">
      <alignment horizontal="right" vertical="top" wrapText="1"/>
    </xf>
    <xf numFmtId="0" fontId="2" fillId="15" borderId="37" xfId="0" applyFont="1" applyFill="1" applyBorder="1" applyAlignment="1">
      <alignment horizontal="right" vertical="top" wrapText="1"/>
    </xf>
    <xf numFmtId="0" fontId="2" fillId="0" borderId="43" xfId="0" applyFont="1" applyBorder="1" applyAlignment="1">
      <alignment horizontal="left" vertical="top" wrapText="1"/>
    </xf>
    <xf numFmtId="0" fontId="2" fillId="0" borderId="37" xfId="0" applyFont="1" applyBorder="1" applyAlignment="1">
      <alignment horizontal="left" vertical="top" wrapText="1"/>
    </xf>
    <xf numFmtId="0" fontId="52" fillId="0" borderId="37" xfId="0" applyFont="1" applyBorder="1" applyAlignment="1">
      <alignment vertical="top"/>
    </xf>
    <xf numFmtId="0" fontId="2" fillId="15" borderId="37" xfId="0" applyFont="1" applyFill="1" applyBorder="1" applyAlignment="1">
      <alignment vertical="top"/>
    </xf>
    <xf numFmtId="0" fontId="2" fillId="0" borderId="37" xfId="0" applyFont="1" applyBorder="1" applyAlignment="1">
      <alignment vertical="top"/>
    </xf>
    <xf numFmtId="0" fontId="2" fillId="15" borderId="40" xfId="0" applyFont="1" applyFill="1" applyBorder="1"/>
    <xf numFmtId="0" fontId="2" fillId="15" borderId="41" xfId="0" applyFont="1" applyFill="1" applyBorder="1"/>
    <xf numFmtId="0" fontId="2" fillId="15" borderId="42" xfId="0" applyFont="1" applyFill="1" applyBorder="1"/>
    <xf numFmtId="0" fontId="43" fillId="17" borderId="0" xfId="0" applyFont="1" applyFill="1" applyAlignment="1">
      <alignment vertical="center"/>
    </xf>
    <xf numFmtId="0" fontId="43" fillId="17" borderId="15" xfId="0" applyFont="1" applyFill="1" applyBorder="1" applyAlignment="1">
      <alignment vertical="center"/>
    </xf>
    <xf numFmtId="0" fontId="43" fillId="17" borderId="15" xfId="0" applyFont="1" applyFill="1" applyBorder="1" applyAlignment="1">
      <alignment horizontal="right" vertical="center"/>
    </xf>
    <xf numFmtId="0" fontId="47" fillId="17" borderId="15" xfId="0" applyFont="1" applyFill="1" applyBorder="1" applyAlignment="1">
      <alignment vertical="center"/>
    </xf>
    <xf numFmtId="0" fontId="2" fillId="15" borderId="21" xfId="0" applyFont="1" applyFill="1" applyBorder="1"/>
    <xf numFmtId="0" fontId="2" fillId="15" borderId="12" xfId="0" applyFont="1" applyFill="1" applyBorder="1"/>
    <xf numFmtId="0" fontId="2" fillId="15" borderId="22" xfId="0" applyFont="1" applyFill="1" applyBorder="1"/>
    <xf numFmtId="0" fontId="49" fillId="15" borderId="23" xfId="0" applyFont="1" applyFill="1" applyBorder="1"/>
    <xf numFmtId="0" fontId="2" fillId="15" borderId="28" xfId="0" applyFont="1" applyFill="1" applyBorder="1"/>
    <xf numFmtId="0" fontId="48" fillId="15" borderId="23" xfId="0" applyFont="1" applyFill="1" applyBorder="1" applyAlignment="1">
      <alignment horizontal="left"/>
    </xf>
    <xf numFmtId="0" fontId="48" fillId="15" borderId="0" xfId="0" applyFont="1" applyFill="1" applyAlignment="1">
      <alignment horizontal="left"/>
    </xf>
    <xf numFmtId="0" fontId="48" fillId="15" borderId="0" xfId="0" applyFont="1" applyFill="1"/>
    <xf numFmtId="0" fontId="4" fillId="15" borderId="0" xfId="0" applyFont="1" applyFill="1" applyAlignment="1">
      <alignment horizontal="center"/>
    </xf>
    <xf numFmtId="0" fontId="4" fillId="15" borderId="28" xfId="0" applyFont="1" applyFill="1" applyBorder="1" applyAlignment="1">
      <alignment horizontal="center"/>
    </xf>
    <xf numFmtId="0" fontId="2" fillId="15" borderId="23" xfId="0" applyFont="1" applyFill="1" applyBorder="1"/>
    <xf numFmtId="0" fontId="4" fillId="15" borderId="0" xfId="0" applyFont="1" applyFill="1" applyAlignment="1">
      <alignment horizontal="left"/>
    </xf>
    <xf numFmtId="0" fontId="4" fillId="15" borderId="28" xfId="0" applyFont="1" applyFill="1" applyBorder="1" applyAlignment="1">
      <alignment horizontal="left"/>
    </xf>
    <xf numFmtId="0" fontId="53" fillId="0" borderId="0" xfId="0" applyFont="1"/>
    <xf numFmtId="0" fontId="54" fillId="15" borderId="0" xfId="0" applyFont="1" applyFill="1" applyAlignment="1">
      <alignment horizontal="center"/>
    </xf>
    <xf numFmtId="0" fontId="54" fillId="15" borderId="28" xfId="0" applyFont="1" applyFill="1" applyBorder="1" applyAlignment="1">
      <alignment horizontal="center"/>
    </xf>
    <xf numFmtId="0" fontId="2" fillId="15" borderId="24" xfId="0" applyFont="1" applyFill="1" applyBorder="1"/>
    <xf numFmtId="0" fontId="2" fillId="15" borderId="10" xfId="0" applyFont="1" applyFill="1" applyBorder="1"/>
    <xf numFmtId="0" fontId="4" fillId="15" borderId="10" xfId="0" applyFont="1" applyFill="1" applyBorder="1" applyAlignment="1">
      <alignment horizontal="center"/>
    </xf>
    <xf numFmtId="0" fontId="4" fillId="15" borderId="29" xfId="0" applyFont="1" applyFill="1" applyBorder="1" applyAlignment="1">
      <alignment horizontal="center"/>
    </xf>
    <xf numFmtId="2" fontId="2" fillId="15" borderId="0" xfId="0" applyNumberFormat="1" applyFont="1" applyFill="1"/>
    <xf numFmtId="0" fontId="4" fillId="0" borderId="0" xfId="0" applyFont="1" applyAlignment="1">
      <alignment horizontal="left"/>
    </xf>
    <xf numFmtId="0" fontId="4" fillId="0" borderId="0" xfId="0" applyFont="1" applyAlignment="1">
      <alignment horizontal="centerContinuous"/>
    </xf>
    <xf numFmtId="166" fontId="2" fillId="15" borderId="0" xfId="28" applyNumberFormat="1" applyFont="1" applyFill="1" applyBorder="1" applyAlignment="1" applyProtection="1"/>
    <xf numFmtId="0" fontId="4" fillId="15" borderId="11" xfId="0" applyFont="1" applyFill="1" applyBorder="1" applyAlignment="1" applyProtection="1">
      <alignment horizontal="center" vertical="top"/>
      <protection locked="0"/>
    </xf>
    <xf numFmtId="0" fontId="4" fillId="15" borderId="28" xfId="0" applyFont="1" applyFill="1" applyBorder="1" applyAlignment="1" applyProtection="1">
      <alignment horizontal="center" vertical="top"/>
      <protection locked="0"/>
    </xf>
    <xf numFmtId="0" fontId="2" fillId="0" borderId="0" xfId="0" applyFont="1" applyAlignment="1">
      <alignment horizontal="center"/>
    </xf>
    <xf numFmtId="0" fontId="51" fillId="16" borderId="0" xfId="0" applyFont="1" applyFill="1" applyAlignment="1">
      <alignment horizontal="center"/>
    </xf>
    <xf numFmtId="0" fontId="51" fillId="0" borderId="0" xfId="0" applyFont="1"/>
    <xf numFmtId="166" fontId="2" fillId="15" borderId="0" xfId="28" applyNumberFormat="1" applyFont="1" applyFill="1" applyBorder="1" applyAlignment="1">
      <alignment horizontal="right"/>
    </xf>
    <xf numFmtId="0" fontId="55" fillId="15" borderId="28" xfId="0" applyFont="1" applyFill="1" applyBorder="1" applyAlignment="1" applyProtection="1">
      <alignment vertical="top"/>
      <protection locked="0"/>
    </xf>
    <xf numFmtId="0" fontId="2" fillId="0" borderId="0" xfId="0" quotePrefix="1" applyFont="1" applyAlignment="1">
      <alignment horizontal="center"/>
    </xf>
    <xf numFmtId="0" fontId="51" fillId="16" borderId="0" xfId="0" quotePrefix="1" applyFont="1" applyFill="1" applyAlignment="1">
      <alignment horizontal="center"/>
    </xf>
    <xf numFmtId="9" fontId="2" fillId="15" borderId="0" xfId="47" applyFont="1" applyFill="1" applyBorder="1" applyAlignment="1">
      <alignment horizontal="right"/>
    </xf>
    <xf numFmtId="0" fontId="44" fillId="16" borderId="0" xfId="0" applyFont="1" applyFill="1"/>
    <xf numFmtId="0" fontId="4" fillId="15" borderId="23" xfId="0" applyFont="1" applyFill="1" applyBorder="1" applyAlignment="1">
      <alignment horizontal="left" vertical="center"/>
    </xf>
    <xf numFmtId="0" fontId="4" fillId="15" borderId="0" xfId="0" applyFont="1" applyFill="1" applyAlignment="1">
      <alignment horizontal="left" vertical="center"/>
    </xf>
    <xf numFmtId="0" fontId="2" fillId="15" borderId="0" xfId="0" applyFont="1" applyFill="1" applyAlignment="1">
      <alignment horizontal="left" vertical="center"/>
    </xf>
    <xf numFmtId="3" fontId="49" fillId="20" borderId="11" xfId="28" applyNumberFormat="1" applyFont="1" applyFill="1" applyBorder="1" applyAlignment="1" applyProtection="1">
      <alignment horizontal="center"/>
    </xf>
    <xf numFmtId="0" fontId="2" fillId="15" borderId="0" xfId="0" applyFont="1" applyFill="1" applyAlignment="1">
      <alignment horizontal="left"/>
    </xf>
    <xf numFmtId="0" fontId="2" fillId="15" borderId="28" xfId="0" applyFont="1" applyFill="1" applyBorder="1" applyAlignment="1" applyProtection="1">
      <alignment vertical="top"/>
      <protection locked="0"/>
    </xf>
    <xf numFmtId="0" fontId="4" fillId="15" borderId="23" xfId="0" applyFont="1" applyFill="1" applyBorder="1" applyAlignment="1">
      <alignment horizontal="center"/>
    </xf>
    <xf numFmtId="0" fontId="44" fillId="26" borderId="0" xfId="0" applyFont="1" applyFill="1"/>
    <xf numFmtId="0" fontId="2" fillId="15" borderId="23" xfId="0" applyFont="1" applyFill="1" applyBorder="1" applyAlignment="1">
      <alignment horizontal="left"/>
    </xf>
    <xf numFmtId="0" fontId="2" fillId="15" borderId="23" xfId="0" applyFont="1" applyFill="1" applyBorder="1" applyAlignment="1">
      <alignment horizontal="left" vertical="center"/>
    </xf>
    <xf numFmtId="0" fontId="51" fillId="26" borderId="0" xfId="0" applyFont="1" applyFill="1"/>
    <xf numFmtId="0" fontId="2" fillId="15" borderId="29" xfId="0" applyFont="1" applyFill="1" applyBorder="1"/>
    <xf numFmtId="0" fontId="2" fillId="0" borderId="23" xfId="0" applyFont="1" applyBorder="1"/>
    <xf numFmtId="2" fontId="2" fillId="15" borderId="23" xfId="0" applyNumberFormat="1" applyFont="1" applyFill="1" applyBorder="1" applyAlignment="1">
      <alignment horizontal="left"/>
    </xf>
    <xf numFmtId="2" fontId="2" fillId="15" borderId="0" xfId="0" applyNumberFormat="1" applyFont="1" applyFill="1" applyAlignment="1">
      <alignment horizontal="left"/>
    </xf>
    <xf numFmtId="0" fontId="56" fillId="16" borderId="0" xfId="0" applyFont="1" applyFill="1"/>
    <xf numFmtId="0" fontId="2" fillId="16" borderId="0" xfId="40" applyFill="1"/>
    <xf numFmtId="0" fontId="2" fillId="0" borderId="0" xfId="40"/>
    <xf numFmtId="0" fontId="44" fillId="17" borderId="14" xfId="43" applyFont="1" applyFill="1" applyBorder="1" applyAlignment="1">
      <alignment vertical="center"/>
    </xf>
    <xf numFmtId="0" fontId="43" fillId="17" borderId="15" xfId="43" applyFont="1" applyFill="1" applyBorder="1" applyAlignment="1">
      <alignment vertical="center"/>
    </xf>
    <xf numFmtId="0" fontId="44" fillId="17" borderId="15" xfId="43" applyFont="1" applyFill="1" applyBorder="1" applyAlignment="1">
      <alignment vertical="center"/>
    </xf>
    <xf numFmtId="0" fontId="44" fillId="17" borderId="16" xfId="43" applyFont="1" applyFill="1" applyBorder="1" applyAlignment="1">
      <alignment horizontal="right" vertical="center"/>
    </xf>
    <xf numFmtId="0" fontId="2" fillId="18" borderId="18" xfId="43" applyFont="1" applyFill="1" applyBorder="1" applyAlignment="1">
      <alignment vertical="center"/>
    </xf>
    <xf numFmtId="0" fontId="49" fillId="18" borderId="0" xfId="0" applyFont="1" applyFill="1"/>
    <xf numFmtId="0" fontId="2" fillId="18" borderId="17" xfId="43" applyFont="1" applyFill="1" applyBorder="1" applyAlignment="1">
      <alignment vertical="center"/>
    </xf>
    <xf numFmtId="0" fontId="2" fillId="18" borderId="0" xfId="43" applyFont="1" applyFill="1" applyAlignment="1">
      <alignment vertical="center"/>
    </xf>
    <xf numFmtId="0" fontId="2" fillId="18" borderId="17" xfId="43" applyFont="1" applyFill="1" applyBorder="1" applyAlignment="1">
      <alignment horizontal="left" vertical="center" wrapText="1"/>
    </xf>
    <xf numFmtId="0" fontId="2" fillId="18" borderId="0" xfId="43" applyFont="1" applyFill="1" applyAlignment="1">
      <alignment horizontal="left" vertical="center" wrapText="1"/>
    </xf>
    <xf numFmtId="0" fontId="2" fillId="18" borderId="0" xfId="43" applyFont="1" applyFill="1" applyAlignment="1">
      <alignment horizontal="left" vertical="center"/>
    </xf>
    <xf numFmtId="0" fontId="2" fillId="0" borderId="11" xfId="43" applyFont="1" applyBorder="1" applyAlignment="1" applyProtection="1">
      <alignment horizontal="right" vertical="center"/>
      <protection locked="0"/>
    </xf>
    <xf numFmtId="0" fontId="2" fillId="18" borderId="0" xfId="43" applyFont="1" applyFill="1" applyAlignment="1">
      <alignment horizontal="right" vertical="center"/>
    </xf>
    <xf numFmtId="0" fontId="57" fillId="18" borderId="17" xfId="43" applyFont="1" applyFill="1" applyBorder="1" applyAlignment="1">
      <alignment horizontal="center" vertical="center"/>
    </xf>
    <xf numFmtId="0" fontId="2" fillId="18" borderId="20" xfId="43" applyFont="1" applyFill="1" applyBorder="1" applyAlignment="1">
      <alignment vertical="center"/>
    </xf>
    <xf numFmtId="0" fontId="2" fillId="18" borderId="25" xfId="43" applyFont="1" applyFill="1" applyBorder="1" applyAlignment="1">
      <alignment vertical="center"/>
    </xf>
    <xf numFmtId="0" fontId="2" fillId="18" borderId="26" xfId="43" applyFont="1" applyFill="1" applyBorder="1" applyAlignment="1">
      <alignment vertical="center"/>
    </xf>
    <xf numFmtId="0" fontId="43" fillId="17" borderId="19" xfId="43" applyFont="1" applyFill="1" applyBorder="1" applyAlignment="1">
      <alignment horizontal="left" vertical="center"/>
    </xf>
    <xf numFmtId="0" fontId="43" fillId="17" borderId="13" xfId="43" applyFont="1" applyFill="1" applyBorder="1" applyAlignment="1" applyProtection="1">
      <alignment horizontal="left" vertical="center"/>
      <protection locked="0"/>
    </xf>
    <xf numFmtId="0" fontId="43" fillId="17" borderId="27" xfId="43" applyFont="1" applyFill="1" applyBorder="1" applyAlignment="1">
      <alignment horizontal="right" vertical="center"/>
    </xf>
    <xf numFmtId="0" fontId="2" fillId="18" borderId="18" xfId="43" applyFont="1" applyFill="1" applyBorder="1" applyAlignment="1">
      <alignment horizontal="right" vertical="center"/>
    </xf>
    <xf numFmtId="0" fontId="58" fillId="18" borderId="0" xfId="35" applyFont="1" applyFill="1" applyBorder="1" applyAlignment="1" applyProtection="1">
      <alignment horizontal="left" vertical="center"/>
    </xf>
    <xf numFmtId="0" fontId="4" fillId="18" borderId="0" xfId="43" applyFont="1" applyFill="1" applyAlignment="1">
      <alignment horizontal="left" vertical="center"/>
    </xf>
    <xf numFmtId="0" fontId="2" fillId="18" borderId="20" xfId="43" applyFont="1" applyFill="1" applyBorder="1" applyAlignment="1">
      <alignment horizontal="right" vertical="center"/>
    </xf>
    <xf numFmtId="0" fontId="2" fillId="18" borderId="25" xfId="43" applyFont="1" applyFill="1" applyBorder="1" applyAlignment="1">
      <alignment horizontal="right" vertical="center"/>
    </xf>
    <xf numFmtId="169" fontId="36" fillId="0" borderId="0" xfId="0" applyNumberFormat="1" applyFont="1" applyAlignment="1">
      <alignment horizontal="center"/>
    </xf>
    <xf numFmtId="0" fontId="2" fillId="15" borderId="37" xfId="0" applyFont="1" applyFill="1" applyBorder="1" applyAlignment="1">
      <alignment horizontal="left" vertical="top" wrapText="1"/>
    </xf>
    <xf numFmtId="0" fontId="2" fillId="18" borderId="0" xfId="43" applyFont="1" applyFill="1" applyAlignment="1">
      <alignment horizontal="left" vertical="top" wrapText="1"/>
    </xf>
    <xf numFmtId="0" fontId="2" fillId="15" borderId="11" xfId="43" applyFont="1" applyFill="1" applyBorder="1" applyAlignment="1" applyProtection="1">
      <alignment horizontal="left" vertical="top"/>
      <protection locked="0"/>
    </xf>
    <xf numFmtId="0" fontId="2" fillId="0" borderId="11" xfId="43" applyFont="1" applyBorder="1" applyAlignment="1" applyProtection="1">
      <alignment horizontal="left" vertical="center" wrapText="1"/>
      <protection locked="0"/>
    </xf>
    <xf numFmtId="0" fontId="31" fillId="16" borderId="0" xfId="0" applyFont="1" applyFill="1"/>
    <xf numFmtId="0" fontId="2" fillId="27" borderId="11" xfId="43" applyFont="1" applyFill="1" applyBorder="1" applyAlignment="1" applyProtection="1">
      <alignment horizontal="left" vertical="top" wrapText="1"/>
      <protection locked="0"/>
    </xf>
    <xf numFmtId="0" fontId="36" fillId="15" borderId="11" xfId="0" applyFont="1" applyFill="1" applyBorder="1" applyAlignment="1">
      <alignment horizontal="center"/>
    </xf>
    <xf numFmtId="165" fontId="12" fillId="0" borderId="0" xfId="28" applyNumberFormat="1" applyFont="1" applyBorder="1" applyAlignment="1">
      <alignment horizontal="right" vertical="center"/>
    </xf>
    <xf numFmtId="0" fontId="0" fillId="27" borderId="50" xfId="0" applyFill="1" applyBorder="1"/>
    <xf numFmtId="0" fontId="2" fillId="27" borderId="48" xfId="0" applyFont="1" applyFill="1" applyBorder="1" applyAlignment="1">
      <alignment vertical="center" wrapText="1"/>
    </xf>
    <xf numFmtId="0" fontId="60" fillId="27" borderId="48" xfId="0" applyFont="1" applyFill="1" applyBorder="1" applyAlignment="1">
      <alignment horizontal="justify" vertical="center" wrapText="1"/>
    </xf>
    <xf numFmtId="0" fontId="2" fillId="27" borderId="48" xfId="0" applyFont="1" applyFill="1" applyBorder="1" applyAlignment="1">
      <alignment horizontal="justify" vertical="center" wrapText="1"/>
    </xf>
    <xf numFmtId="0" fontId="2" fillId="27" borderId="48" xfId="0" applyFont="1" applyFill="1" applyBorder="1" applyAlignment="1">
      <alignment horizontal="left" vertical="center" wrapText="1"/>
    </xf>
    <xf numFmtId="0" fontId="4" fillId="27" borderId="48" xfId="0" applyFont="1" applyFill="1" applyBorder="1" applyAlignment="1">
      <alignment horizontal="justify" vertical="center" wrapText="1"/>
    </xf>
    <xf numFmtId="0" fontId="4" fillId="27" borderId="48" xfId="0" applyFont="1" applyFill="1" applyBorder="1" applyAlignment="1">
      <alignment vertical="center" wrapText="1"/>
    </xf>
    <xf numFmtId="0" fontId="61" fillId="27" borderId="48" xfId="0" applyFont="1" applyFill="1" applyBorder="1" applyAlignment="1">
      <alignment vertical="center" wrapText="1"/>
    </xf>
    <xf numFmtId="0" fontId="7" fillId="27" borderId="48" xfId="35" applyFill="1" applyBorder="1" applyAlignment="1" applyProtection="1">
      <alignment vertical="center" wrapText="1"/>
    </xf>
    <xf numFmtId="0" fontId="2" fillId="27" borderId="47" xfId="0" applyFont="1" applyFill="1" applyBorder="1" applyAlignment="1">
      <alignment horizontal="justify" vertical="center" wrapText="1"/>
    </xf>
    <xf numFmtId="0" fontId="0" fillId="27" borderId="46" xfId="0" applyFill="1" applyBorder="1"/>
    <xf numFmtId="43" fontId="2" fillId="16" borderId="0" xfId="28" applyFont="1" applyFill="1"/>
    <xf numFmtId="43" fontId="2" fillId="0" borderId="30" xfId="28" applyFont="1" applyBorder="1" applyAlignment="1" applyProtection="1">
      <alignment horizontal="right" vertical="center"/>
      <protection locked="0"/>
    </xf>
    <xf numFmtId="43" fontId="2" fillId="18" borderId="10" xfId="28" applyFont="1" applyFill="1" applyBorder="1" applyAlignment="1">
      <alignment horizontal="right"/>
    </xf>
    <xf numFmtId="49" fontId="2" fillId="26" borderId="0" xfId="0" applyNumberFormat="1" applyFont="1" applyFill="1" applyAlignment="1">
      <alignment horizontal="center"/>
    </xf>
    <xf numFmtId="0" fontId="0" fillId="27" borderId="51" xfId="0" applyFill="1" applyBorder="1"/>
    <xf numFmtId="0" fontId="0" fillId="27" borderId="0" xfId="0" applyFill="1" applyAlignment="1">
      <alignment horizontal="left" vertical="top" wrapText="1"/>
    </xf>
    <xf numFmtId="0" fontId="4" fillId="27" borderId="0" xfId="0" applyFont="1" applyFill="1" applyAlignment="1">
      <alignment horizontal="left" vertical="top" wrapText="1"/>
    </xf>
    <xf numFmtId="0" fontId="4" fillId="27" borderId="0" xfId="0" applyFont="1" applyFill="1" applyAlignment="1">
      <alignment wrapText="1"/>
    </xf>
    <xf numFmtId="0" fontId="0" fillId="27" borderId="0" xfId="0" applyFill="1"/>
    <xf numFmtId="0" fontId="0" fillId="27" borderId="0" xfId="0" applyFill="1" applyAlignment="1">
      <alignment wrapText="1"/>
    </xf>
    <xf numFmtId="0" fontId="2" fillId="27" borderId="0" xfId="0" applyFont="1" applyFill="1" applyAlignment="1">
      <alignment horizontal="left" vertical="top" wrapText="1"/>
    </xf>
    <xf numFmtId="0" fontId="7" fillId="27" borderId="0" xfId="35" applyFill="1" applyAlignment="1" applyProtection="1">
      <alignment horizontal="left" vertical="top" wrapText="1"/>
    </xf>
    <xf numFmtId="0" fontId="59" fillId="27" borderId="0" xfId="35" applyFont="1" applyFill="1" applyAlignment="1" applyProtection="1">
      <alignment horizontal="left" vertical="top" wrapText="1"/>
    </xf>
    <xf numFmtId="0" fontId="34" fillId="27" borderId="0" xfId="0" applyFont="1" applyFill="1" applyAlignment="1">
      <alignment horizontal="left" wrapText="1"/>
    </xf>
    <xf numFmtId="0" fontId="12" fillId="27" borderId="0" xfId="0" applyFont="1" applyFill="1"/>
    <xf numFmtId="0" fontId="3" fillId="27" borderId="0" xfId="0" applyFont="1" applyFill="1" applyAlignment="1" applyProtection="1">
      <alignment horizontal="left" vertical="top" wrapText="1"/>
      <protection hidden="1"/>
    </xf>
    <xf numFmtId="0" fontId="3" fillId="27" borderId="0" xfId="0" applyFont="1" applyFill="1" applyAlignment="1">
      <alignment vertical="top" wrapText="1"/>
    </xf>
    <xf numFmtId="16" fontId="0" fillId="27" borderId="0" xfId="0" applyNumberFormat="1" applyFill="1" applyAlignment="1">
      <alignment horizontal="left" vertical="top" wrapText="1"/>
    </xf>
    <xf numFmtId="0" fontId="2" fillId="27" borderId="0" xfId="0" applyFont="1" applyFill="1"/>
    <xf numFmtId="0" fontId="64" fillId="27" borderId="48" xfId="35" applyFont="1" applyFill="1" applyBorder="1" applyAlignment="1" applyProtection="1">
      <alignment horizontal="left" vertical="center" wrapText="1"/>
    </xf>
    <xf numFmtId="0" fontId="2" fillId="0" borderId="48" xfId="0" applyFont="1" applyBorder="1" applyAlignment="1">
      <alignment horizontal="justify" vertical="center" wrapText="1"/>
    </xf>
    <xf numFmtId="0" fontId="2" fillId="0" borderId="52" xfId="0" applyFont="1" applyBorder="1" applyAlignment="1">
      <alignment horizontal="left" vertical="top" wrapText="1"/>
    </xf>
    <xf numFmtId="0" fontId="0" fillId="0" borderId="50" xfId="0" applyBorder="1"/>
    <xf numFmtId="0" fontId="0" fillId="0" borderId="46" xfId="0" applyBorder="1"/>
    <xf numFmtId="0" fontId="0" fillId="0" borderId="37" xfId="0" applyBorder="1"/>
    <xf numFmtId="0" fontId="60" fillId="0" borderId="49" xfId="0" applyFont="1" applyBorder="1" applyAlignment="1">
      <alignment horizontal="center" vertical="center"/>
    </xf>
    <xf numFmtId="0" fontId="60" fillId="0" borderId="48" xfId="0" applyFont="1" applyBorder="1" applyAlignment="1">
      <alignment horizontal="center" vertical="center"/>
    </xf>
    <xf numFmtId="0" fontId="2" fillId="0" borderId="48" xfId="0" applyFont="1" applyBorder="1" applyAlignment="1">
      <alignment vertical="center"/>
    </xf>
    <xf numFmtId="0" fontId="7" fillId="0" borderId="46" xfId="35" applyFill="1" applyBorder="1" applyAlignment="1" applyProtection="1">
      <alignment horizontal="left" vertical="center" indent="2"/>
    </xf>
    <xf numFmtId="0" fontId="2" fillId="0" borderId="48" xfId="0" applyFont="1" applyBorder="1" applyAlignment="1">
      <alignment horizontal="left" vertical="center" indent="1"/>
    </xf>
    <xf numFmtId="0" fontId="7" fillId="0" borderId="37" xfId="35" applyFill="1" applyBorder="1" applyAlignment="1" applyProtection="1">
      <alignment horizontal="left" vertical="center" indent="2"/>
    </xf>
    <xf numFmtId="0" fontId="60" fillId="0" borderId="48" xfId="0" applyFont="1" applyBorder="1" applyAlignment="1">
      <alignment horizontal="left" vertical="center" wrapText="1"/>
    </xf>
    <xf numFmtId="0" fontId="2" fillId="0" borderId="48" xfId="0" applyFont="1" applyBorder="1" applyAlignment="1">
      <alignment horizontal="left" vertical="center" wrapText="1"/>
    </xf>
    <xf numFmtId="0" fontId="4" fillId="0" borderId="48" xfId="0" applyFont="1" applyBorder="1" applyAlignment="1">
      <alignment horizontal="left" vertical="center" wrapText="1"/>
    </xf>
    <xf numFmtId="0" fontId="61" fillId="0" borderId="48" xfId="0" applyFont="1" applyBorder="1" applyAlignment="1">
      <alignment horizontal="left" vertical="center" wrapText="1"/>
    </xf>
    <xf numFmtId="0" fontId="8" fillId="0" borderId="48" xfId="35" applyFont="1" applyFill="1" applyBorder="1" applyAlignment="1" applyProtection="1">
      <alignment horizontal="left" vertical="center" wrapText="1"/>
    </xf>
    <xf numFmtId="0" fontId="2" fillId="0" borderId="47" xfId="0" applyFont="1" applyBorder="1" applyAlignment="1">
      <alignment horizontal="left" vertical="center" wrapText="1"/>
    </xf>
    <xf numFmtId="0" fontId="0" fillId="0" borderId="43" xfId="0" applyBorder="1"/>
    <xf numFmtId="0" fontId="2" fillId="27" borderId="53" xfId="0" applyFont="1" applyFill="1" applyBorder="1" applyAlignment="1">
      <alignment horizontal="justify" vertical="center" wrapText="1"/>
    </xf>
    <xf numFmtId="0" fontId="2" fillId="23" borderId="10" xfId="0" applyFont="1" applyFill="1" applyBorder="1" applyProtection="1">
      <protection locked="0"/>
    </xf>
    <xf numFmtId="0" fontId="43" fillId="17" borderId="12" xfId="0" applyFont="1" applyFill="1" applyBorder="1" applyAlignment="1">
      <alignment horizontal="center" vertical="center"/>
    </xf>
    <xf numFmtId="0" fontId="42" fillId="0" borderId="0" xfId="0" applyFont="1"/>
    <xf numFmtId="0" fontId="4" fillId="0" borderId="48" xfId="0" applyFont="1" applyBorder="1" applyAlignment="1">
      <alignment vertical="center"/>
    </xf>
    <xf numFmtId="0" fontId="4" fillId="0" borderId="48" xfId="0" applyFont="1" applyBorder="1"/>
    <xf numFmtId="0" fontId="2" fillId="0" borderId="54" xfId="0" applyFont="1" applyBorder="1" applyAlignment="1">
      <alignment vertical="center" wrapText="1"/>
    </xf>
    <xf numFmtId="0" fontId="65" fillId="0" borderId="48" xfId="0" applyFont="1" applyBorder="1" applyAlignment="1">
      <alignment vertical="center"/>
    </xf>
    <xf numFmtId="0" fontId="4" fillId="0" borderId="55" xfId="0" applyFont="1" applyBorder="1" applyAlignment="1">
      <alignment horizontal="left" vertical="center" wrapText="1"/>
    </xf>
    <xf numFmtId="0" fontId="0" fillId="0" borderId="51" xfId="0" applyBorder="1"/>
    <xf numFmtId="0" fontId="2" fillId="0" borderId="48" xfId="0" applyFont="1" applyBorder="1" applyAlignment="1">
      <alignment vertical="center" wrapText="1"/>
    </xf>
    <xf numFmtId="43" fontId="2" fillId="26" borderId="11" xfId="28" applyFont="1" applyFill="1" applyBorder="1" applyAlignment="1" applyProtection="1">
      <alignment horizontal="right" vertical="center"/>
      <protection locked="0"/>
    </xf>
    <xf numFmtId="0" fontId="4" fillId="23" borderId="10" xfId="0" applyFont="1" applyFill="1" applyBorder="1" applyAlignment="1">
      <alignment vertical="top"/>
    </xf>
    <xf numFmtId="0" fontId="4" fillId="23" borderId="0" xfId="0" applyFont="1" applyFill="1" applyAlignment="1">
      <alignment horizontal="center" vertical="center"/>
    </xf>
    <xf numFmtId="3" fontId="36" fillId="15" borderId="0" xfId="0" applyNumberFormat="1" applyFont="1" applyFill="1" applyAlignment="1">
      <alignment horizontal="left"/>
    </xf>
    <xf numFmtId="0" fontId="35" fillId="0" borderId="0" xfId="41" applyFont="1" applyAlignment="1">
      <alignment wrapText="1"/>
    </xf>
    <xf numFmtId="0" fontId="2" fillId="21" borderId="0" xfId="0" applyFont="1" applyFill="1" applyAlignment="1">
      <alignment vertical="center"/>
    </xf>
    <xf numFmtId="0" fontId="2" fillId="23" borderId="23" xfId="0" applyFont="1" applyFill="1" applyBorder="1" applyAlignment="1">
      <alignment vertical="center"/>
    </xf>
    <xf numFmtId="0" fontId="2" fillId="23" borderId="28" xfId="0" applyFont="1" applyFill="1" applyBorder="1" applyAlignment="1">
      <alignment vertical="center"/>
    </xf>
    <xf numFmtId="0" fontId="2" fillId="0" borderId="0" xfId="0" applyFont="1" applyAlignment="1">
      <alignment vertical="center"/>
    </xf>
    <xf numFmtId="0" fontId="8" fillId="17" borderId="0" xfId="0" applyFont="1" applyFill="1" applyAlignment="1">
      <alignment horizontal="right" vertical="center"/>
    </xf>
    <xf numFmtId="43" fontId="2" fillId="16" borderId="0" xfId="28" applyFont="1" applyFill="1" applyBorder="1"/>
    <xf numFmtId="0" fontId="13" fillId="16" borderId="0" xfId="0" applyFont="1" applyFill="1"/>
    <xf numFmtId="0" fontId="48" fillId="18" borderId="0" xfId="0" applyFont="1" applyFill="1" applyAlignment="1">
      <alignment horizontal="left"/>
    </xf>
    <xf numFmtId="0" fontId="8" fillId="18" borderId="0" xfId="42" applyFont="1" applyFill="1"/>
    <xf numFmtId="43" fontId="8" fillId="18" borderId="0" xfId="28" applyFont="1" applyFill="1" applyBorder="1"/>
    <xf numFmtId="0" fontId="49" fillId="18" borderId="0" xfId="0" applyFont="1" applyFill="1" applyAlignment="1">
      <alignment horizontal="left"/>
    </xf>
    <xf numFmtId="0" fontId="43" fillId="17" borderId="60" xfId="0" applyFont="1" applyFill="1" applyBorder="1" applyAlignment="1">
      <alignment horizontal="left" vertical="center"/>
    </xf>
    <xf numFmtId="0" fontId="43" fillId="17" borderId="59" xfId="0" applyFont="1" applyFill="1" applyBorder="1" applyAlignment="1">
      <alignment horizontal="left" vertical="center"/>
    </xf>
    <xf numFmtId="0" fontId="44" fillId="17" borderId="59" xfId="0" applyFont="1" applyFill="1" applyBorder="1" applyAlignment="1">
      <alignment vertical="center"/>
    </xf>
    <xf numFmtId="0" fontId="43" fillId="17" borderId="59" xfId="0" applyFont="1" applyFill="1" applyBorder="1" applyAlignment="1">
      <alignment horizontal="right" vertical="center"/>
    </xf>
    <xf numFmtId="43" fontId="43" fillId="17" borderId="59" xfId="28" applyFont="1" applyFill="1" applyBorder="1" applyAlignment="1">
      <alignment horizontal="right" vertical="center"/>
    </xf>
    <xf numFmtId="0" fontId="47" fillId="17" borderId="59" xfId="0" applyFont="1" applyFill="1" applyBorder="1" applyAlignment="1">
      <alignment horizontal="right" vertical="center"/>
    </xf>
    <xf numFmtId="0" fontId="8" fillId="17" borderId="61" xfId="0" applyFont="1" applyFill="1" applyBorder="1" applyAlignment="1">
      <alignment horizontal="right" vertical="center"/>
    </xf>
    <xf numFmtId="0" fontId="4" fillId="18" borderId="62" xfId="0" applyFont="1" applyFill="1" applyBorder="1"/>
    <xf numFmtId="0" fontId="8" fillId="18" borderId="63" xfId="42" applyFont="1" applyFill="1" applyBorder="1"/>
    <xf numFmtId="0" fontId="4" fillId="18" borderId="0" xfId="0" applyFont="1" applyFill="1"/>
    <xf numFmtId="43" fontId="4" fillId="18" borderId="0" xfId="28" applyFont="1" applyFill="1" applyBorder="1" applyAlignment="1">
      <alignment horizontal="right"/>
    </xf>
    <xf numFmtId="0" fontId="8" fillId="18" borderId="63" xfId="0" applyFont="1" applyFill="1" applyBorder="1" applyAlignment="1">
      <alignment horizontal="right"/>
    </xf>
    <xf numFmtId="0" fontId="2" fillId="18" borderId="62" xfId="0" applyFont="1" applyFill="1" applyBorder="1"/>
    <xf numFmtId="43" fontId="2" fillId="18" borderId="0" xfId="28" applyFont="1" applyFill="1" applyBorder="1"/>
    <xf numFmtId="0" fontId="13" fillId="18" borderId="63" xfId="0" applyFont="1" applyFill="1" applyBorder="1"/>
    <xf numFmtId="0" fontId="4" fillId="18" borderId="62" xfId="0" applyFont="1" applyFill="1" applyBorder="1" applyAlignment="1">
      <alignment vertical="center"/>
    </xf>
    <xf numFmtId="0" fontId="2" fillId="18" borderId="0" xfId="0" applyFont="1" applyFill="1" applyAlignment="1">
      <alignment vertical="center"/>
    </xf>
    <xf numFmtId="43" fontId="49" fillId="18" borderId="0" xfId="28" quotePrefix="1" applyFont="1" applyFill="1" applyBorder="1" applyAlignment="1">
      <alignment horizontal="center"/>
    </xf>
    <xf numFmtId="0" fontId="2" fillId="18" borderId="62" xfId="0" quotePrefix="1" applyFont="1" applyFill="1" applyBorder="1" applyAlignment="1">
      <alignment horizontal="left" vertical="center"/>
    </xf>
    <xf numFmtId="0" fontId="2" fillId="18" borderId="0" xfId="0" quotePrefix="1" applyFont="1" applyFill="1" applyAlignment="1">
      <alignment horizontal="left" vertical="center"/>
    </xf>
    <xf numFmtId="43" fontId="2" fillId="0" borderId="56" xfId="28" applyFont="1" applyBorder="1" applyAlignment="1" applyProtection="1">
      <alignment horizontal="right" vertical="center"/>
      <protection locked="0"/>
    </xf>
    <xf numFmtId="3" fontId="13" fillId="18" borderId="63" xfId="0" applyNumberFormat="1" applyFont="1" applyFill="1" applyBorder="1" applyAlignment="1" applyProtection="1">
      <alignment horizontal="right" vertical="center"/>
      <protection locked="0"/>
    </xf>
    <xf numFmtId="0" fontId="2" fillId="18" borderId="62" xfId="0" applyFont="1" applyFill="1" applyBorder="1" applyAlignment="1">
      <alignment horizontal="left"/>
    </xf>
    <xf numFmtId="3" fontId="13" fillId="18" borderId="63" xfId="0" applyNumberFormat="1" applyFont="1" applyFill="1" applyBorder="1" applyAlignment="1">
      <alignment horizontal="right" vertical="center"/>
    </xf>
    <xf numFmtId="0" fontId="4" fillId="18" borderId="0" xfId="0" applyFont="1" applyFill="1" applyAlignment="1">
      <alignment vertical="center"/>
    </xf>
    <xf numFmtId="0" fontId="50" fillId="18" borderId="62" xfId="0" quotePrefix="1" applyFont="1" applyFill="1" applyBorder="1" applyAlignment="1">
      <alignment horizontal="left" vertical="center"/>
    </xf>
    <xf numFmtId="0" fontId="50" fillId="18" borderId="62" xfId="0" applyFont="1" applyFill="1" applyBorder="1"/>
    <xf numFmtId="43" fontId="2" fillId="18" borderId="0" xfId="28" applyFont="1" applyFill="1" applyBorder="1" applyAlignment="1">
      <alignment horizontal="right"/>
    </xf>
    <xf numFmtId="0" fontId="13" fillId="18" borderId="63" xfId="0" applyFont="1" applyFill="1" applyBorder="1" applyAlignment="1">
      <alignment horizontal="right"/>
    </xf>
    <xf numFmtId="0" fontId="2" fillId="18" borderId="0" xfId="0" applyFont="1" applyFill="1" applyAlignment="1">
      <alignment vertical="top"/>
    </xf>
    <xf numFmtId="0" fontId="2" fillId="18" borderId="0" xfId="0" applyFont="1" applyFill="1" applyAlignment="1">
      <alignment horizontal="justify" vertical="top" wrapText="1"/>
    </xf>
    <xf numFmtId="0" fontId="4" fillId="18" borderId="62" xfId="0" applyFont="1" applyFill="1" applyBorder="1" applyAlignment="1">
      <alignment vertical="top"/>
    </xf>
    <xf numFmtId="0" fontId="2" fillId="18" borderId="0" xfId="0" applyFont="1" applyFill="1" applyAlignment="1">
      <alignment horizontal="left"/>
    </xf>
    <xf numFmtId="0" fontId="4" fillId="18" borderId="0" xfId="0" applyFont="1" applyFill="1" applyAlignment="1">
      <alignment horizontal="left"/>
    </xf>
    <xf numFmtId="0" fontId="40" fillId="18" borderId="0" xfId="0" applyFont="1" applyFill="1" applyAlignment="1">
      <alignment horizontal="left"/>
    </xf>
    <xf numFmtId="0" fontId="1" fillId="18" borderId="0" xfId="0" applyFont="1" applyFill="1" applyAlignment="1">
      <alignment horizontal="left"/>
    </xf>
    <xf numFmtId="43" fontId="2" fillId="19" borderId="56" xfId="28" applyFont="1" applyFill="1" applyBorder="1" applyAlignment="1">
      <alignment vertical="center"/>
    </xf>
    <xf numFmtId="43" fontId="2" fillId="0" borderId="56" xfId="28" applyFont="1" applyBorder="1" applyAlignment="1" applyProtection="1">
      <alignment horizontal="right"/>
      <protection locked="0"/>
    </xf>
    <xf numFmtId="43" fontId="2" fillId="18" borderId="0" xfId="28" applyFont="1" applyFill="1" applyBorder="1" applyAlignment="1" applyProtection="1">
      <alignment horizontal="right"/>
      <protection locked="0"/>
    </xf>
    <xf numFmtId="43" fontId="4" fillId="18" borderId="0" xfId="28" applyFont="1" applyFill="1" applyBorder="1" applyAlignment="1">
      <alignment horizontal="center"/>
    </xf>
    <xf numFmtId="0" fontId="2" fillId="18" borderId="63" xfId="0" applyFont="1" applyFill="1" applyBorder="1" applyAlignment="1">
      <alignment horizontal="right"/>
    </xf>
    <xf numFmtId="0" fontId="2" fillId="18" borderId="64" xfId="0" applyFont="1" applyFill="1" applyBorder="1" applyAlignment="1">
      <alignment horizontal="left"/>
    </xf>
    <xf numFmtId="0" fontId="2" fillId="18" borderId="65" xfId="0" applyFont="1" applyFill="1" applyBorder="1" applyAlignment="1">
      <alignment horizontal="left"/>
    </xf>
    <xf numFmtId="0" fontId="2" fillId="18" borderId="65" xfId="0" applyFont="1" applyFill="1" applyBorder="1"/>
    <xf numFmtId="43" fontId="4" fillId="18" borderId="65" xfId="28" applyFont="1" applyFill="1" applyBorder="1" applyAlignment="1">
      <alignment horizontal="center"/>
    </xf>
    <xf numFmtId="0" fontId="13" fillId="18" borderId="65" xfId="0" applyFont="1" applyFill="1" applyBorder="1" applyAlignment="1">
      <alignment horizontal="right"/>
    </xf>
    <xf numFmtId="0" fontId="13" fillId="18" borderId="66" xfId="0" applyFont="1" applyFill="1" applyBorder="1" applyAlignment="1">
      <alignment horizontal="right"/>
    </xf>
    <xf numFmtId="170" fontId="2" fillId="0" borderId="48" xfId="0" applyNumberFormat="1" applyFont="1" applyBorder="1" applyAlignment="1">
      <alignment horizontal="left" vertical="center" wrapText="1"/>
    </xf>
    <xf numFmtId="171" fontId="2" fillId="0" borderId="48" xfId="28" applyNumberFormat="1" applyFont="1" applyBorder="1" applyAlignment="1">
      <alignment horizontal="left" vertical="center" wrapText="1"/>
    </xf>
    <xf numFmtId="2" fontId="12" fillId="0" borderId="0" xfId="0" applyNumberFormat="1" applyFont="1"/>
    <xf numFmtId="2" fontId="12" fillId="0" borderId="0" xfId="0" applyNumberFormat="1" applyFont="1" applyAlignment="1">
      <alignment horizontal="center"/>
    </xf>
    <xf numFmtId="2" fontId="3" fillId="0" borderId="0" xfId="0" applyNumberFormat="1" applyFont="1"/>
    <xf numFmtId="172" fontId="2" fillId="0" borderId="11" xfId="28" applyNumberFormat="1" applyFont="1" applyBorder="1" applyAlignment="1" applyProtection="1">
      <alignment horizontal="right" vertical="center"/>
      <protection locked="0"/>
    </xf>
    <xf numFmtId="172" fontId="12" fillId="0" borderId="0" xfId="28" applyNumberFormat="1" applyFont="1"/>
    <xf numFmtId="172" fontId="12" fillId="0" borderId="0" xfId="28" applyNumberFormat="1" applyFont="1" applyAlignment="1">
      <alignment horizontal="center"/>
    </xf>
    <xf numFmtId="172" fontId="3" fillId="0" borderId="0" xfId="28" applyNumberFormat="1" applyFont="1"/>
    <xf numFmtId="172" fontId="37" fillId="30" borderId="22" xfId="28" applyNumberFormat="1" applyFont="1" applyFill="1" applyBorder="1"/>
    <xf numFmtId="172" fontId="42" fillId="30" borderId="28" xfId="28" applyNumberFormat="1" applyFont="1" applyFill="1" applyBorder="1"/>
    <xf numFmtId="172" fontId="37" fillId="30" borderId="28" xfId="28" applyNumberFormat="1" applyFont="1" applyFill="1" applyBorder="1"/>
    <xf numFmtId="172" fontId="37" fillId="30" borderId="28" xfId="28" applyNumberFormat="1" applyFont="1" applyFill="1" applyBorder="1" applyAlignment="1">
      <alignment horizontal="center"/>
    </xf>
    <xf numFmtId="172" fontId="37" fillId="30" borderId="29" xfId="28" applyNumberFormat="1" applyFont="1" applyFill="1" applyBorder="1" applyAlignment="1">
      <alignment horizontal="center"/>
    </xf>
    <xf numFmtId="170" fontId="2" fillId="0" borderId="0" xfId="0" applyNumberFormat="1" applyFont="1"/>
    <xf numFmtId="0" fontId="47" fillId="17" borderId="0" xfId="0" applyFont="1" applyFill="1" applyAlignment="1">
      <alignment vertical="center"/>
    </xf>
    <xf numFmtId="0" fontId="4" fillId="15" borderId="0" xfId="0" applyFont="1" applyFill="1" applyAlignment="1" applyProtection="1">
      <alignment horizontal="center" vertical="top"/>
      <protection locked="0"/>
    </xf>
    <xf numFmtId="0" fontId="55" fillId="15" borderId="0" xfId="0" applyFont="1" applyFill="1" applyAlignment="1" applyProtection="1">
      <alignment vertical="top"/>
      <protection locked="0"/>
    </xf>
    <xf numFmtId="0" fontId="2" fillId="15" borderId="0" xfId="0" applyFont="1" applyFill="1" applyAlignment="1" applyProtection="1">
      <alignment vertical="top"/>
      <protection locked="0"/>
    </xf>
    <xf numFmtId="0" fontId="2" fillId="16" borderId="0" xfId="0" applyFont="1" applyFill="1" applyAlignment="1">
      <alignment horizontal="left"/>
    </xf>
    <xf numFmtId="0" fontId="2" fillId="29" borderId="0" xfId="0" applyFont="1" applyFill="1" applyAlignment="1">
      <alignment horizontal="left"/>
    </xf>
    <xf numFmtId="0" fontId="2" fillId="23" borderId="0" xfId="0" applyFont="1" applyFill="1" applyProtection="1">
      <protection locked="0"/>
    </xf>
    <xf numFmtId="0" fontId="39" fillId="24" borderId="10" xfId="0" applyFont="1" applyFill="1" applyBorder="1" applyAlignment="1">
      <alignment horizontal="centerContinuous" vertical="center" wrapText="1"/>
    </xf>
    <xf numFmtId="0" fontId="2" fillId="23" borderId="0" xfId="0" applyFont="1" applyFill="1" applyAlignment="1" applyProtection="1">
      <alignment horizontal="centerContinuous" vertical="center"/>
      <protection locked="0"/>
    </xf>
    <xf numFmtId="0" fontId="2" fillId="18" borderId="57" xfId="0" applyFont="1" applyFill="1" applyBorder="1" applyAlignment="1">
      <alignment wrapText="1"/>
    </xf>
    <xf numFmtId="0" fontId="0" fillId="0" borderId="58" xfId="0" applyBorder="1" applyAlignment="1">
      <alignment wrapText="1"/>
    </xf>
    <xf numFmtId="0" fontId="2" fillId="0" borderId="37" xfId="0" applyFont="1" applyBorder="1" applyAlignment="1">
      <alignment horizontal="left" wrapText="1"/>
    </xf>
    <xf numFmtId="0" fontId="2" fillId="0" borderId="37" xfId="0" applyFont="1" applyBorder="1"/>
    <xf numFmtId="0" fontId="2" fillId="0" borderId="37" xfId="0" applyFont="1" applyBorder="1" applyAlignment="1">
      <alignment horizontal="right" wrapText="1"/>
    </xf>
    <xf numFmtId="0" fontId="2" fillId="0" borderId="44" xfId="0" applyFont="1" applyBorder="1" applyAlignment="1">
      <alignment horizontal="right" wrapText="1"/>
    </xf>
    <xf numFmtId="0" fontId="4" fillId="15" borderId="0" xfId="0" applyFont="1" applyFill="1"/>
    <xf numFmtId="0" fontId="2" fillId="0" borderId="0" xfId="0" applyFont="1"/>
    <xf numFmtId="0" fontId="2" fillId="15" borderId="0" xfId="0" applyFont="1" applyFill="1" applyAlignment="1">
      <alignment horizontal="left" vertical="top" wrapText="1"/>
    </xf>
    <xf numFmtId="0" fontId="2" fillId="0" borderId="0" xfId="0" applyFont="1" applyAlignment="1">
      <alignment horizontal="left" vertical="top" wrapText="1"/>
    </xf>
    <xf numFmtId="0" fontId="2" fillId="15" borderId="0" xfId="0" applyFont="1" applyFill="1" applyAlignment="1">
      <alignment horizontal="right" wrapText="1"/>
    </xf>
    <xf numFmtId="0" fontId="2" fillId="0" borderId="0" xfId="0" applyFont="1" applyAlignment="1">
      <alignment horizontal="right" wrapText="1"/>
    </xf>
    <xf numFmtId="0" fontId="2" fillId="15" borderId="0" xfId="0" applyFont="1" applyFill="1" applyAlignment="1" applyProtection="1">
      <alignment wrapText="1"/>
      <protection locked="0"/>
    </xf>
    <xf numFmtId="0" fontId="2" fillId="0" borderId="0" xfId="0" applyFont="1" applyAlignment="1" applyProtection="1">
      <alignment wrapText="1"/>
      <protection locked="0"/>
    </xf>
    <xf numFmtId="0" fontId="2" fillId="15" borderId="32" xfId="0" applyFont="1" applyFill="1" applyBorder="1" applyAlignment="1" applyProtection="1">
      <alignment wrapText="1"/>
      <protection locked="0"/>
    </xf>
    <xf numFmtId="0" fontId="2" fillId="0" borderId="32" xfId="0" applyFont="1" applyBorder="1" applyAlignment="1" applyProtection="1">
      <alignment wrapText="1"/>
      <protection locked="0"/>
    </xf>
    <xf numFmtId="0" fontId="4" fillId="15" borderId="0" xfId="0" applyFont="1" applyFill="1" applyAlignment="1">
      <alignment horizontal="center" vertical="center" wrapText="1"/>
    </xf>
    <xf numFmtId="0" fontId="4" fillId="0" borderId="0" xfId="0" applyFont="1" applyAlignment="1">
      <alignment horizontal="center" vertical="center" wrapText="1"/>
    </xf>
    <xf numFmtId="0" fontId="2" fillId="15" borderId="37" xfId="0" applyFont="1" applyFill="1" applyBorder="1" applyAlignment="1">
      <alignment horizontal="left" vertical="top" wrapText="1"/>
    </xf>
    <xf numFmtId="0" fontId="2" fillId="0" borderId="37" xfId="0" applyFont="1" applyBorder="1" applyAlignment="1">
      <alignment horizontal="left" vertical="top" wrapText="1"/>
    </xf>
    <xf numFmtId="0" fontId="2" fillId="15" borderId="35" xfId="0" applyFont="1" applyFill="1" applyBorder="1" applyAlignment="1" applyProtection="1">
      <alignment vertical="top" wrapText="1"/>
      <protection locked="0"/>
    </xf>
    <xf numFmtId="0" fontId="2" fillId="0" borderId="36" xfId="0" applyFont="1" applyBorder="1" applyAlignment="1">
      <alignment vertical="top" wrapText="1"/>
    </xf>
    <xf numFmtId="0" fontId="2" fillId="0" borderId="30" xfId="0" applyFont="1" applyBorder="1" applyAlignment="1">
      <alignment vertical="top" wrapText="1"/>
    </xf>
    <xf numFmtId="49" fontId="32" fillId="28" borderId="31" xfId="0" applyNumberFormat="1" applyFont="1" applyFill="1" applyBorder="1" applyAlignment="1">
      <alignment horizontal="center" vertical="center" wrapText="1"/>
    </xf>
    <xf numFmtId="49" fontId="32" fillId="28" borderId="32" xfId="0" applyNumberFormat="1" applyFont="1" applyFill="1" applyBorder="1" applyAlignment="1">
      <alignment horizontal="center" vertical="center" wrapText="1"/>
    </xf>
    <xf numFmtId="49" fontId="32" fillId="28" borderId="33" xfId="0" applyNumberFormat="1" applyFont="1" applyFill="1" applyBorder="1" applyAlignment="1">
      <alignment horizontal="center" vertical="center" wrapText="1"/>
    </xf>
    <xf numFmtId="49" fontId="41" fillId="0" borderId="31" xfId="0" applyNumberFormat="1" applyFont="1" applyBorder="1" applyAlignment="1">
      <alignment horizontal="center" vertical="center" wrapText="1"/>
    </xf>
    <xf numFmtId="49" fontId="41" fillId="0" borderId="33" xfId="0" applyNumberFormat="1" applyFont="1" applyBorder="1" applyAlignment="1">
      <alignment horizontal="center" vertical="center" wrapText="1"/>
    </xf>
    <xf numFmtId="0" fontId="41" fillId="0" borderId="31" xfId="0" applyFont="1" applyBorder="1" applyAlignment="1">
      <alignment horizontal="center" vertical="center" wrapText="1"/>
    </xf>
    <xf numFmtId="0" fontId="41" fillId="0" borderId="33" xfId="0" applyFont="1" applyBorder="1" applyAlignment="1">
      <alignment horizontal="center" vertical="center" wrapText="1"/>
    </xf>
    <xf numFmtId="0" fontId="32" fillId="28" borderId="31" xfId="0" applyFont="1" applyFill="1" applyBorder="1" applyAlignment="1">
      <alignment horizontal="center" vertical="center" wrapText="1"/>
    </xf>
    <xf numFmtId="0" fontId="32" fillId="28" borderId="32" xfId="0" applyFont="1" applyFill="1" applyBorder="1" applyAlignment="1">
      <alignment horizontal="center" vertical="center" wrapText="1"/>
    </xf>
    <xf numFmtId="0" fontId="32" fillId="28" borderId="33" xfId="0" applyFont="1" applyFill="1" applyBorder="1" applyAlignment="1">
      <alignment horizontal="center" vertical="center" wrapText="1"/>
    </xf>
  </cellXfs>
  <cellStyles count="51">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Input" xfId="36" builtinId="20" customBuiltin="1"/>
    <cellStyle name="Linked Cell" xfId="37" builtinId="24" customBuiltin="1"/>
    <cellStyle name="Neutral" xfId="38" builtinId="28" customBuiltin="1"/>
    <cellStyle name="Normal" xfId="0" builtinId="0"/>
    <cellStyle name="Normal 2 2" xfId="39" xr:uid="{00000000-0005-0000-0000-000027000000}"/>
    <cellStyle name="Normal_BR1Form 201112" xfId="40" xr:uid="{00000000-0005-0000-0000-000028000000}"/>
    <cellStyle name="Normal_Details" xfId="41" xr:uid="{00000000-0005-0000-0000-000029000000}"/>
    <cellStyle name="Normal_In512" xfId="42" xr:uid="{00000000-0005-0000-0000-00002A000000}"/>
    <cellStyle name="Normal_STOCK_512_2009_10_001" xfId="43" xr:uid="{00000000-0005-0000-0000-00002B000000}"/>
    <cellStyle name="Normal_STOCK_512_2009_10_001 2" xfId="44" xr:uid="{00000000-0005-0000-0000-00002C000000}"/>
    <cellStyle name="Note" xfId="45" builtinId="10" customBuiltin="1"/>
    <cellStyle name="Output" xfId="46" builtinId="21" customBuiltin="1"/>
    <cellStyle name="Per cent" xfId="47" builtinId="5"/>
    <cellStyle name="Title" xfId="48" builtinId="15" customBuiltin="1"/>
    <cellStyle name="Total" xfId="49" builtinId="25" customBuiltin="1"/>
    <cellStyle name="Warning Text" xfId="50" builtinId="11" customBuiltin="1"/>
  </cellStyles>
  <dxfs count="4">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numFmt numFmtId="0" formatCode="Genera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CFF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0000FF"/>
      <color rgb="FF00FFFF"/>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onnections" Target="connections.xml"/></Relationships>
</file>

<file path=xl/ctrlProps/ctrlProp1.xml><?xml version="1.0" encoding="utf-8"?>
<formControlPr xmlns="http://schemas.microsoft.com/office/spreadsheetml/2009/9/main" objectType="Drop" dropStyle="combo" dx="31" fmlaLink="$Q$6" fmlaRange="Details!$I$7:$I$29" noThreeD="1" sel="1" val="0"/>
</file>

<file path=xl/ctrlProps/ctrlProp2.xml><?xml version="1.0" encoding="utf-8"?>
<formControlPr xmlns="http://schemas.microsoft.com/office/spreadsheetml/2009/9/main" objectType="Drop" dropLines="2" dropStyle="combo" dx="31" fmlaLink="$Q$8" fmlaRange="$R$8:$R$9" noThreeD="1" sel="2" val="0"/>
</file>

<file path=xl/ctrlProps/ctrlProp3.xml><?xml version="1.0" encoding="utf-8"?>
<formControlPr xmlns="http://schemas.microsoft.com/office/spreadsheetml/2009/9/main" objectType="Drop" dropLines="2" dropStyle="combo" dx="31" fmlaLink="Transfer!$H$6" fmlaRange="Transfer!$H$4:$H$5" noThreeD="1"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330200</xdr:colOff>
          <xdr:row>5</xdr:row>
          <xdr:rowOff>158750</xdr:rowOff>
        </xdr:from>
        <xdr:to>
          <xdr:col>8</xdr:col>
          <xdr:colOff>698500</xdr:colOff>
          <xdr:row>7</xdr:row>
          <xdr:rowOff>139700</xdr:rowOff>
        </xdr:to>
        <xdr:sp macro="" textlink="">
          <xdr:nvSpPr>
            <xdr:cNvPr id="20481" name="Drop Down 1" descr="Dropdown Box - Please Select Your Authority&#10;" hidden="1">
              <a:extLst>
                <a:ext uri="{63B3BB69-23CF-44E3-9099-C40C66FF867C}">
                  <a14:compatExt spid="_x0000_s20481"/>
                </a:ext>
                <a:ext uri="{FF2B5EF4-FFF2-40B4-BE49-F238E27FC236}">
                  <a16:creationId xmlns:a16="http://schemas.microsoft.com/office/drawing/2014/main" id="{00000000-0008-0000-0000-000001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10</xdr:col>
      <xdr:colOff>349145</xdr:colOff>
      <xdr:row>3</xdr:row>
      <xdr:rowOff>61899</xdr:rowOff>
    </xdr:from>
    <xdr:to>
      <xdr:col>12</xdr:col>
      <xdr:colOff>146266</xdr:colOff>
      <xdr:row>9</xdr:row>
      <xdr:rowOff>232975</xdr:rowOff>
    </xdr:to>
    <xdr:pic>
      <xdr:nvPicPr>
        <xdr:cNvPr id="20600" name="Picture 10">
          <a:extLst>
            <a:ext uri="{FF2B5EF4-FFF2-40B4-BE49-F238E27FC236}">
              <a16:creationId xmlns:a16="http://schemas.microsoft.com/office/drawing/2014/main" id="{00000000-0008-0000-0000-0000785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70859" y="660613"/>
          <a:ext cx="1538836" cy="1568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6</xdr:col>
          <xdr:colOff>323850</xdr:colOff>
          <xdr:row>7</xdr:row>
          <xdr:rowOff>215900</xdr:rowOff>
        </xdr:from>
        <xdr:to>
          <xdr:col>8</xdr:col>
          <xdr:colOff>704850</xdr:colOff>
          <xdr:row>8</xdr:row>
          <xdr:rowOff>177800</xdr:rowOff>
        </xdr:to>
        <xdr:sp macro="" textlink="">
          <xdr:nvSpPr>
            <xdr:cNvPr id="20482" name="Drop Down 2" descr="Dropdown Box - Please Select Your Language" hidden="1">
              <a:extLst>
                <a:ext uri="{63B3BB69-23CF-44E3-9099-C40C66FF867C}">
                  <a14:compatExt spid="_x0000_s20482"/>
                </a:ext>
                <a:ext uri="{FF2B5EF4-FFF2-40B4-BE49-F238E27FC236}">
                  <a16:creationId xmlns:a16="http://schemas.microsoft.com/office/drawing/2014/main" id="{00000000-0008-0000-0000-000002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311150</xdr:colOff>
          <xdr:row>9</xdr:row>
          <xdr:rowOff>69850</xdr:rowOff>
        </xdr:from>
        <xdr:to>
          <xdr:col>8</xdr:col>
          <xdr:colOff>704850</xdr:colOff>
          <xdr:row>10</xdr:row>
          <xdr:rowOff>38100</xdr:rowOff>
        </xdr:to>
        <xdr:sp macro="" textlink="">
          <xdr:nvSpPr>
            <xdr:cNvPr id="20488" name="Drop Down 8" descr="Dropdown Box - Please Select NDR3 Audited or NDR3 Unaudited" hidden="1">
              <a:extLst>
                <a:ext uri="{63B3BB69-23CF-44E3-9099-C40C66FF867C}">
                  <a14:compatExt spid="_x0000_s20488"/>
                </a:ext>
                <a:ext uri="{FF2B5EF4-FFF2-40B4-BE49-F238E27FC236}">
                  <a16:creationId xmlns:a16="http://schemas.microsoft.com/office/drawing/2014/main" id="{00000000-0008-0000-0000-000008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xdr:col>
      <xdr:colOff>171823</xdr:colOff>
      <xdr:row>2</xdr:row>
      <xdr:rowOff>127000</xdr:rowOff>
    </xdr:from>
    <xdr:to>
      <xdr:col>4</xdr:col>
      <xdr:colOff>599888</xdr:colOff>
      <xdr:row>7</xdr:row>
      <xdr:rowOff>6724</xdr:rowOff>
    </xdr:to>
    <xdr:pic>
      <xdr:nvPicPr>
        <xdr:cNvPr id="3" name="Picture 1">
          <a:extLst>
            <a:ext uri="{FF2B5EF4-FFF2-40B4-BE49-F238E27FC236}">
              <a16:creationId xmlns:a16="http://schemas.microsoft.com/office/drawing/2014/main" id="{1A7D447C-E2A1-46E6-AC84-D6BE03FE8A28}"/>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6176" y="605118"/>
          <a:ext cx="2273300" cy="850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2" connectionId="2" xr16:uid="{7F83E569-8E30-4696-A6E5-E0343166E70B}" autoFormatId="16" applyNumberFormats="0" applyBorderFormats="0" applyFontFormats="0" applyPatternFormats="0" applyAlignmentFormats="0" applyWidthHeightFormats="0">
  <queryTableRefresh nextId="3">
    <queryTableFields count="2">
      <queryTableField id="1" name="Expr1" tableColumnId="1"/>
      <queryTableField id="2" name="Data" tableColumnId="2"/>
    </queryTableFields>
  </queryTableRefresh>
</queryTable>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56C09FA-1939-48AB-94CC-05525CE085AD}" name="Table_LGFR___Contacts___Master_Spreadsheet___Updated_2022_024" displayName="Table_LGFR___Contacts___Master_Spreadsheet___Updated_2022_024" ref="L7:W29" totalsRowShown="0">
  <autoFilter ref="L7:W29" xr:uid="{556C09FA-1939-48AB-94CC-05525CE085AD}"/>
  <tableColumns count="12">
    <tableColumn id="1" xr3:uid="{0EEEFC4E-BCD4-4DC8-B49E-B21781FC7C28}" name="AuthCode"/>
    <tableColumn id="2" xr3:uid="{BB7449E3-1062-4D65-918B-7A0DC80CFB0C}" name="Authority name"/>
    <tableColumn id="3" xr3:uid="{5193A829-E26A-4EFB-9D04-B2E5D2333C9C}" name="CFO Name"/>
    <tableColumn id="4" xr3:uid="{FC7C77C0-E03F-457F-9E81-473C857FE09E}" name="address 1"/>
    <tableColumn id="5" xr3:uid="{0C19036A-5218-4D32-A0A0-064B39C2357E}" name="address 2"/>
    <tableColumn id="6" xr3:uid="{1D078EBD-DED7-48E6-BDF3-250CFFE23C1D}" name="address 3 "/>
    <tableColumn id="7" xr3:uid="{63ABCC87-19D4-427F-A04D-DEFF274F0F03}" name="address 4"/>
    <tableColumn id="8" xr3:uid="{843D7229-B943-4C43-BE66-CDA390B74C27}" name="Post Code"/>
    <tableColumn id="9" xr3:uid="{340A5C0D-168B-4368-ACD4-81DB02619908}" name="NDRName"/>
    <tableColumn id="10" xr3:uid="{0FD59FA6-3C52-4340-9EED-796C3CB6EC50}" name="NDRSTDCode"/>
    <tableColumn id="11" xr3:uid="{560288EC-6504-4660-91C6-67765871CC30}" name="NDRNumber"/>
    <tableColumn id="12" xr3:uid="{222CB5A3-32FE-45EF-ABF8-71DE6808746B}" name="NDREmail"/>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83D48F-B411-4BC8-B1C9-FEE577EA9F52}" name="qryUnion_All_Data_USED_FOR_NDR3_POPULATION43" displayName="qryUnion_All_Data_USED_FOR_NDR3_POPULATION43" ref="A7:B3549" tableType="queryTable" totalsRowShown="0">
  <autoFilter ref="A7:B3549" xr:uid="{2C83D48F-B411-4BC8-B1C9-FEE577EA9F52}"/>
  <tableColumns count="2">
    <tableColumn id="1" xr3:uid="{C72F0F03-1873-46E1-AE67-84FCA5AA8741}" uniqueName="1" name="Expr1" queryTableFieldId="1" dataDxfId="3"/>
    <tableColumn id="2" xr3:uid="{8142EFE7-C63B-4708-8DA7-AAD92DD82A3D}" uniqueName="2" name="Data" queryTableFieldId="2"/>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www.legislation.hmso.gov.uk/si/si1990/Uksi_19901904_en_1.htm" TargetMode="External"/><Relationship Id="rId2" Type="http://schemas.openxmlformats.org/officeDocument/2006/relationships/hyperlink" Target="http://www.legislation.hmso.gov.uk/si/si1992/Uksi_19923238_en_1.htm" TargetMode="External"/><Relationship Id="rId1" Type="http://schemas.openxmlformats.org/officeDocument/2006/relationships/hyperlink" Target="https://eur01.safelinks.protection.outlook.com/?url=https%3A%2F%2Fwww.legislation.gov.uk%2Fukpga%2F1988%2F41%2Fcontents%23tcon&amp;data=05%7C02%7CRichard.Hagg%40gov.wales%7C2c77f36acf064a92ab1608dd6ae68ab8%7Ca2cc36c592804ae78887d06dab89216b%7C0%7C0%7C638784260575499564%7CUnknown%7CTWFpbGZsb3d8eyJFbXB0eU1hcGkiOnRydWUsIlYiOiIwLjAuMDAwMCIsIlAiOiJXaW4zMiIsIkFOIjoiTWFpbCIsIldUIjoyfQ%3D%3D%7C0%7C%7C%7C&amp;sdata=oN283ZoWMz8SfPhFaRG%2B68R0j820KsZoqGFbvtqOL8Y%3D&amp;reserved=0" TargetMode="External"/><Relationship Id="rId5" Type="http://schemas.openxmlformats.org/officeDocument/2006/relationships/hyperlink" Target="mailto:SubsidyControlUnit@gov.wales" TargetMode="External"/><Relationship Id="rId4" Type="http://schemas.openxmlformats.org/officeDocument/2006/relationships/hyperlink" Target="https://www.gov.uk/government/collections/subsidy-control-regime"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mailto:YrUnedRheoliCymorthdaliadau@llyw.cymru" TargetMode="External"/><Relationship Id="rId2" Type="http://schemas.openxmlformats.org/officeDocument/2006/relationships/hyperlink" Target="http://www.legislation.hmso.gov.uk/si/si1992/Uksi_19923238_en_1.htm" TargetMode="External"/><Relationship Id="rId1" Type="http://schemas.openxmlformats.org/officeDocument/2006/relationships/hyperlink" Target="http://www.hmso.gov.uk/acts/acts1988/Ukpga_19880041_en_1.htm" TargetMode="External"/><Relationship Id="rId5" Type="http://schemas.openxmlformats.org/officeDocument/2006/relationships/hyperlink" Target="http://www.legislation.gov.uk/ukpga/2003/26/section/64" TargetMode="External"/><Relationship Id="rId4" Type="http://schemas.openxmlformats.org/officeDocument/2006/relationships/hyperlink" Target="mailto:YrUnedRheoliCymorthdaliadau@llyw.cymru"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NDRforms@gov.wales" TargetMode="External"/><Relationship Id="rId1" Type="http://schemas.openxmlformats.org/officeDocument/2006/relationships/hyperlink" Target="mailto:ndrforms@gov.wales" TargetMode="External"/></Relationships>
</file>

<file path=xl/worksheets/_rels/sheet8.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2.v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3.vml"/><Relationship Id="rId1" Type="http://schemas.openxmlformats.org/officeDocument/2006/relationships/printerSettings" Target="../printerSettings/printerSettings7.bin"/><Relationship Id="rId4"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pageSetUpPr fitToPage="1"/>
  </sheetPr>
  <dimension ref="A1:U38"/>
  <sheetViews>
    <sheetView showRowColHeaders="0" tabSelected="1" zoomScaleNormal="100" zoomScalePageLayoutView="10" workbookViewId="0"/>
  </sheetViews>
  <sheetFormatPr defaultColWidth="0" defaultRowHeight="0" customHeight="1" zeroHeight="1" x14ac:dyDescent="0.35"/>
  <cols>
    <col min="1" max="1" width="2" style="88" customWidth="1"/>
    <col min="2" max="2" width="2.23046875" style="1" customWidth="1"/>
    <col min="3" max="3" width="11.15234375" style="1" customWidth="1"/>
    <col min="4" max="4" width="9" style="1" customWidth="1"/>
    <col min="5" max="5" width="9.07421875" style="1" customWidth="1"/>
    <col min="6" max="6" width="7.765625" style="1" customWidth="1"/>
    <col min="7" max="7" width="8.4609375" style="1" customWidth="1"/>
    <col min="8" max="8" width="12.84375" style="1" customWidth="1"/>
    <col min="9" max="9" width="9.61328125" style="1" customWidth="1"/>
    <col min="10" max="10" width="10.3046875" style="1" customWidth="1"/>
    <col min="11" max="11" width="5.3046875" style="1" customWidth="1"/>
    <col min="12" max="12" width="15.765625" style="1" customWidth="1"/>
    <col min="13" max="13" width="2.765625" style="1" customWidth="1"/>
    <col min="14" max="15" width="2.84375" style="1" customWidth="1"/>
    <col min="16" max="16" width="7.4609375" style="1" hidden="1" customWidth="1"/>
    <col min="17" max="17" width="7.07421875" style="1" hidden="1" customWidth="1"/>
    <col min="18" max="21" width="0" style="1" hidden="1" customWidth="1"/>
    <col min="22" max="16384" width="1.765625" style="1" hidden="1"/>
  </cols>
  <sheetData>
    <row r="1" spans="1:21" s="72" customFormat="1" ht="15.5" customHeight="1" x14ac:dyDescent="0.35">
      <c r="P1" s="285">
        <v>202526</v>
      </c>
      <c r="Q1" s="1"/>
      <c r="R1" s="1"/>
      <c r="S1" s="1"/>
      <c r="T1" s="1"/>
      <c r="U1" s="1"/>
    </row>
    <row r="2" spans="1:21" ht="15.5" customHeight="1" x14ac:dyDescent="0.35">
      <c r="A2" s="72"/>
      <c r="B2" s="89"/>
      <c r="C2" s="89" t="str">
        <f>Language!D3</f>
        <v>Non-domestic rates final contributions return 2025-26</v>
      </c>
      <c r="D2" s="90"/>
      <c r="E2" s="90"/>
      <c r="F2" s="90"/>
      <c r="G2" s="90"/>
      <c r="H2" s="90"/>
      <c r="I2" s="90"/>
      <c r="J2" s="90"/>
      <c r="K2" s="90"/>
      <c r="L2" s="284" t="str">
        <f>"NDR3"&amp;IF(Q14=2,"A","UnA")</f>
        <v>NDR3UnA</v>
      </c>
      <c r="M2" s="91"/>
      <c r="N2" s="92" t="s">
        <v>1399</v>
      </c>
      <c r="O2" s="72"/>
    </row>
    <row r="3" spans="1:21" ht="15.5" customHeight="1" x14ac:dyDescent="0.35">
      <c r="A3" s="72"/>
      <c r="B3" s="73"/>
      <c r="C3" s="74"/>
      <c r="D3" s="74"/>
      <c r="E3" s="74"/>
      <c r="F3" s="74"/>
      <c r="G3" s="74"/>
      <c r="H3" s="74"/>
      <c r="I3" s="74"/>
      <c r="J3" s="74"/>
      <c r="K3" s="74"/>
      <c r="L3" s="74"/>
      <c r="M3" s="74"/>
      <c r="N3" s="75"/>
      <c r="O3" s="72"/>
    </row>
    <row r="4" spans="1:21" ht="15.5" customHeight="1" x14ac:dyDescent="0.35">
      <c r="A4" s="72"/>
      <c r="B4" s="76"/>
      <c r="C4" s="77"/>
      <c r="D4" s="77"/>
      <c r="E4" s="77"/>
      <c r="F4" s="77"/>
      <c r="G4" s="77"/>
      <c r="H4" s="77"/>
      <c r="I4" s="77"/>
      <c r="J4" s="77"/>
      <c r="K4" s="77"/>
      <c r="L4" s="77"/>
      <c r="M4" s="77"/>
      <c r="N4" s="78"/>
      <c r="O4" s="72"/>
    </row>
    <row r="5" spans="1:21" ht="15.5" customHeight="1" x14ac:dyDescent="0.35">
      <c r="A5" s="72"/>
      <c r="B5" s="76"/>
      <c r="C5" s="77"/>
      <c r="D5" s="77"/>
      <c r="E5" s="77"/>
      <c r="F5" s="77"/>
      <c r="G5" s="77"/>
      <c r="H5" s="295" t="str">
        <f>Language!D5</f>
        <v>Billing Authorities only</v>
      </c>
      <c r="I5" s="77"/>
      <c r="J5" s="77"/>
      <c r="K5" s="77"/>
      <c r="L5" s="77"/>
      <c r="M5" s="77"/>
      <c r="N5" s="78"/>
      <c r="O5" s="72"/>
    </row>
    <row r="6" spans="1:21" ht="15.5" customHeight="1" x14ac:dyDescent="0.35">
      <c r="A6" s="72"/>
      <c r="B6" s="76"/>
      <c r="C6" s="77"/>
      <c r="D6" s="77"/>
      <c r="E6" s="77"/>
      <c r="F6" s="77"/>
      <c r="G6" s="77"/>
      <c r="H6" s="77"/>
      <c r="I6" s="77"/>
      <c r="J6" s="77"/>
      <c r="K6" s="77"/>
      <c r="L6" s="77"/>
      <c r="M6" s="77"/>
      <c r="N6" s="78"/>
      <c r="O6" s="72"/>
      <c r="P6" s="1">
        <v>1</v>
      </c>
      <c r="Q6" s="79">
        <v>1</v>
      </c>
    </row>
    <row r="7" spans="1:21" ht="15.5" customHeight="1" x14ac:dyDescent="0.35">
      <c r="A7" s="72"/>
      <c r="B7" s="76"/>
      <c r="C7" s="77"/>
      <c r="D7" s="77"/>
      <c r="E7" s="77"/>
      <c r="F7" s="77"/>
      <c r="G7" s="77"/>
      <c r="H7" s="77"/>
      <c r="I7" s="77"/>
      <c r="J7" s="77"/>
      <c r="K7" s="77"/>
      <c r="L7" s="77"/>
      <c r="M7" s="77"/>
      <c r="N7" s="78"/>
      <c r="O7" s="72"/>
    </row>
    <row r="8" spans="1:21" ht="31.5" customHeight="1" x14ac:dyDescent="0.35">
      <c r="A8" s="72"/>
      <c r="B8" s="76"/>
      <c r="C8" s="77" t="s">
        <v>1608</v>
      </c>
      <c r="D8" s="77"/>
      <c r="E8" s="77"/>
      <c r="F8" s="77"/>
      <c r="G8" s="77"/>
      <c r="H8" s="77"/>
      <c r="I8" s="77"/>
      <c r="J8" s="77"/>
      <c r="K8" s="77"/>
      <c r="L8" s="77"/>
      <c r="M8" s="77"/>
      <c r="N8" s="78"/>
      <c r="O8" s="72"/>
      <c r="Q8" s="80">
        <v>2</v>
      </c>
      <c r="R8" s="93" t="s">
        <v>363</v>
      </c>
      <c r="S8" s="80"/>
      <c r="T8" s="80"/>
    </row>
    <row r="9" spans="1:21" ht="15.5" customHeight="1" x14ac:dyDescent="0.35">
      <c r="A9" s="72"/>
      <c r="B9" s="76"/>
      <c r="C9" s="77" t="s">
        <v>1609</v>
      </c>
      <c r="D9" s="77"/>
      <c r="E9" s="77"/>
      <c r="F9" s="77"/>
      <c r="G9" s="77"/>
      <c r="H9" s="77"/>
      <c r="I9" s="77"/>
      <c r="J9" s="77"/>
      <c r="K9" s="77"/>
      <c r="L9" s="77"/>
      <c r="M9" s="77"/>
      <c r="N9" s="78"/>
      <c r="O9" s="72"/>
      <c r="Q9" s="80" t="str">
        <f>IF(Q8=1,"Cym",IF(Q8=2,"Eng"))</f>
        <v>Eng</v>
      </c>
      <c r="R9" s="80" t="s">
        <v>362</v>
      </c>
      <c r="S9" s="80"/>
      <c r="T9" s="80"/>
    </row>
    <row r="10" spans="1:21" ht="31.5" customHeight="1" x14ac:dyDescent="0.35">
      <c r="A10" s="72"/>
      <c r="B10" s="76"/>
      <c r="C10" s="81" t="str">
        <f>Language!D4</f>
        <v>Please select the type of return:</v>
      </c>
      <c r="D10" s="37"/>
      <c r="E10" s="36"/>
      <c r="F10" s="36"/>
      <c r="G10" s="36"/>
      <c r="H10" s="36"/>
      <c r="I10" s="38"/>
      <c r="J10" s="77"/>
      <c r="K10" s="77"/>
      <c r="L10" s="77"/>
      <c r="M10" s="77"/>
      <c r="N10" s="78"/>
      <c r="O10" s="72"/>
    </row>
    <row r="11" spans="1:21" ht="31.5" customHeight="1" x14ac:dyDescent="0.35">
      <c r="A11" s="72"/>
      <c r="B11" s="76"/>
      <c r="C11" s="81" t="str">
        <f>Language!D6</f>
        <v>Please amend the details for your authority below if necessary:</v>
      </c>
      <c r="D11" s="37"/>
      <c r="E11" s="36"/>
      <c r="F11" s="36"/>
      <c r="G11" s="36"/>
      <c r="H11" s="36"/>
      <c r="I11" s="77"/>
      <c r="J11" s="77"/>
      <c r="K11" s="77"/>
      <c r="L11" s="77"/>
      <c r="M11" s="77"/>
      <c r="N11" s="78"/>
      <c r="O11" s="72"/>
    </row>
    <row r="12" spans="1:21" ht="15" customHeight="1" x14ac:dyDescent="0.35">
      <c r="A12" s="72"/>
      <c r="B12" s="76"/>
      <c r="C12" s="73" t="str">
        <f>IF(UANumber=0,"",VLOOKUP(UANumber,Add_1,3,FALSE))</f>
        <v/>
      </c>
      <c r="D12" s="74"/>
      <c r="E12" s="74"/>
      <c r="F12" s="74"/>
      <c r="G12" s="74"/>
      <c r="H12" s="75"/>
      <c r="I12" s="77"/>
      <c r="J12" s="77"/>
      <c r="K12" s="77"/>
      <c r="L12" s="77"/>
      <c r="M12" s="77"/>
      <c r="N12" s="78"/>
      <c r="O12" s="72"/>
    </row>
    <row r="13" spans="1:21" ht="15.5" x14ac:dyDescent="0.35">
      <c r="A13" s="72"/>
      <c r="B13" s="76"/>
      <c r="C13" s="76" t="str">
        <f>IF(UANumber=0,"",VLOOKUP(UANumber,Authority,IF(Q8=2,2,3)))</f>
        <v/>
      </c>
      <c r="D13" s="77"/>
      <c r="E13" s="77"/>
      <c r="F13" s="77"/>
      <c r="G13" s="77"/>
      <c r="H13" s="78"/>
      <c r="I13" s="77"/>
      <c r="J13" s="77"/>
      <c r="K13" s="77"/>
      <c r="L13" s="77"/>
      <c r="M13" s="77"/>
      <c r="N13" s="78"/>
      <c r="O13" s="72"/>
    </row>
    <row r="14" spans="1:21" ht="18" customHeight="1" x14ac:dyDescent="0.35">
      <c r="A14" s="72"/>
      <c r="B14" s="76"/>
      <c r="C14" s="76" t="str">
        <f>IF(UANumber=0,"",VLOOKUP(UANumber,Add_1,4,FALSE))</f>
        <v/>
      </c>
      <c r="D14" s="77"/>
      <c r="E14" s="77"/>
      <c r="F14" s="77"/>
      <c r="G14" s="77"/>
      <c r="H14" s="78"/>
      <c r="I14" s="77"/>
      <c r="J14" s="77"/>
      <c r="K14" s="77"/>
      <c r="L14" s="77"/>
      <c r="M14" s="77"/>
      <c r="N14" s="78"/>
      <c r="O14" s="72"/>
      <c r="Q14" s="1">
        <f>+Transfer!H6</f>
        <v>1</v>
      </c>
    </row>
    <row r="15" spans="1:21" ht="15.5" x14ac:dyDescent="0.35">
      <c r="A15" s="72"/>
      <c r="B15" s="76"/>
      <c r="C15" s="76" t="str">
        <f>IF(UANumber=0,"",VLOOKUP(UANumber,Add_1,5,FALSE))</f>
        <v/>
      </c>
      <c r="D15" s="77"/>
      <c r="E15" s="77"/>
      <c r="F15" s="77"/>
      <c r="G15" s="77"/>
      <c r="H15" s="78"/>
      <c r="I15" s="77"/>
      <c r="J15" s="77"/>
      <c r="K15" s="77"/>
      <c r="L15" s="77"/>
      <c r="M15" s="77"/>
      <c r="N15" s="78"/>
      <c r="O15" s="72"/>
      <c r="Q15" s="80"/>
    </row>
    <row r="16" spans="1:21" ht="15.5" x14ac:dyDescent="0.35">
      <c r="A16" s="72"/>
      <c r="B16" s="76"/>
      <c r="C16" s="76" t="str">
        <f>IF(UANumber=0,"",VLOOKUP(UANumber,Add_1,6,FALSE))</f>
        <v/>
      </c>
      <c r="D16" s="77"/>
      <c r="E16" s="77"/>
      <c r="F16" s="77"/>
      <c r="G16" s="77"/>
      <c r="H16" s="78"/>
      <c r="I16" s="77"/>
      <c r="J16" s="77"/>
      <c r="K16" s="77"/>
      <c r="L16" s="77"/>
      <c r="M16" s="35"/>
      <c r="N16" s="78"/>
      <c r="O16" s="72"/>
      <c r="Q16" s="80"/>
    </row>
    <row r="17" spans="1:15" ht="15.5" x14ac:dyDescent="0.35">
      <c r="A17" s="72"/>
      <c r="B17" s="76"/>
      <c r="C17" s="76" t="str">
        <f>IF(UANumber=0,"",VLOOKUP(UANumber,Add_1,7,FALSE))</f>
        <v/>
      </c>
      <c r="D17" s="77"/>
      <c r="E17" s="77"/>
      <c r="F17" s="77"/>
      <c r="G17" s="77"/>
      <c r="H17" s="78"/>
      <c r="I17" s="77"/>
      <c r="J17" s="77" t="s">
        <v>376</v>
      </c>
      <c r="K17" s="77"/>
      <c r="L17" s="77"/>
      <c r="M17" s="35"/>
      <c r="N17" s="78"/>
      <c r="O17" s="72"/>
    </row>
    <row r="18" spans="1:15" ht="28.5" customHeight="1" x14ac:dyDescent="0.35">
      <c r="A18" s="72"/>
      <c r="B18" s="76"/>
      <c r="C18" s="85" t="str">
        <f>IF(UANumber=0,"",VLOOKUP(UANumber,Add_1,8,FALSE))</f>
        <v/>
      </c>
      <c r="D18" s="86"/>
      <c r="E18" s="86"/>
      <c r="F18" s="86"/>
      <c r="G18" s="86"/>
      <c r="H18" s="87"/>
      <c r="I18" s="77"/>
      <c r="J18" s="77"/>
      <c r="K18" s="77"/>
      <c r="L18" s="77"/>
      <c r="M18" s="35"/>
      <c r="N18" s="78"/>
      <c r="O18" s="72"/>
    </row>
    <row r="19" spans="1:15" ht="20.5" customHeight="1" x14ac:dyDescent="0.35">
      <c r="A19" s="72"/>
      <c r="B19" s="76"/>
      <c r="C19" s="377" t="str">
        <f>Language!D7</f>
        <v>Please give the name and telephone number of the person who we may contact in case of queries:-</v>
      </c>
      <c r="D19" s="77"/>
      <c r="E19" s="77"/>
      <c r="F19" s="77"/>
      <c r="G19" s="77"/>
      <c r="H19" s="77"/>
      <c r="I19" s="77"/>
      <c r="J19" s="77"/>
      <c r="K19" s="77"/>
      <c r="L19" s="77"/>
      <c r="M19" s="77"/>
      <c r="N19" s="78"/>
      <c r="O19" s="72"/>
    </row>
    <row r="20" spans="1:15" ht="25" customHeight="1" x14ac:dyDescent="0.35">
      <c r="A20" s="72"/>
      <c r="B20" s="76"/>
      <c r="C20" s="77" t="str">
        <f>Language!D8</f>
        <v>Name:</v>
      </c>
      <c r="D20" s="283" t="str">
        <f>IF(UANumber=0,"",VLOOKUP(UANumber,Add_1,9,FALSE))</f>
        <v/>
      </c>
      <c r="E20" s="82"/>
      <c r="F20" s="82"/>
      <c r="G20" s="82"/>
      <c r="H20" s="82"/>
      <c r="I20" s="82"/>
      <c r="J20" s="82"/>
      <c r="K20" s="82"/>
      <c r="L20" s="82"/>
      <c r="M20" s="77"/>
      <c r="N20" s="78"/>
      <c r="O20" s="72"/>
    </row>
    <row r="21" spans="1:15" ht="25" customHeight="1" x14ac:dyDescent="0.35">
      <c r="A21" s="72"/>
      <c r="B21" s="76"/>
      <c r="C21" s="77" t="str">
        <f>Language!D9</f>
        <v>E-mail:</v>
      </c>
      <c r="D21" s="283" t="str">
        <f>IF(UANumber=0,"",VLOOKUP(UANumber,Add_1,12,FALSE))</f>
        <v/>
      </c>
      <c r="E21" s="95"/>
      <c r="F21" s="95"/>
      <c r="G21" s="96"/>
      <c r="H21" s="94"/>
      <c r="I21" s="94"/>
      <c r="J21" s="94"/>
      <c r="K21" s="94"/>
      <c r="L21" s="97"/>
      <c r="M21" s="77"/>
      <c r="N21" s="78"/>
      <c r="O21" s="72"/>
    </row>
    <row r="22" spans="1:15" ht="25" customHeight="1" x14ac:dyDescent="0.35">
      <c r="A22" s="72"/>
      <c r="B22" s="76"/>
      <c r="C22" s="77" t="str">
        <f>Language!D10</f>
        <v>Telephone:</v>
      </c>
      <c r="D22" s="283" t="str">
        <f>IF(UANumber=0,"",VLOOKUP(UANumber,Add_1,10,FALSE))&amp;" "&amp;IF(UANumber=0,"",VLOOKUP(UANumber,Add_1,11,FALSE))</f>
        <v xml:space="preserve"> </v>
      </c>
      <c r="E22" s="82"/>
      <c r="F22" s="82"/>
      <c r="G22" s="82"/>
      <c r="H22" s="82"/>
      <c r="I22" s="82"/>
      <c r="J22" s="83"/>
      <c r="K22" s="83"/>
      <c r="L22" s="94"/>
      <c r="M22" s="77"/>
      <c r="N22" s="78"/>
      <c r="O22" s="72"/>
    </row>
    <row r="23" spans="1:15" ht="14.25" customHeight="1" x14ac:dyDescent="0.35">
      <c r="A23" s="72"/>
      <c r="B23" s="76"/>
      <c r="C23" s="77"/>
      <c r="D23" s="98"/>
      <c r="E23" s="77"/>
      <c r="F23" s="77"/>
      <c r="G23" s="77"/>
      <c r="H23" s="77"/>
      <c r="I23" s="77"/>
      <c r="J23" s="77"/>
      <c r="K23" s="77"/>
      <c r="L23" s="77"/>
      <c r="M23" s="77"/>
      <c r="N23" s="78"/>
      <c r="O23" s="72"/>
    </row>
    <row r="24" spans="1:15" ht="40" customHeight="1" x14ac:dyDescent="0.35">
      <c r="A24" s="72"/>
      <c r="B24" s="76"/>
      <c r="C24" s="378" t="str">
        <f>Language!D13</f>
        <v>The information on this form must be submitted to the Welsh Government under Schedule 8 of the Local Government Finance Act 1988</v>
      </c>
      <c r="D24" s="378"/>
      <c r="E24" s="378"/>
      <c r="F24" s="378"/>
      <c r="G24" s="378"/>
      <c r="H24" s="378"/>
      <c r="I24" s="378"/>
      <c r="J24" s="378"/>
      <c r="K24" s="378"/>
      <c r="L24" s="378"/>
      <c r="M24" s="378"/>
      <c r="N24" s="78"/>
      <c r="O24" s="72"/>
    </row>
    <row r="25" spans="1:15" ht="40" customHeight="1" x14ac:dyDescent="0.35">
      <c r="A25" s="72"/>
      <c r="B25" s="76"/>
      <c r="C25" s="378" t="str">
        <f>Language!D14&amp;Language!D15</f>
        <v>An electronic copy of the spreadsheet and a signed scanned PDF version must be returned via email to the Welsh Government by 1 June 2026</v>
      </c>
      <c r="D25" s="378"/>
      <c r="E25" s="378"/>
      <c r="F25" s="378"/>
      <c r="G25" s="378"/>
      <c r="H25" s="378"/>
      <c r="I25" s="378"/>
      <c r="J25" s="378"/>
      <c r="K25" s="378"/>
      <c r="L25" s="378"/>
      <c r="M25" s="378"/>
      <c r="N25" s="78"/>
      <c r="O25" s="72"/>
    </row>
    <row r="26" spans="1:15" ht="40" customHeight="1" x14ac:dyDescent="0.35">
      <c r="A26" s="72"/>
      <c r="B26" s="76"/>
      <c r="C26" s="378" t="str">
        <f>Language!D16&amp;Language!D17</f>
        <v>A signed copy of the form must be passed to the auditor appointed by Audit Wales with a request that the certified scanned PDF be emailed to the Welsh Government by 17 November 2026</v>
      </c>
      <c r="D26" s="378"/>
      <c r="E26" s="378"/>
      <c r="F26" s="378"/>
      <c r="G26" s="378"/>
      <c r="H26" s="378"/>
      <c r="I26" s="378"/>
      <c r="J26" s="378"/>
      <c r="K26" s="378"/>
      <c r="L26" s="378"/>
      <c r="M26" s="378"/>
      <c r="N26" s="78"/>
      <c r="O26" s="72"/>
    </row>
    <row r="27" spans="1:15" s="301" customFormat="1" ht="31" customHeight="1" x14ac:dyDescent="0.35">
      <c r="A27" s="298"/>
      <c r="B27" s="299"/>
      <c r="C27" s="379" t="str">
        <f>Language!D18&amp;Language!D19</f>
        <v>Please email a completed spreadsheet to: ndrforms@gov.wales</v>
      </c>
      <c r="D27" s="379"/>
      <c r="E27" s="379"/>
      <c r="F27" s="379"/>
      <c r="G27" s="379"/>
      <c r="H27" s="379"/>
      <c r="I27" s="379"/>
      <c r="J27" s="379"/>
      <c r="K27" s="379"/>
      <c r="L27" s="379"/>
      <c r="M27" s="379"/>
      <c r="N27" s="300"/>
      <c r="O27" s="298"/>
    </row>
    <row r="28" spans="1:15" ht="31" customHeight="1" x14ac:dyDescent="0.35">
      <c r="A28" s="72"/>
      <c r="B28" s="76"/>
      <c r="C28" s="379" t="str">
        <f>Language!D20</f>
        <v>PLEASE ENSURE THAT ALL BLANK CELLS ARE POPULATED WITH ZEROS.</v>
      </c>
      <c r="D28" s="379"/>
      <c r="E28" s="379"/>
      <c r="F28" s="379"/>
      <c r="G28" s="379"/>
      <c r="H28" s="379"/>
      <c r="I28" s="379"/>
      <c r="J28" s="379"/>
      <c r="K28" s="379"/>
      <c r="L28" s="379"/>
      <c r="M28" s="379"/>
      <c r="N28" s="34"/>
      <c r="O28" s="72"/>
    </row>
    <row r="29" spans="1:15" ht="28" customHeight="1" x14ac:dyDescent="0.35">
      <c r="A29" s="72"/>
      <c r="B29" s="76"/>
      <c r="C29" s="77" t="str">
        <f>Language!D21</f>
        <v>For any enquiries please contact:</v>
      </c>
      <c r="D29" s="99"/>
      <c r="E29" s="77"/>
      <c r="F29" s="99" t="s">
        <v>462</v>
      </c>
      <c r="G29" s="77"/>
      <c r="H29" s="84"/>
      <c r="I29" s="77"/>
      <c r="J29" s="77"/>
      <c r="K29" s="77"/>
      <c r="L29" s="77"/>
      <c r="M29" s="77"/>
      <c r="N29" s="78"/>
      <c r="O29" s="72"/>
    </row>
    <row r="30" spans="1:15" ht="31" customHeight="1" x14ac:dyDescent="0.35">
      <c r="A30" s="72"/>
      <c r="B30" s="85"/>
      <c r="C30" s="86"/>
      <c r="D30" s="86"/>
      <c r="E30" s="86"/>
      <c r="F30" s="294" t="str">
        <f>Language!D22</f>
        <v>ndrforms@gov.wales</v>
      </c>
      <c r="G30" s="86"/>
      <c r="H30" s="86"/>
      <c r="I30" s="86"/>
      <c r="J30" s="86"/>
      <c r="K30" s="86"/>
      <c r="L30" s="86"/>
      <c r="M30" s="86"/>
      <c r="N30" s="87"/>
      <c r="O30" s="72"/>
    </row>
    <row r="31" spans="1:15" ht="15" customHeight="1" x14ac:dyDescent="0.35">
      <c r="A31" s="72"/>
      <c r="B31" s="72"/>
      <c r="C31" s="72"/>
      <c r="D31" s="72"/>
      <c r="E31" s="72"/>
      <c r="F31" s="72"/>
      <c r="G31" s="72"/>
      <c r="H31" s="72"/>
      <c r="I31" s="72"/>
      <c r="J31" s="72"/>
      <c r="K31" s="72"/>
      <c r="L31" s="72"/>
      <c r="M31" s="72"/>
      <c r="N31" s="72"/>
      <c r="O31" s="72"/>
    </row>
    <row r="32" spans="1:15" ht="15" hidden="1" customHeight="1" x14ac:dyDescent="0.35"/>
    <row r="33" ht="15" hidden="1" customHeight="1" x14ac:dyDescent="0.35"/>
    <row r="34" ht="15" hidden="1" customHeight="1" x14ac:dyDescent="0.35"/>
    <row r="35" ht="15" hidden="1" customHeight="1" x14ac:dyDescent="0.35"/>
    <row r="36" ht="15" hidden="1" customHeight="1" x14ac:dyDescent="0.35"/>
    <row r="37" ht="15" hidden="1" customHeight="1" x14ac:dyDescent="0.35"/>
    <row r="38" ht="15" hidden="1" customHeight="1" x14ac:dyDescent="0.35"/>
  </sheetData>
  <printOptions horizontalCentered="1"/>
  <pageMargins left="0.23622047244094491" right="0.23622047244094491" top="0.39370078740157483" bottom="0.39370078740157483" header="0.31496062992125984" footer="0.31496062992125984"/>
  <pageSetup paperSize="9" scale="59" orientation="portrait" r:id="rId1"/>
  <headerFooter alignWithMargins="0"/>
  <ignoredErrors>
    <ignoredError sqref="Q9 D20:D22"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20481" r:id="rId4" name="Drop Down 1">
              <controlPr defaultSize="0" autoLine="0" autoPict="0" altText="Dropdown Box - Please Select Your Authority_x000d__x000a_">
                <anchor moveWithCells="1">
                  <from>
                    <xdr:col>6</xdr:col>
                    <xdr:colOff>330200</xdr:colOff>
                    <xdr:row>5</xdr:row>
                    <xdr:rowOff>158750</xdr:rowOff>
                  </from>
                  <to>
                    <xdr:col>8</xdr:col>
                    <xdr:colOff>698500</xdr:colOff>
                    <xdr:row>7</xdr:row>
                    <xdr:rowOff>139700</xdr:rowOff>
                  </to>
                </anchor>
              </controlPr>
            </control>
          </mc:Choice>
        </mc:AlternateContent>
        <mc:AlternateContent xmlns:mc="http://schemas.openxmlformats.org/markup-compatibility/2006">
          <mc:Choice Requires="x14">
            <control shapeId="20482" r:id="rId5" name="Drop Down 2">
              <controlPr defaultSize="0" autoLine="0" autoPict="0" altText="Dropdown Box - Please Select Your Language">
                <anchor moveWithCells="1" sizeWithCells="1">
                  <from>
                    <xdr:col>6</xdr:col>
                    <xdr:colOff>323850</xdr:colOff>
                    <xdr:row>7</xdr:row>
                    <xdr:rowOff>215900</xdr:rowOff>
                  </from>
                  <to>
                    <xdr:col>8</xdr:col>
                    <xdr:colOff>704850</xdr:colOff>
                    <xdr:row>8</xdr:row>
                    <xdr:rowOff>177800</xdr:rowOff>
                  </to>
                </anchor>
              </controlPr>
            </control>
          </mc:Choice>
        </mc:AlternateContent>
        <mc:AlternateContent xmlns:mc="http://schemas.openxmlformats.org/markup-compatibility/2006">
          <mc:Choice Requires="x14">
            <control shapeId="20488" r:id="rId6" name="Drop Down 8">
              <controlPr defaultSize="0" autoLine="0" autoPict="0" altText="Dropdown Box - Please Select NDR3 Audited or NDR3 Unaudited">
                <anchor moveWithCells="1">
                  <from>
                    <xdr:col>6</xdr:col>
                    <xdr:colOff>311150</xdr:colOff>
                    <xdr:row>9</xdr:row>
                    <xdr:rowOff>69850</xdr:rowOff>
                  </from>
                  <to>
                    <xdr:col>8</xdr:col>
                    <xdr:colOff>704850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V102"/>
  <sheetViews>
    <sheetView showRowColHeaders="0" view="pageBreakPreview" zoomScaleNormal="100" zoomScaleSheetLayoutView="100" workbookViewId="0"/>
  </sheetViews>
  <sheetFormatPr defaultColWidth="0" defaultRowHeight="0" customHeight="1" zeroHeight="1" x14ac:dyDescent="0.35"/>
  <cols>
    <col min="1" max="1" width="1.07421875" style="100" customWidth="1"/>
    <col min="2" max="2" width="1.765625" style="100" customWidth="1"/>
    <col min="3" max="3" width="5.69140625" style="100" customWidth="1"/>
    <col min="4" max="4" width="24.07421875" style="100" customWidth="1"/>
    <col min="5" max="13" width="5.765625" style="100" customWidth="1"/>
    <col min="14" max="14" width="12.07421875" style="100" customWidth="1"/>
    <col min="15" max="15" width="14" style="244" customWidth="1"/>
    <col min="16" max="16" width="3.53515625" style="100" customWidth="1"/>
    <col min="17" max="18" width="1.69140625" style="100" customWidth="1"/>
    <col min="19" max="19" width="26.23046875" style="101" hidden="1" customWidth="1"/>
    <col min="20" max="16384" width="9.23046875" style="100" hidden="1"/>
  </cols>
  <sheetData>
    <row r="1" spans="1:19" ht="17.25" customHeight="1" x14ac:dyDescent="0.35">
      <c r="O1" s="303"/>
      <c r="P1" s="304"/>
      <c r="Q1" s="304"/>
      <c r="R1" s="304"/>
      <c r="S1" s="101" t="s">
        <v>144</v>
      </c>
    </row>
    <row r="2" spans="1:19" ht="22.5" customHeight="1" x14ac:dyDescent="0.35">
      <c r="B2" s="309"/>
      <c r="C2" s="310" t="str">
        <f>FrontPage!C2</f>
        <v>Non-domestic rates final contributions return 2025-26</v>
      </c>
      <c r="D2" s="310"/>
      <c r="E2" s="311"/>
      <c r="F2" s="311"/>
      <c r="G2" s="311"/>
      <c r="H2" s="311"/>
      <c r="I2" s="311"/>
      <c r="J2" s="311"/>
      <c r="K2" s="311"/>
      <c r="L2" s="311"/>
      <c r="M2" s="311"/>
      <c r="N2" s="312"/>
      <c r="O2" s="313" t="str">
        <f>FrontPage!L2</f>
        <v>NDR3UnA</v>
      </c>
      <c r="P2" s="314" t="str">
        <f>+FrontPage!N2</f>
        <v>v.1.1</v>
      </c>
      <c r="Q2" s="315"/>
      <c r="R2" s="302"/>
      <c r="S2" s="101" t="str">
        <f>year</f>
        <v>2025-26</v>
      </c>
    </row>
    <row r="3" spans="1:19" ht="15.5" x14ac:dyDescent="0.35">
      <c r="B3" s="316"/>
      <c r="C3" s="305"/>
      <c r="D3" s="305"/>
      <c r="E3" s="305"/>
      <c r="F3" s="305"/>
      <c r="G3" s="305"/>
      <c r="H3" s="306"/>
      <c r="I3" s="306"/>
      <c r="J3" s="306"/>
      <c r="K3" s="306"/>
      <c r="L3" s="306"/>
      <c r="M3" s="306"/>
      <c r="N3" s="306"/>
      <c r="O3" s="307"/>
      <c r="P3" s="306"/>
      <c r="Q3" s="317"/>
      <c r="R3" s="306"/>
      <c r="S3" s="101" t="str">
        <f>Details!C7</f>
        <v>2024-25</v>
      </c>
    </row>
    <row r="4" spans="1:19" ht="15.5" x14ac:dyDescent="0.35">
      <c r="B4" s="316"/>
      <c r="C4" s="308" t="str">
        <f>Language!D24&amp;UANumber</f>
        <v>Authority code:0</v>
      </c>
      <c r="D4" s="306"/>
      <c r="E4" s="306"/>
      <c r="F4" s="306"/>
      <c r="G4" s="308" t="str">
        <f>Language!D25&amp;" "&amp;FrontPage!C13</f>
        <v xml:space="preserve">Authority: </v>
      </c>
      <c r="H4" s="306"/>
      <c r="I4" s="306"/>
      <c r="J4" s="306"/>
      <c r="K4" s="306"/>
      <c r="L4" s="306"/>
      <c r="M4" s="306"/>
      <c r="N4" s="306"/>
      <c r="O4" s="307"/>
      <c r="P4" s="306"/>
      <c r="Q4" s="317"/>
      <c r="R4" s="306"/>
      <c r="S4" s="101" t="str">
        <f>Details!C8</f>
        <v>2023-24</v>
      </c>
    </row>
    <row r="5" spans="1:19" ht="15.5" x14ac:dyDescent="0.35">
      <c r="B5" s="316"/>
      <c r="C5" s="305"/>
      <c r="D5" s="306"/>
      <c r="E5" s="306"/>
      <c r="F5" s="306"/>
      <c r="G5" s="306"/>
      <c r="H5" s="306"/>
      <c r="I5" s="306"/>
      <c r="J5" s="306"/>
      <c r="K5" s="306"/>
      <c r="L5" s="306"/>
      <c r="M5" s="306"/>
      <c r="N5" s="306"/>
      <c r="O5" s="307"/>
      <c r="P5" s="306"/>
      <c r="Q5" s="317"/>
      <c r="R5" s="306"/>
      <c r="S5" s="101" t="str">
        <f>Details!E5</f>
        <v>2026</v>
      </c>
    </row>
    <row r="6" spans="1:19" ht="15.5" x14ac:dyDescent="0.35">
      <c r="B6" s="316"/>
      <c r="C6" s="318" t="str">
        <f>Language!$D26</f>
        <v>Part 1 - Preliminary information (Please enter all amounts to the nearest pound)</v>
      </c>
      <c r="D6" s="102"/>
      <c r="E6" s="102"/>
      <c r="F6" s="102"/>
      <c r="G6" s="102"/>
      <c r="H6" s="102"/>
      <c r="I6" s="102"/>
      <c r="J6" s="102"/>
      <c r="K6" s="102"/>
      <c r="L6" s="102"/>
      <c r="M6" s="102"/>
      <c r="N6" s="102"/>
      <c r="O6" s="319" t="str">
        <f>Language!D27</f>
        <v>£ pounds</v>
      </c>
      <c r="P6" s="103"/>
      <c r="Q6" s="320"/>
      <c r="R6" s="103"/>
      <c r="S6" s="101" t="str">
        <f>Details!D6</f>
        <v>202526</v>
      </c>
    </row>
    <row r="7" spans="1:19" ht="15.5" x14ac:dyDescent="0.35">
      <c r="B7" s="321"/>
      <c r="C7" s="318"/>
      <c r="D7" s="102"/>
      <c r="E7" s="102"/>
      <c r="F7" s="102"/>
      <c r="G7" s="102"/>
      <c r="H7" s="102"/>
      <c r="I7" s="102"/>
      <c r="J7" s="102"/>
      <c r="K7" s="102"/>
      <c r="L7" s="102"/>
      <c r="M7" s="102"/>
      <c r="N7" s="102"/>
      <c r="O7" s="322"/>
      <c r="P7" s="104"/>
      <c r="Q7" s="323"/>
      <c r="R7" s="104"/>
    </row>
    <row r="8" spans="1:19" ht="15.5" x14ac:dyDescent="0.35">
      <c r="A8" s="105"/>
      <c r="B8" s="324"/>
      <c r="C8" s="318" t="str">
        <f>Language!$D28</f>
        <v>Gross rates payable</v>
      </c>
      <c r="D8" s="318"/>
      <c r="E8" s="102"/>
      <c r="F8" s="102"/>
      <c r="G8" s="102"/>
      <c r="H8" s="102"/>
      <c r="I8" s="102"/>
      <c r="J8" s="102"/>
      <c r="K8" s="102"/>
      <c r="L8" s="102"/>
      <c r="M8" s="102"/>
      <c r="N8" s="325"/>
      <c r="O8" s="326"/>
      <c r="P8" s="104"/>
      <c r="Q8" s="323"/>
      <c r="R8" s="104"/>
    </row>
    <row r="9" spans="1:19" ht="15.5" x14ac:dyDescent="0.35">
      <c r="A9" s="106"/>
      <c r="B9" s="327"/>
      <c r="C9" s="328">
        <v>1</v>
      </c>
      <c r="D9" s="102" t="str">
        <f>Language!$D29</f>
        <v>in respect of this current year</v>
      </c>
      <c r="E9" s="102"/>
      <c r="F9" s="102"/>
      <c r="G9" s="102"/>
      <c r="H9" s="102"/>
      <c r="I9" s="102"/>
      <c r="J9" s="102"/>
      <c r="K9" s="102"/>
      <c r="L9" s="102"/>
      <c r="M9" s="102"/>
      <c r="N9" s="107"/>
      <c r="O9" s="329"/>
      <c r="P9" s="108"/>
      <c r="Q9" s="330"/>
      <c r="R9" s="108"/>
      <c r="S9" s="101">
        <v>1</v>
      </c>
    </row>
    <row r="10" spans="1:19" ht="15.5" x14ac:dyDescent="0.35">
      <c r="A10" s="106"/>
      <c r="B10" s="331"/>
      <c r="C10" s="328">
        <v>2</v>
      </c>
      <c r="D10" s="102" t="str">
        <f>Language!$D30</f>
        <v>net amounts in respect of previous years</v>
      </c>
      <c r="E10" s="102"/>
      <c r="F10" s="102"/>
      <c r="G10" s="102"/>
      <c r="H10" s="102"/>
      <c r="I10" s="102"/>
      <c r="J10" s="102"/>
      <c r="K10" s="102"/>
      <c r="L10" s="102"/>
      <c r="M10" s="102"/>
      <c r="N10" s="102"/>
      <c r="O10" s="329"/>
      <c r="P10" s="108"/>
      <c r="Q10" s="330"/>
      <c r="R10" s="108"/>
      <c r="S10" s="101">
        <v>2</v>
      </c>
    </row>
    <row r="11" spans="1:19" ht="15.5" x14ac:dyDescent="0.35">
      <c r="A11" s="106"/>
      <c r="B11" s="331"/>
      <c r="C11" s="318"/>
      <c r="D11" s="102"/>
      <c r="E11" s="102"/>
      <c r="F11" s="102"/>
      <c r="G11" s="102"/>
      <c r="H11" s="102"/>
      <c r="I11" s="102"/>
      <c r="J11" s="102"/>
      <c r="K11" s="102"/>
      <c r="L11" s="102"/>
      <c r="M11" s="102"/>
      <c r="N11" s="102"/>
      <c r="O11" s="322"/>
      <c r="P11" s="108"/>
      <c r="Q11" s="330"/>
      <c r="R11" s="108"/>
    </row>
    <row r="12" spans="1:19" ht="15.5" x14ac:dyDescent="0.35">
      <c r="A12" s="106"/>
      <c r="B12" s="316"/>
      <c r="C12" s="318" t="str">
        <f>Language!$D31</f>
        <v>Mandatory reliefs (please show the estimated lost yield as positive)</v>
      </c>
      <c r="D12" s="102"/>
      <c r="E12" s="102"/>
      <c r="F12" s="318"/>
      <c r="G12" s="102"/>
      <c r="H12" s="102"/>
      <c r="I12" s="102"/>
      <c r="J12" s="102"/>
      <c r="K12" s="102"/>
      <c r="L12" s="102"/>
      <c r="M12" s="102"/>
      <c r="N12" s="102"/>
      <c r="O12" s="322"/>
      <c r="P12" s="109"/>
      <c r="Q12" s="332"/>
      <c r="R12" s="109"/>
    </row>
    <row r="13" spans="1:19" ht="15.5" x14ac:dyDescent="0.35">
      <c r="A13" s="106"/>
      <c r="B13" s="316"/>
      <c r="C13" s="333" t="str">
        <f>Language!$D35</f>
        <v>Reductions under:</v>
      </c>
      <c r="D13" s="102"/>
      <c r="E13" s="102"/>
      <c r="F13" s="318"/>
      <c r="G13" s="102"/>
      <c r="H13" s="102"/>
      <c r="I13" s="102"/>
      <c r="J13" s="102"/>
      <c r="K13" s="102"/>
      <c r="L13" s="102"/>
      <c r="M13" s="102"/>
      <c r="N13" s="102"/>
      <c r="O13" s="322"/>
      <c r="P13" s="109"/>
      <c r="Q13" s="332"/>
      <c r="R13" s="109"/>
    </row>
    <row r="14" spans="1:19" ht="15.5" x14ac:dyDescent="0.35">
      <c r="A14" s="106"/>
      <c r="B14" s="316"/>
      <c r="C14" s="333"/>
      <c r="D14" s="102"/>
      <c r="E14" s="102"/>
      <c r="F14" s="318"/>
      <c r="G14" s="102"/>
      <c r="H14" s="102"/>
      <c r="I14" s="102"/>
      <c r="J14" s="102"/>
      <c r="K14" s="102"/>
      <c r="L14" s="102"/>
      <c r="M14" s="102"/>
      <c r="N14" s="102"/>
      <c r="O14" s="322"/>
      <c r="P14" s="109"/>
      <c r="Q14" s="332"/>
      <c r="R14" s="109"/>
    </row>
    <row r="15" spans="1:19" ht="15.5" x14ac:dyDescent="0.35">
      <c r="A15" s="106"/>
      <c r="B15" s="331"/>
      <c r="C15" s="318" t="str">
        <f>Language!$D32</f>
        <v>Section 58 (revaluation transitional relief)</v>
      </c>
      <c r="D15" s="318"/>
      <c r="E15" s="325"/>
      <c r="F15" s="325"/>
      <c r="G15" s="325"/>
      <c r="H15" s="325"/>
      <c r="I15" s="325"/>
      <c r="J15" s="325"/>
      <c r="K15" s="325"/>
      <c r="L15" s="325"/>
      <c r="M15" s="325"/>
      <c r="N15" s="102"/>
      <c r="O15" s="322"/>
      <c r="P15" s="109"/>
      <c r="Q15" s="332"/>
      <c r="R15" s="109"/>
    </row>
    <row r="16" spans="1:19" ht="15.5" x14ac:dyDescent="0.35">
      <c r="A16" s="106"/>
      <c r="B16" s="331"/>
      <c r="C16" s="341">
        <v>3.1</v>
      </c>
      <c r="D16" s="102" t="str">
        <f>Language!$D33</f>
        <v>in respect of this current year</v>
      </c>
      <c r="E16" s="102"/>
      <c r="F16" s="102"/>
      <c r="G16" s="102"/>
      <c r="H16" s="102"/>
      <c r="I16" s="102"/>
      <c r="J16" s="102"/>
      <c r="K16" s="102"/>
      <c r="L16" s="102"/>
      <c r="M16" s="102"/>
      <c r="N16" s="102"/>
      <c r="O16" s="329"/>
      <c r="P16" s="108"/>
      <c r="Q16" s="330"/>
      <c r="R16" s="108"/>
    </row>
    <row r="17" spans="1:19" ht="15.5" x14ac:dyDescent="0.35">
      <c r="A17" s="106"/>
      <c r="B17" s="334"/>
      <c r="C17" s="341">
        <v>4.0999999999999996</v>
      </c>
      <c r="D17" s="102" t="str">
        <f>Language!$D34</f>
        <v>net amounts in respect of previous years</v>
      </c>
      <c r="E17" s="102"/>
      <c r="F17" s="102"/>
      <c r="G17" s="102"/>
      <c r="H17" s="102"/>
      <c r="I17" s="102"/>
      <c r="J17" s="102"/>
      <c r="K17" s="102"/>
      <c r="L17" s="102"/>
      <c r="M17" s="102"/>
      <c r="N17" s="102"/>
      <c r="O17" s="245"/>
      <c r="P17" s="109"/>
      <c r="Q17" s="332"/>
      <c r="R17" s="109"/>
    </row>
    <row r="18" spans="1:19" ht="15.5" x14ac:dyDescent="0.35">
      <c r="A18" s="106"/>
      <c r="B18" s="335"/>
      <c r="C18" s="341"/>
      <c r="D18" s="102"/>
      <c r="E18" s="102"/>
      <c r="F18" s="102"/>
      <c r="G18" s="102"/>
      <c r="H18" s="102"/>
      <c r="I18" s="102"/>
      <c r="J18" s="102"/>
      <c r="K18" s="102"/>
      <c r="L18" s="102"/>
      <c r="M18" s="325"/>
      <c r="N18" s="102"/>
      <c r="O18" s="336"/>
      <c r="P18" s="108"/>
      <c r="Q18" s="330"/>
      <c r="R18" s="108"/>
    </row>
    <row r="19" spans="1:19" ht="15.5" x14ac:dyDescent="0.35">
      <c r="A19" s="106"/>
      <c r="B19" s="324"/>
      <c r="C19" s="318" t="str">
        <f>Language!$D36</f>
        <v>Schedule 4ZA para 2(2)(a) (charitable occupation)</v>
      </c>
      <c r="D19" s="102"/>
      <c r="E19" s="102"/>
      <c r="F19" s="102"/>
      <c r="G19" s="102"/>
      <c r="H19" s="102"/>
      <c r="I19" s="102"/>
      <c r="J19" s="102"/>
      <c r="K19" s="102"/>
      <c r="L19" s="102"/>
      <c r="M19" s="102"/>
      <c r="N19" s="325"/>
      <c r="O19" s="246"/>
      <c r="P19" s="111"/>
      <c r="Q19" s="337"/>
      <c r="R19" s="111"/>
    </row>
    <row r="20" spans="1:19" ht="15.5" x14ac:dyDescent="0.35">
      <c r="A20" s="106"/>
      <c r="B20" s="327"/>
      <c r="C20" s="341">
        <v>5</v>
      </c>
      <c r="D20" s="102" t="str">
        <f>Language!$D37</f>
        <v>in respect of this current year</v>
      </c>
      <c r="E20" s="102"/>
      <c r="F20" s="102"/>
      <c r="G20" s="102"/>
      <c r="H20" s="102"/>
      <c r="I20" s="102"/>
      <c r="J20" s="102"/>
      <c r="K20" s="102"/>
      <c r="L20" s="102"/>
      <c r="M20" s="102"/>
      <c r="N20" s="112"/>
      <c r="O20" s="245"/>
      <c r="P20" s="108"/>
      <c r="Q20" s="330"/>
      <c r="R20" s="108"/>
      <c r="S20" s="101">
        <v>5</v>
      </c>
    </row>
    <row r="21" spans="1:19" ht="15.5" x14ac:dyDescent="0.35">
      <c r="A21" s="106"/>
      <c r="B21" s="327"/>
      <c r="C21" s="341">
        <v>6</v>
      </c>
      <c r="D21" s="102" t="str">
        <f>Language!$D38</f>
        <v>net amounts in respect of previous years</v>
      </c>
      <c r="E21" s="338"/>
      <c r="F21" s="338"/>
      <c r="G21" s="338"/>
      <c r="H21" s="338"/>
      <c r="I21" s="338"/>
      <c r="J21" s="338"/>
      <c r="K21" s="338"/>
      <c r="L21" s="338"/>
      <c r="M21" s="338"/>
      <c r="N21" s="339"/>
      <c r="O21" s="329"/>
      <c r="P21" s="108"/>
      <c r="Q21" s="330"/>
      <c r="R21" s="108"/>
      <c r="S21" s="101">
        <v>6</v>
      </c>
    </row>
    <row r="22" spans="1:19" ht="15.5" x14ac:dyDescent="0.35">
      <c r="A22" s="106"/>
      <c r="B22" s="321"/>
      <c r="C22" s="341"/>
      <c r="D22" s="102"/>
      <c r="E22" s="102"/>
      <c r="F22" s="102"/>
      <c r="G22" s="102"/>
      <c r="H22" s="102"/>
      <c r="I22" s="102"/>
      <c r="J22" s="102"/>
      <c r="K22" s="102"/>
      <c r="L22" s="102"/>
      <c r="M22" s="102"/>
      <c r="N22" s="102"/>
      <c r="O22" s="336"/>
      <c r="P22" s="111"/>
      <c r="Q22" s="337"/>
      <c r="R22" s="111"/>
    </row>
    <row r="23" spans="1:19" ht="15.5" x14ac:dyDescent="0.35">
      <c r="A23" s="106"/>
      <c r="B23" s="340"/>
      <c r="C23" s="318" t="str">
        <f>Language!$D39</f>
        <v>Schedule 4ZA para 2(2)(b) (community amateur sports clubs)</v>
      </c>
      <c r="D23" s="102"/>
      <c r="E23" s="102"/>
      <c r="F23" s="102"/>
      <c r="G23" s="102"/>
      <c r="H23" s="102"/>
      <c r="I23" s="102"/>
      <c r="J23" s="102"/>
      <c r="K23" s="102"/>
      <c r="L23" s="102"/>
      <c r="M23" s="102"/>
      <c r="N23" s="102"/>
      <c r="O23" s="336"/>
      <c r="P23" s="111"/>
      <c r="Q23" s="337"/>
      <c r="R23" s="111"/>
    </row>
    <row r="24" spans="1:19" ht="15.5" x14ac:dyDescent="0.35">
      <c r="A24" s="106"/>
      <c r="B24" s="331"/>
      <c r="C24" s="341">
        <v>6.5</v>
      </c>
      <c r="D24" s="102" t="str">
        <f>Language!$D40</f>
        <v>in respect of this current year</v>
      </c>
      <c r="E24" s="102"/>
      <c r="F24" s="102"/>
      <c r="G24" s="102"/>
      <c r="H24" s="102"/>
      <c r="I24" s="102"/>
      <c r="J24" s="102"/>
      <c r="K24" s="102"/>
      <c r="L24" s="102"/>
      <c r="M24" s="102"/>
      <c r="N24" s="102"/>
      <c r="O24" s="329"/>
      <c r="P24" s="111"/>
      <c r="Q24" s="337"/>
      <c r="R24" s="111"/>
      <c r="S24" s="101">
        <v>7</v>
      </c>
    </row>
    <row r="25" spans="1:19" ht="15.5" x14ac:dyDescent="0.35">
      <c r="A25" s="106"/>
      <c r="B25" s="331"/>
      <c r="C25" s="341">
        <v>6.6</v>
      </c>
      <c r="D25" s="102" t="str">
        <f>Language!$D41</f>
        <v>net amounts in respect of previous years</v>
      </c>
      <c r="E25" s="102"/>
      <c r="F25" s="102"/>
      <c r="G25" s="102"/>
      <c r="H25" s="102"/>
      <c r="I25" s="102"/>
      <c r="J25" s="102"/>
      <c r="K25" s="102"/>
      <c r="L25" s="102"/>
      <c r="M25" s="102"/>
      <c r="N25" s="102"/>
      <c r="O25" s="329"/>
      <c r="P25" s="111"/>
      <c r="Q25" s="337"/>
      <c r="R25" s="111"/>
    </row>
    <row r="26" spans="1:19" ht="15.5" x14ac:dyDescent="0.35">
      <c r="A26" s="106"/>
      <c r="B26" s="331"/>
      <c r="C26" s="341"/>
      <c r="D26" s="102"/>
      <c r="E26" s="102"/>
      <c r="F26" s="102"/>
      <c r="G26" s="102"/>
      <c r="H26" s="102"/>
      <c r="I26" s="102"/>
      <c r="J26" s="102"/>
      <c r="K26" s="102"/>
      <c r="L26" s="102"/>
      <c r="M26" s="102"/>
      <c r="N26" s="102"/>
      <c r="O26" s="102"/>
      <c r="P26" s="111"/>
      <c r="Q26" s="337"/>
      <c r="R26" s="111"/>
    </row>
    <row r="27" spans="1:19" ht="15.5" x14ac:dyDescent="0.35">
      <c r="A27" s="106"/>
      <c r="B27" s="331"/>
      <c r="C27" s="318" t="str">
        <f>Language!$D42</f>
        <v>Schedule 4ZA para 6 (heat networks relief)</v>
      </c>
      <c r="D27" s="341"/>
      <c r="E27" s="341"/>
      <c r="F27" s="341"/>
      <c r="G27" s="341"/>
      <c r="H27" s="341"/>
      <c r="I27" s="341"/>
      <c r="J27" s="341"/>
      <c r="K27" s="341"/>
      <c r="L27" s="341"/>
      <c r="M27" s="341"/>
      <c r="N27" s="102"/>
      <c r="O27" s="102"/>
      <c r="P27" s="111"/>
      <c r="Q27" s="337"/>
      <c r="R27" s="111"/>
    </row>
    <row r="28" spans="1:19" ht="15.5" x14ac:dyDescent="0.35">
      <c r="A28" s="106"/>
      <c r="B28" s="331"/>
      <c r="C28" s="341">
        <v>7.1</v>
      </c>
      <c r="D28" s="102" t="str">
        <f>Language!$D43</f>
        <v>in respect of this current year</v>
      </c>
      <c r="E28" s="102"/>
      <c r="F28" s="102"/>
      <c r="G28" s="102"/>
      <c r="H28" s="102"/>
      <c r="I28" s="102"/>
      <c r="J28" s="102"/>
      <c r="K28" s="102"/>
      <c r="L28" s="102"/>
      <c r="M28" s="102"/>
      <c r="N28" s="102"/>
      <c r="O28" s="329"/>
      <c r="P28" s="111"/>
      <c r="Q28" s="337"/>
      <c r="R28" s="111"/>
    </row>
    <row r="29" spans="1:19" ht="15.5" x14ac:dyDescent="0.35">
      <c r="A29" s="106"/>
      <c r="B29" s="331"/>
      <c r="C29" s="341">
        <v>7.2</v>
      </c>
      <c r="D29" s="102" t="str">
        <f>Language!$D44</f>
        <v>net amounts in respect of previous years</v>
      </c>
      <c r="E29" s="102"/>
      <c r="F29" s="102"/>
      <c r="G29" s="102"/>
      <c r="H29" s="102"/>
      <c r="I29" s="102"/>
      <c r="J29" s="102"/>
      <c r="K29" s="102"/>
      <c r="L29" s="102"/>
      <c r="M29" s="102"/>
      <c r="N29" s="102"/>
      <c r="O29" s="329"/>
      <c r="P29" s="111"/>
      <c r="Q29" s="337"/>
      <c r="R29" s="111"/>
    </row>
    <row r="30" spans="1:19" ht="15.5" x14ac:dyDescent="0.35">
      <c r="A30" s="106"/>
      <c r="B30" s="331"/>
      <c r="C30" s="341"/>
      <c r="D30" s="102"/>
      <c r="E30" s="102"/>
      <c r="F30" s="102"/>
      <c r="G30" s="102"/>
      <c r="H30" s="102"/>
      <c r="I30" s="102"/>
      <c r="J30" s="102"/>
      <c r="K30" s="102"/>
      <c r="L30" s="102"/>
      <c r="M30" s="102"/>
      <c r="N30" s="102"/>
      <c r="O30" s="102"/>
      <c r="P30" s="111"/>
      <c r="Q30" s="337"/>
      <c r="R30" s="111"/>
    </row>
    <row r="31" spans="1:19" ht="15.5" x14ac:dyDescent="0.35">
      <c r="A31" s="106"/>
      <c r="B31" s="331"/>
      <c r="C31" s="318" t="str">
        <f>Language!$D45</f>
        <v>Schedule 4ZA para 3 (improvement relief)</v>
      </c>
      <c r="D31" s="341"/>
      <c r="E31" s="341"/>
      <c r="F31" s="341"/>
      <c r="G31" s="341"/>
      <c r="H31" s="341"/>
      <c r="I31" s="341"/>
      <c r="J31" s="341"/>
      <c r="K31" s="341"/>
      <c r="L31" s="341"/>
      <c r="M31" s="341"/>
      <c r="N31" s="102"/>
      <c r="O31" s="102"/>
      <c r="P31" s="111"/>
      <c r="Q31" s="337"/>
      <c r="R31" s="111"/>
    </row>
    <row r="32" spans="1:19" ht="15.5" x14ac:dyDescent="0.35">
      <c r="A32" s="106"/>
      <c r="B32" s="331"/>
      <c r="C32" s="341">
        <v>7.3</v>
      </c>
      <c r="D32" s="102" t="str">
        <f>Language!$D46</f>
        <v>in respect of this current year</v>
      </c>
      <c r="E32" s="102"/>
      <c r="F32" s="102"/>
      <c r="G32" s="102"/>
      <c r="H32" s="102"/>
      <c r="I32" s="102"/>
      <c r="J32" s="102"/>
      <c r="K32" s="102"/>
      <c r="L32" s="102"/>
      <c r="M32" s="102"/>
      <c r="N32" s="102"/>
      <c r="O32" s="329"/>
      <c r="P32" s="111"/>
      <c r="Q32" s="337"/>
      <c r="R32" s="111"/>
    </row>
    <row r="33" spans="1:19" ht="15.5" x14ac:dyDescent="0.35">
      <c r="A33" s="106"/>
      <c r="B33" s="331"/>
      <c r="C33" s="341">
        <v>7.4</v>
      </c>
      <c r="D33" s="102" t="str">
        <f>Language!$D47</f>
        <v>net amounts in respect of previous years</v>
      </c>
      <c r="E33" s="102"/>
      <c r="F33" s="102"/>
      <c r="G33" s="102"/>
      <c r="H33" s="102"/>
      <c r="I33" s="102"/>
      <c r="J33" s="102"/>
      <c r="K33" s="102"/>
      <c r="L33" s="102"/>
      <c r="M33" s="102"/>
      <c r="N33" s="102"/>
      <c r="O33" s="329"/>
      <c r="P33" s="111"/>
      <c r="Q33" s="337"/>
      <c r="R33" s="111"/>
    </row>
    <row r="34" spans="1:19" ht="15.5" x14ac:dyDescent="0.35">
      <c r="A34" s="106"/>
      <c r="B34" s="331"/>
      <c r="C34" s="341"/>
      <c r="D34" s="102"/>
      <c r="E34" s="102"/>
      <c r="F34" s="102"/>
      <c r="G34" s="102"/>
      <c r="H34" s="102"/>
      <c r="I34" s="102"/>
      <c r="J34" s="102"/>
      <c r="K34" s="102"/>
      <c r="L34" s="102"/>
      <c r="M34" s="102"/>
      <c r="N34" s="102"/>
      <c r="O34" s="336"/>
      <c r="P34" s="111"/>
      <c r="Q34" s="337"/>
      <c r="R34" s="111"/>
    </row>
    <row r="35" spans="1:19" ht="15.5" x14ac:dyDescent="0.35">
      <c r="A35" s="106"/>
      <c r="B35" s="331"/>
      <c r="C35" s="318" t="str">
        <f>Language!$D48</f>
        <v>Schedule 4ZA para 4 (small business rate relief)</v>
      </c>
      <c r="D35" s="102"/>
      <c r="E35" s="102"/>
      <c r="F35" s="102"/>
      <c r="G35" s="102"/>
      <c r="H35" s="102"/>
      <c r="I35" s="102"/>
      <c r="J35" s="102"/>
      <c r="K35" s="102"/>
      <c r="L35" s="102"/>
      <c r="M35" s="102"/>
      <c r="N35" s="102"/>
      <c r="O35" s="336"/>
      <c r="P35" s="111"/>
      <c r="Q35" s="337"/>
      <c r="R35" s="111"/>
    </row>
    <row r="36" spans="1:19" ht="15.5" x14ac:dyDescent="0.35">
      <c r="A36" s="106"/>
      <c r="B36" s="331"/>
      <c r="C36" s="341">
        <v>8</v>
      </c>
      <c r="D36" s="102" t="str">
        <f>Language!$D49</f>
        <v>net amounts in respect of previous years</v>
      </c>
      <c r="E36" s="102"/>
      <c r="F36" s="102"/>
      <c r="G36" s="102"/>
      <c r="H36" s="102"/>
      <c r="I36" s="102"/>
      <c r="J36" s="102"/>
      <c r="K36" s="102"/>
      <c r="L36" s="102"/>
      <c r="M36" s="102"/>
      <c r="N36" s="102"/>
      <c r="O36" s="329"/>
      <c r="P36" s="111"/>
      <c r="Q36" s="337"/>
      <c r="R36" s="111"/>
      <c r="S36" s="101">
        <v>8</v>
      </c>
    </row>
    <row r="37" spans="1:19" ht="15.5" x14ac:dyDescent="0.35">
      <c r="A37" s="106"/>
      <c r="B37" s="331"/>
      <c r="C37" s="341">
        <v>8.6</v>
      </c>
      <c r="D37" s="102" t="str">
        <f>Language!$D50</f>
        <v>Schedule 4ZA para 4 (Post Office) in respect of this current year</v>
      </c>
      <c r="E37" s="102"/>
      <c r="F37" s="102"/>
      <c r="G37" s="102"/>
      <c r="H37" s="102"/>
      <c r="I37" s="102"/>
      <c r="J37" s="102"/>
      <c r="K37" s="102"/>
      <c r="L37" s="102"/>
      <c r="M37" s="102"/>
      <c r="N37" s="102"/>
      <c r="O37" s="329"/>
      <c r="P37" s="111"/>
      <c r="Q37" s="337"/>
      <c r="R37" s="111"/>
      <c r="S37" s="101">
        <v>9</v>
      </c>
    </row>
    <row r="38" spans="1:19" ht="15.5" x14ac:dyDescent="0.35">
      <c r="A38" s="106"/>
      <c r="B38" s="331"/>
      <c r="C38" s="341">
        <v>8.6999999999999993</v>
      </c>
      <c r="D38" s="341" t="str">
        <f>Language!$D51</f>
        <v>Schedule 4ZA para 4 (childcare) in respect of this current year</v>
      </c>
      <c r="E38" s="341"/>
      <c r="F38" s="341"/>
      <c r="G38" s="341"/>
      <c r="H38" s="341"/>
      <c r="I38" s="341"/>
      <c r="J38" s="341"/>
      <c r="K38" s="341"/>
      <c r="L38" s="341"/>
      <c r="M38" s="341"/>
      <c r="N38" s="102"/>
      <c r="O38" s="329"/>
      <c r="P38" s="111"/>
      <c r="Q38" s="337"/>
      <c r="R38" s="111"/>
    </row>
    <row r="39" spans="1:19" ht="15.5" x14ac:dyDescent="0.35">
      <c r="A39" s="106"/>
      <c r="B39" s="331"/>
      <c r="C39" s="341">
        <v>8.8000000000000007</v>
      </c>
      <c r="D39" s="341" t="str">
        <f>Language!$D52</f>
        <v>Schedule 4ZA para 4 (small business rate relief excluding childcare/post office)</v>
      </c>
      <c r="E39" s="341"/>
      <c r="F39" s="341"/>
      <c r="G39" s="341"/>
      <c r="H39" s="341"/>
      <c r="I39" s="341"/>
      <c r="J39" s="341"/>
      <c r="K39" s="341"/>
      <c r="L39" s="341"/>
      <c r="M39" s="341"/>
      <c r="N39" s="102"/>
      <c r="O39" s="329"/>
      <c r="P39" s="111"/>
      <c r="Q39" s="337"/>
      <c r="R39" s="111"/>
    </row>
    <row r="40" spans="1:19" ht="15.5" x14ac:dyDescent="0.35">
      <c r="A40" s="106"/>
      <c r="B40" s="331"/>
      <c r="C40" s="102"/>
      <c r="D40" s="102"/>
      <c r="E40" s="102"/>
      <c r="F40" s="102"/>
      <c r="G40" s="102"/>
      <c r="H40" s="102"/>
      <c r="I40" s="102"/>
      <c r="J40" s="102"/>
      <c r="K40" s="102"/>
      <c r="L40" s="102"/>
      <c r="M40" s="102"/>
      <c r="N40" s="102"/>
      <c r="O40" s="322"/>
      <c r="P40" s="111"/>
      <c r="Q40" s="337"/>
      <c r="R40" s="111"/>
    </row>
    <row r="41" spans="1:19" ht="15.5" x14ac:dyDescent="0.35">
      <c r="A41" s="106"/>
      <c r="B41" s="331"/>
      <c r="C41" s="343" t="str">
        <f>Language!$D54</f>
        <v>section 44A (partly occupied properties)</v>
      </c>
      <c r="D41" s="344"/>
      <c r="E41" s="102"/>
      <c r="F41" s="102"/>
      <c r="G41" s="102"/>
      <c r="H41" s="102"/>
      <c r="I41" s="102"/>
      <c r="J41" s="102"/>
      <c r="K41" s="102"/>
      <c r="L41" s="102"/>
      <c r="M41" s="102"/>
      <c r="N41" s="102"/>
      <c r="O41" s="336"/>
      <c r="P41" s="111"/>
      <c r="Q41" s="337"/>
      <c r="R41" s="111"/>
    </row>
    <row r="42" spans="1:19" ht="15.5" x14ac:dyDescent="0.35">
      <c r="A42" s="106"/>
      <c r="B42" s="331"/>
      <c r="C42" s="341">
        <v>9</v>
      </c>
      <c r="D42" s="344" t="str">
        <f>Language!$D55</f>
        <v>in respect of this current year</v>
      </c>
      <c r="E42" s="102"/>
      <c r="F42" s="102"/>
      <c r="G42" s="102"/>
      <c r="H42" s="102"/>
      <c r="I42" s="102"/>
      <c r="J42" s="102"/>
      <c r="K42" s="102"/>
      <c r="L42" s="102"/>
      <c r="M42" s="102"/>
      <c r="N42" s="102"/>
      <c r="O42" s="329"/>
      <c r="P42" s="111"/>
      <c r="Q42" s="337"/>
      <c r="R42" s="111"/>
      <c r="S42" s="101">
        <v>10</v>
      </c>
    </row>
    <row r="43" spans="1:19" ht="15.5" x14ac:dyDescent="0.35">
      <c r="A43" s="106"/>
      <c r="B43" s="331"/>
      <c r="C43" s="341">
        <v>10</v>
      </c>
      <c r="D43" s="344" t="str">
        <f>Language!$D56</f>
        <v>net amounts in respect of previous years</v>
      </c>
      <c r="E43" s="102"/>
      <c r="F43" s="102"/>
      <c r="G43" s="102"/>
      <c r="H43" s="102"/>
      <c r="I43" s="102"/>
      <c r="J43" s="102"/>
      <c r="K43" s="102"/>
      <c r="L43" s="102"/>
      <c r="M43" s="102"/>
      <c r="N43" s="102"/>
      <c r="O43" s="329"/>
      <c r="P43" s="111"/>
      <c r="Q43" s="337"/>
      <c r="R43" s="111"/>
      <c r="S43" s="101">
        <v>11</v>
      </c>
    </row>
    <row r="44" spans="1:19" ht="15.5" x14ac:dyDescent="0.35">
      <c r="A44" s="106"/>
      <c r="B44" s="331"/>
      <c r="C44" s="341"/>
      <c r="D44" s="102"/>
      <c r="E44" s="102"/>
      <c r="F44" s="102"/>
      <c r="G44" s="102"/>
      <c r="H44" s="102"/>
      <c r="I44" s="102"/>
      <c r="J44" s="102"/>
      <c r="K44" s="102"/>
      <c r="L44" s="102"/>
      <c r="M44" s="102"/>
      <c r="N44" s="102"/>
      <c r="O44" s="336"/>
      <c r="P44" s="111"/>
      <c r="Q44" s="337"/>
      <c r="R44" s="111"/>
    </row>
    <row r="45" spans="1:19" ht="15.5" x14ac:dyDescent="0.35">
      <c r="A45" s="106"/>
      <c r="B45" s="331"/>
      <c r="C45" s="343" t="str">
        <f>Language!$D57</f>
        <v>section 45(1)(d) (empty premises)</v>
      </c>
      <c r="D45" s="344"/>
      <c r="E45" s="102"/>
      <c r="F45" s="102"/>
      <c r="G45" s="102"/>
      <c r="H45" s="102"/>
      <c r="I45" s="102"/>
      <c r="J45" s="102"/>
      <c r="K45" s="102"/>
      <c r="L45" s="102"/>
      <c r="M45" s="102"/>
      <c r="N45" s="102"/>
      <c r="O45" s="336"/>
      <c r="P45" s="111"/>
      <c r="Q45" s="337"/>
      <c r="R45" s="111"/>
    </row>
    <row r="46" spans="1:19" ht="15.5" x14ac:dyDescent="0.35">
      <c r="A46" s="106"/>
      <c r="B46" s="331"/>
      <c r="C46" s="341">
        <v>11</v>
      </c>
      <c r="D46" s="344" t="str">
        <f>Language!$D58</f>
        <v>in respect of this current year</v>
      </c>
      <c r="E46" s="102"/>
      <c r="F46" s="102"/>
      <c r="G46" s="102"/>
      <c r="H46" s="102"/>
      <c r="I46" s="102"/>
      <c r="J46" s="102"/>
      <c r="K46" s="102"/>
      <c r="L46" s="102"/>
      <c r="M46" s="102"/>
      <c r="N46" s="102"/>
      <c r="O46" s="329"/>
      <c r="P46" s="111"/>
      <c r="Q46" s="337"/>
      <c r="R46" s="111"/>
      <c r="S46" s="101">
        <v>12</v>
      </c>
    </row>
    <row r="47" spans="1:19" ht="15.5" x14ac:dyDescent="0.35">
      <c r="A47" s="106"/>
      <c r="B47" s="331"/>
      <c r="C47" s="341">
        <v>12</v>
      </c>
      <c r="D47" s="344" t="str">
        <f>Language!$D59</f>
        <v>net amounts in respect of previous years</v>
      </c>
      <c r="E47" s="102"/>
      <c r="F47" s="102"/>
      <c r="G47" s="102"/>
      <c r="H47" s="102"/>
      <c r="I47" s="102"/>
      <c r="J47" s="102"/>
      <c r="K47" s="102"/>
      <c r="L47" s="102"/>
      <c r="M47" s="102"/>
      <c r="N47" s="102"/>
      <c r="O47" s="329"/>
      <c r="P47" s="111"/>
      <c r="Q47" s="337"/>
      <c r="R47" s="111"/>
      <c r="S47" s="101">
        <v>13</v>
      </c>
    </row>
    <row r="48" spans="1:19" ht="15.5" x14ac:dyDescent="0.35">
      <c r="A48" s="106"/>
      <c r="B48" s="331"/>
      <c r="C48" s="341"/>
      <c r="D48" s="344"/>
      <c r="E48" s="102"/>
      <c r="F48" s="102"/>
      <c r="G48" s="102"/>
      <c r="H48" s="102"/>
      <c r="I48" s="102"/>
      <c r="J48" s="102"/>
      <c r="K48" s="102"/>
      <c r="L48" s="102"/>
      <c r="M48" s="102"/>
      <c r="N48" s="102"/>
      <c r="O48" s="322"/>
      <c r="P48" s="111"/>
      <c r="Q48" s="337"/>
      <c r="R48" s="111"/>
    </row>
    <row r="49" spans="1:19" ht="15.5" x14ac:dyDescent="0.35">
      <c r="A49" s="106"/>
      <c r="B49" s="331"/>
      <c r="C49" s="342" t="str">
        <f>Language!$D60</f>
        <v>Schedule 4ZB para 2 (charitable relief for empty premises)</v>
      </c>
      <c r="D49" s="341"/>
      <c r="E49" s="341"/>
      <c r="F49" s="341"/>
      <c r="G49" s="341"/>
      <c r="H49" s="341"/>
      <c r="I49" s="341"/>
      <c r="J49" s="341"/>
      <c r="K49" s="341"/>
      <c r="L49" s="341"/>
      <c r="M49" s="102"/>
      <c r="N49" s="102"/>
      <c r="O49" s="336"/>
      <c r="P49" s="111"/>
      <c r="Q49" s="337"/>
      <c r="R49" s="111"/>
    </row>
    <row r="50" spans="1:19" ht="15.5" x14ac:dyDescent="0.35">
      <c r="A50" s="106"/>
      <c r="B50" s="331"/>
      <c r="C50" s="341">
        <v>12.1</v>
      </c>
      <c r="D50" s="344" t="str">
        <f>Language!$D61</f>
        <v>in respect of this current year</v>
      </c>
      <c r="E50" s="102"/>
      <c r="F50" s="102"/>
      <c r="G50" s="102"/>
      <c r="H50" s="102"/>
      <c r="I50" s="102"/>
      <c r="J50" s="102"/>
      <c r="K50" s="102"/>
      <c r="L50" s="102"/>
      <c r="M50" s="102"/>
      <c r="N50" s="102"/>
      <c r="O50" s="329"/>
      <c r="P50" s="111"/>
      <c r="Q50" s="337"/>
      <c r="R50" s="111"/>
    </row>
    <row r="51" spans="1:19" ht="15.5" x14ac:dyDescent="0.35">
      <c r="A51" s="106"/>
      <c r="B51" s="331"/>
      <c r="C51" s="341">
        <v>12.2</v>
      </c>
      <c r="D51" s="344" t="str">
        <f>Language!$D62</f>
        <v>net amounts in respect of previous years</v>
      </c>
      <c r="E51" s="102"/>
      <c r="F51" s="102"/>
      <c r="G51" s="102"/>
      <c r="H51" s="102"/>
      <c r="I51" s="102"/>
      <c r="J51" s="102"/>
      <c r="K51" s="102"/>
      <c r="L51" s="102"/>
      <c r="M51" s="102"/>
      <c r="N51" s="102"/>
      <c r="O51" s="329"/>
      <c r="P51" s="111"/>
      <c r="Q51" s="337"/>
      <c r="R51" s="111"/>
    </row>
    <row r="52" spans="1:19" ht="15.5" x14ac:dyDescent="0.35">
      <c r="A52" s="106"/>
      <c r="B52" s="331"/>
      <c r="C52" s="341"/>
      <c r="D52" s="344"/>
      <c r="E52" s="102"/>
      <c r="F52" s="102"/>
      <c r="G52" s="102"/>
      <c r="H52" s="102"/>
      <c r="I52" s="102"/>
      <c r="J52" s="102"/>
      <c r="K52" s="102"/>
      <c r="L52" s="102"/>
      <c r="M52" s="102"/>
      <c r="N52" s="102"/>
      <c r="O52" s="322"/>
      <c r="P52" s="111"/>
      <c r="Q52" s="337"/>
      <c r="R52" s="111"/>
    </row>
    <row r="53" spans="1:19" ht="15.5" x14ac:dyDescent="0.35">
      <c r="A53" s="106"/>
      <c r="B53" s="331"/>
      <c r="C53" s="343" t="str">
        <f>Language!$D63</f>
        <v>Schedule 4ZA para 7 (public lavatories relief)</v>
      </c>
      <c r="D53" s="344"/>
      <c r="E53" s="102"/>
      <c r="F53" s="102"/>
      <c r="G53" s="102"/>
      <c r="H53" s="102"/>
      <c r="I53" s="102"/>
      <c r="J53" s="102"/>
      <c r="K53" s="102"/>
      <c r="L53" s="102"/>
      <c r="M53" s="102"/>
      <c r="N53" s="102"/>
      <c r="O53" s="322"/>
      <c r="P53" s="111"/>
      <c r="Q53" s="337"/>
      <c r="R53" s="111"/>
    </row>
    <row r="54" spans="1:19" ht="15.5" x14ac:dyDescent="0.35">
      <c r="A54" s="106"/>
      <c r="B54" s="331"/>
      <c r="C54" s="341">
        <v>12.5</v>
      </c>
      <c r="D54" s="344" t="str">
        <f>Language!$D64</f>
        <v>in respect of this current year</v>
      </c>
      <c r="E54" s="102"/>
      <c r="F54" s="102"/>
      <c r="G54" s="102"/>
      <c r="H54" s="102"/>
      <c r="I54" s="102"/>
      <c r="J54" s="102"/>
      <c r="K54" s="102"/>
      <c r="L54" s="102"/>
      <c r="M54" s="102"/>
      <c r="N54" s="102"/>
      <c r="O54" s="329"/>
      <c r="P54" s="111"/>
      <c r="Q54" s="337"/>
      <c r="R54" s="111"/>
    </row>
    <row r="55" spans="1:19" ht="15.5" x14ac:dyDescent="0.35">
      <c r="A55" s="106"/>
      <c r="B55" s="331"/>
      <c r="C55" s="341">
        <v>12.6</v>
      </c>
      <c r="D55" s="344" t="str">
        <f>Language!$D65</f>
        <v>net amounts in respect of previous years</v>
      </c>
      <c r="E55" s="102"/>
      <c r="F55" s="102"/>
      <c r="G55" s="102"/>
      <c r="H55" s="102"/>
      <c r="I55" s="102"/>
      <c r="J55" s="102"/>
      <c r="K55" s="102"/>
      <c r="L55" s="102"/>
      <c r="M55" s="102"/>
      <c r="N55" s="102"/>
      <c r="O55" s="329"/>
      <c r="P55" s="111"/>
      <c r="Q55" s="337"/>
      <c r="R55" s="111"/>
    </row>
    <row r="56" spans="1:19" ht="15.5" x14ac:dyDescent="0.35">
      <c r="A56" s="106"/>
      <c r="B56" s="331"/>
      <c r="C56" s="341"/>
      <c r="D56" s="102"/>
      <c r="E56" s="102"/>
      <c r="F56" s="102"/>
      <c r="G56" s="102"/>
      <c r="H56" s="102"/>
      <c r="I56" s="102"/>
      <c r="J56" s="102"/>
      <c r="K56" s="102"/>
      <c r="L56" s="102"/>
      <c r="M56" s="102"/>
      <c r="N56" s="102"/>
      <c r="O56" s="322"/>
      <c r="P56" s="111"/>
      <c r="Q56" s="337"/>
      <c r="R56" s="111"/>
    </row>
    <row r="57" spans="1:19" ht="15.5" x14ac:dyDescent="0.35">
      <c r="B57" s="331"/>
      <c r="C57" s="341">
        <v>13</v>
      </c>
      <c r="D57" s="343" t="str">
        <f>Language!$D66</f>
        <v>Gross Amount (Lines 1 to 2 minus lines 3 to 12.6) (copied to Part 2, line 16)</v>
      </c>
      <c r="E57" s="102"/>
      <c r="F57" s="102"/>
      <c r="G57" s="102"/>
      <c r="H57" s="102"/>
      <c r="I57" s="102"/>
      <c r="J57" s="102"/>
      <c r="K57" s="102"/>
      <c r="L57" s="102"/>
      <c r="M57" s="102"/>
      <c r="N57" s="102"/>
      <c r="O57" s="345">
        <f>SUM(O9:O10)-SUM(O16:O55)</f>
        <v>0</v>
      </c>
      <c r="P57" s="111"/>
      <c r="Q57" s="337"/>
      <c r="R57" s="111"/>
      <c r="S57" s="101">
        <v>14</v>
      </c>
    </row>
    <row r="58" spans="1:19" ht="15.5" x14ac:dyDescent="0.35">
      <c r="A58" s="106"/>
      <c r="B58" s="331"/>
      <c r="C58" s="341"/>
      <c r="D58" s="102"/>
      <c r="E58" s="102"/>
      <c r="F58" s="102"/>
      <c r="G58" s="102"/>
      <c r="H58" s="102"/>
      <c r="I58" s="102"/>
      <c r="J58" s="102"/>
      <c r="K58" s="102"/>
      <c r="L58" s="102"/>
      <c r="M58" s="102"/>
      <c r="N58" s="102"/>
      <c r="O58" s="322"/>
      <c r="P58" s="111"/>
      <c r="Q58" s="337"/>
      <c r="R58" s="111"/>
    </row>
    <row r="59" spans="1:19" ht="15.5" x14ac:dyDescent="0.35">
      <c r="A59" s="106"/>
      <c r="B59" s="331"/>
      <c r="C59" s="341">
        <v>14</v>
      </c>
      <c r="D59" s="102" t="str">
        <f>Language!$D67</f>
        <v>Estimated gross arrears of all non-domestic rates at 31 March 2026</v>
      </c>
      <c r="E59" s="102"/>
      <c r="F59" s="102"/>
      <c r="G59" s="102"/>
      <c r="H59" s="102"/>
      <c r="I59" s="102"/>
      <c r="J59" s="102"/>
      <c r="K59" s="102"/>
      <c r="L59" s="102"/>
      <c r="M59" s="102"/>
      <c r="N59" s="102"/>
      <c r="O59" s="329"/>
      <c r="P59" s="111"/>
      <c r="Q59" s="337"/>
      <c r="R59" s="111"/>
    </row>
    <row r="60" spans="1:19" ht="15.5" x14ac:dyDescent="0.35">
      <c r="A60" s="106"/>
      <c r="B60" s="331"/>
      <c r="C60" s="341">
        <v>15</v>
      </c>
      <c r="D60" s="102" t="str">
        <f>Language!$D68</f>
        <v>Date of latest information taken into account</v>
      </c>
      <c r="E60" s="102"/>
      <c r="F60" s="102"/>
      <c r="G60" s="102"/>
      <c r="H60" s="102"/>
      <c r="I60" s="102"/>
      <c r="J60" s="102"/>
      <c r="K60" s="102"/>
      <c r="L60" s="102"/>
      <c r="M60" s="102"/>
      <c r="N60" s="102"/>
      <c r="O60" s="346"/>
      <c r="P60" s="111"/>
      <c r="Q60" s="337"/>
      <c r="R60" s="111"/>
      <c r="S60" s="101">
        <v>16</v>
      </c>
    </row>
    <row r="61" spans="1:19" ht="15.5" x14ac:dyDescent="0.35">
      <c r="A61" s="106"/>
      <c r="B61" s="331"/>
      <c r="C61" s="341"/>
      <c r="D61" s="102"/>
      <c r="E61" s="102"/>
      <c r="F61" s="102"/>
      <c r="G61" s="102"/>
      <c r="H61" s="102"/>
      <c r="I61" s="102"/>
      <c r="J61" s="102"/>
      <c r="K61" s="102"/>
      <c r="L61" s="102"/>
      <c r="M61" s="102"/>
      <c r="N61" s="102"/>
      <c r="O61" s="347"/>
      <c r="P61" s="111"/>
      <c r="Q61" s="337"/>
      <c r="R61" s="111"/>
    </row>
    <row r="62" spans="1:19" ht="15.5" x14ac:dyDescent="0.35">
      <c r="A62" s="106"/>
      <c r="B62" s="331"/>
      <c r="C62" s="318" t="str">
        <f>Language!$D69</f>
        <v>Part 2 - Calculation of Contribution to the pool</v>
      </c>
      <c r="D62" s="102"/>
      <c r="E62" s="102"/>
      <c r="F62" s="102"/>
      <c r="G62" s="102"/>
      <c r="H62" s="102"/>
      <c r="I62" s="102"/>
      <c r="J62" s="102"/>
      <c r="K62" s="102"/>
      <c r="L62" s="102"/>
      <c r="M62" s="102"/>
      <c r="N62" s="102"/>
      <c r="O62" s="322"/>
      <c r="P62" s="111"/>
      <c r="Q62" s="337"/>
      <c r="R62" s="111"/>
    </row>
    <row r="63" spans="1:19" ht="15.5" x14ac:dyDescent="0.35">
      <c r="B63" s="331"/>
      <c r="C63" s="341"/>
      <c r="D63" s="102"/>
      <c r="E63" s="102"/>
      <c r="F63" s="102"/>
      <c r="G63" s="102"/>
      <c r="H63" s="102"/>
      <c r="I63" s="102"/>
      <c r="J63" s="102"/>
      <c r="K63" s="102"/>
      <c r="L63" s="102"/>
      <c r="M63" s="102"/>
      <c r="N63" s="102"/>
      <c r="O63" s="348"/>
      <c r="P63" s="111"/>
      <c r="Q63" s="337"/>
      <c r="R63" s="111"/>
    </row>
    <row r="64" spans="1:19" ht="15.5" x14ac:dyDescent="0.35">
      <c r="B64" s="331"/>
      <c r="C64" s="341">
        <v>16</v>
      </c>
      <c r="D64" s="318" t="str">
        <f>Language!$D70</f>
        <v>Gross amount payable</v>
      </c>
      <c r="E64" s="102"/>
      <c r="F64" s="102"/>
      <c r="G64" s="102"/>
      <c r="H64" s="102"/>
      <c r="I64" s="102"/>
      <c r="J64" s="102"/>
      <c r="K64" s="102"/>
      <c r="L64" s="102"/>
      <c r="M64" s="102"/>
      <c r="N64" s="102"/>
      <c r="O64" s="345">
        <f>O57</f>
        <v>0</v>
      </c>
      <c r="P64" s="111"/>
      <c r="Q64" s="337"/>
      <c r="R64" s="111"/>
    </row>
    <row r="65" spans="2:22" ht="15.5" x14ac:dyDescent="0.35">
      <c r="B65" s="331"/>
      <c r="C65" s="341"/>
      <c r="D65" s="102"/>
      <c r="E65" s="102"/>
      <c r="F65" s="102"/>
      <c r="G65" s="102"/>
      <c r="H65" s="102"/>
      <c r="I65" s="102"/>
      <c r="J65" s="102"/>
      <c r="K65" s="102"/>
      <c r="L65" s="102"/>
      <c r="M65" s="102"/>
      <c r="N65" s="102"/>
      <c r="O65" s="322"/>
      <c r="P65" s="111"/>
      <c r="Q65" s="337"/>
      <c r="R65" s="111"/>
    </row>
    <row r="66" spans="2:22" ht="15.5" x14ac:dyDescent="0.35">
      <c r="B66" s="331"/>
      <c r="C66" s="341"/>
      <c r="D66" s="102"/>
      <c r="E66" s="102"/>
      <c r="F66" s="102"/>
      <c r="G66" s="102"/>
      <c r="H66" s="102"/>
      <c r="I66" s="102"/>
      <c r="J66" s="102"/>
      <c r="K66" s="102"/>
      <c r="L66" s="102"/>
      <c r="M66" s="102"/>
      <c r="N66" s="102"/>
      <c r="O66" s="322"/>
      <c r="P66" s="111"/>
      <c r="Q66" s="337"/>
      <c r="R66" s="111"/>
    </row>
    <row r="67" spans="2:22" ht="15.5" x14ac:dyDescent="0.35">
      <c r="B67" s="331"/>
      <c r="C67" s="318" t="str">
        <f>Language!$D71</f>
        <v>Discretionary reliefs (please show the estimated lost yield as positive)</v>
      </c>
      <c r="D67" s="318"/>
      <c r="E67" s="102"/>
      <c r="F67" s="102"/>
      <c r="G67" s="102"/>
      <c r="H67" s="318"/>
      <c r="I67" s="102"/>
      <c r="J67" s="102"/>
      <c r="K67" s="102"/>
      <c r="L67" s="102"/>
      <c r="M67" s="102"/>
      <c r="N67" s="102"/>
      <c r="O67" s="336"/>
      <c r="P67" s="111"/>
      <c r="Q67" s="337"/>
      <c r="R67" s="111"/>
      <c r="T67" s="113"/>
      <c r="U67" s="113"/>
      <c r="V67" s="113"/>
    </row>
    <row r="68" spans="2:22" ht="22.9" customHeight="1" x14ac:dyDescent="0.35">
      <c r="B68" s="331"/>
      <c r="C68" s="318" t="str">
        <f>Language!$D72</f>
        <v>Reductions under:</v>
      </c>
      <c r="D68" s="318"/>
      <c r="E68" s="102"/>
      <c r="F68" s="102"/>
      <c r="G68" s="102"/>
      <c r="H68" s="318"/>
      <c r="I68" s="102"/>
      <c r="J68" s="102"/>
      <c r="K68" s="102"/>
      <c r="L68" s="102"/>
      <c r="M68" s="102"/>
      <c r="N68" s="102"/>
      <c r="O68" s="336"/>
      <c r="P68" s="111"/>
      <c r="Q68" s="337"/>
      <c r="R68" s="111"/>
      <c r="T68" s="113"/>
      <c r="U68" s="113"/>
      <c r="V68" s="113"/>
    </row>
    <row r="69" spans="2:22" ht="15.5" x14ac:dyDescent="0.35">
      <c r="B69" s="331"/>
      <c r="C69" s="341">
        <v>17</v>
      </c>
      <c r="D69" s="102" t="str">
        <f>Language!$D73</f>
        <v>Section 47 (charitable occupations)</v>
      </c>
      <c r="E69" s="102"/>
      <c r="F69" s="102"/>
      <c r="G69" s="102"/>
      <c r="H69" s="102"/>
      <c r="I69" s="102"/>
      <c r="J69" s="102"/>
      <c r="K69" s="102"/>
      <c r="L69" s="102"/>
      <c r="M69" s="102"/>
      <c r="N69" s="102"/>
      <c r="O69" s="329"/>
      <c r="P69" s="111"/>
      <c r="Q69" s="337"/>
      <c r="R69" s="111"/>
    </row>
    <row r="70" spans="2:22" ht="15.5" x14ac:dyDescent="0.35">
      <c r="B70" s="331"/>
      <c r="C70" s="341">
        <v>17.5</v>
      </c>
      <c r="D70" s="102" t="str">
        <f>Language!$D74</f>
        <v>Section 47 (community amateur sports clubs)</v>
      </c>
      <c r="E70" s="102"/>
      <c r="F70" s="102"/>
      <c r="G70" s="102"/>
      <c r="H70" s="102"/>
      <c r="I70" s="102"/>
      <c r="J70" s="102"/>
      <c r="K70" s="102"/>
      <c r="L70" s="102"/>
      <c r="M70" s="102"/>
      <c r="N70" s="102"/>
      <c r="O70" s="329"/>
      <c r="P70" s="111"/>
      <c r="Q70" s="337"/>
      <c r="R70" s="111"/>
    </row>
    <row r="71" spans="2:22" ht="15.5" x14ac:dyDescent="0.35">
      <c r="B71" s="331"/>
      <c r="C71" s="341">
        <v>18</v>
      </c>
      <c r="D71" s="102" t="str">
        <f>Language!$D75</f>
        <v>Section 47 (non-profit making bodies)</v>
      </c>
      <c r="E71" s="102"/>
      <c r="F71" s="102"/>
      <c r="G71" s="102"/>
      <c r="H71" s="102"/>
      <c r="I71" s="102"/>
      <c r="J71" s="102"/>
      <c r="K71" s="102"/>
      <c r="L71" s="102"/>
      <c r="M71" s="102"/>
      <c r="N71" s="102"/>
      <c r="O71" s="329"/>
      <c r="P71" s="111"/>
      <c r="Q71" s="337"/>
      <c r="R71" s="111"/>
    </row>
    <row r="72" spans="2:22" ht="15.5" x14ac:dyDescent="0.35">
      <c r="B72" s="331"/>
      <c r="C72" s="341">
        <v>21</v>
      </c>
      <c r="D72" s="102" t="str">
        <f>Language!$D76</f>
        <v>Section 49 (hardship)</v>
      </c>
      <c r="E72" s="102"/>
      <c r="F72" s="102"/>
      <c r="G72" s="102"/>
      <c r="H72" s="102"/>
      <c r="I72" s="102"/>
      <c r="J72" s="102"/>
      <c r="K72" s="102"/>
      <c r="L72" s="102"/>
      <c r="M72" s="102"/>
      <c r="N72" s="102"/>
      <c r="O72" s="329"/>
      <c r="P72" s="111"/>
      <c r="Q72" s="337"/>
      <c r="R72" s="111"/>
    </row>
    <row r="73" spans="2:22" ht="15.5" x14ac:dyDescent="0.35">
      <c r="B73" s="331"/>
      <c r="C73" s="341">
        <v>22</v>
      </c>
      <c r="D73" s="102" t="str">
        <f>Language!$D77</f>
        <v>Regulation 5 of S.I. 1991 No. 141 (charges on property)</v>
      </c>
      <c r="E73" s="102"/>
      <c r="F73" s="102"/>
      <c r="G73" s="102"/>
      <c r="H73" s="102"/>
      <c r="I73" s="102"/>
      <c r="J73" s="102"/>
      <c r="K73" s="102"/>
      <c r="L73" s="102"/>
      <c r="M73" s="102"/>
      <c r="N73" s="102"/>
      <c r="O73" s="329"/>
      <c r="P73" s="111"/>
      <c r="Q73" s="337"/>
      <c r="R73" s="111"/>
      <c r="S73" s="101" t="s">
        <v>6</v>
      </c>
    </row>
    <row r="74" spans="2:22" ht="15.5" x14ac:dyDescent="0.35">
      <c r="B74" s="331"/>
      <c r="C74" s="341">
        <v>23</v>
      </c>
      <c r="D74" s="102" t="str">
        <f>Language!$D78</f>
        <v>Net yield (line 16 minus lines 17 to 22)</v>
      </c>
      <c r="E74" s="102"/>
      <c r="F74" s="102"/>
      <c r="G74" s="102"/>
      <c r="H74" s="102"/>
      <c r="I74" s="102"/>
      <c r="J74" s="102"/>
      <c r="K74" s="102"/>
      <c r="L74" s="102"/>
      <c r="M74" s="102"/>
      <c r="N74" s="102"/>
      <c r="O74" s="345">
        <f>O64-SUM(O69:O73)</f>
        <v>0</v>
      </c>
      <c r="P74" s="111"/>
      <c r="Q74" s="337"/>
      <c r="R74" s="111"/>
      <c r="S74" s="101" t="s">
        <v>133</v>
      </c>
    </row>
    <row r="75" spans="2:22" ht="15.5" x14ac:dyDescent="0.35">
      <c r="B75" s="331"/>
      <c r="C75" s="341"/>
      <c r="D75" s="102"/>
      <c r="E75" s="102"/>
      <c r="F75" s="102"/>
      <c r="G75" s="102"/>
      <c r="H75" s="102"/>
      <c r="I75" s="102"/>
      <c r="J75" s="102"/>
      <c r="K75" s="102"/>
      <c r="L75" s="102"/>
      <c r="M75" s="102"/>
      <c r="N75" s="102"/>
      <c r="O75" s="322"/>
      <c r="P75" s="111"/>
      <c r="Q75" s="337"/>
      <c r="R75" s="111"/>
      <c r="S75" s="101" t="s">
        <v>132</v>
      </c>
    </row>
    <row r="76" spans="2:22" ht="15.5" x14ac:dyDescent="0.35">
      <c r="B76" s="331"/>
      <c r="C76" s="341">
        <v>24</v>
      </c>
      <c r="D76" s="102" t="str">
        <f>Language!$D79</f>
        <v>Allowance for costs of collection (from NDR1, 2025-26, line 17)</v>
      </c>
      <c r="E76" s="102"/>
      <c r="F76" s="102"/>
      <c r="G76" s="102"/>
      <c r="H76" s="102"/>
      <c r="I76" s="102"/>
      <c r="J76" s="102"/>
      <c r="K76" s="102"/>
      <c r="L76" s="102"/>
      <c r="M76" s="102"/>
      <c r="N76" s="102"/>
      <c r="O76" s="345">
        <f>IF(ISERROR(-VLOOKUP($S76&amp;$S77&amp;UANumber&amp;S78&amp;$S80,NDRData,2,FALSE))=TRUE,0,-VLOOKUP($S76&amp;$S77&amp;UANumber&amp;S78&amp;$S80,NDRData,2,FALSE))</f>
        <v>0</v>
      </c>
      <c r="P76" s="111"/>
      <c r="Q76" s="337"/>
      <c r="R76" s="111"/>
      <c r="S76" s="101" t="str">
        <f>$S$6</f>
        <v>202526</v>
      </c>
    </row>
    <row r="77" spans="2:22" ht="15.5" x14ac:dyDescent="0.35">
      <c r="B77" s="331"/>
      <c r="C77" s="341"/>
      <c r="D77" s="102"/>
      <c r="E77" s="102"/>
      <c r="F77" s="102"/>
      <c r="G77" s="102"/>
      <c r="H77" s="102"/>
      <c r="I77" s="102"/>
      <c r="J77" s="102"/>
      <c r="K77" s="102"/>
      <c r="L77" s="102"/>
      <c r="M77" s="102"/>
      <c r="N77" s="102"/>
      <c r="O77" s="336"/>
      <c r="P77" s="111"/>
      <c r="Q77" s="337"/>
      <c r="R77" s="111"/>
      <c r="S77" s="101" t="s">
        <v>101</v>
      </c>
    </row>
    <row r="78" spans="2:22" ht="15.5" x14ac:dyDescent="0.35">
      <c r="B78" s="331"/>
      <c r="C78" s="341">
        <v>25</v>
      </c>
      <c r="D78" s="102" t="str">
        <f>Language!$D80</f>
        <v>Losses in collection yield lost in respect of bad debts written off and</v>
      </c>
      <c r="E78" s="102"/>
      <c r="F78" s="102"/>
      <c r="G78" s="102"/>
      <c r="H78" s="102"/>
      <c r="I78" s="102"/>
      <c r="J78" s="102"/>
      <c r="K78" s="102"/>
      <c r="L78" s="102"/>
      <c r="M78" s="102"/>
      <c r="N78" s="102"/>
      <c r="O78" s="329"/>
      <c r="P78" s="111"/>
      <c r="Q78" s="337"/>
      <c r="R78" s="111"/>
      <c r="S78" s="101" t="s">
        <v>218</v>
      </c>
    </row>
    <row r="79" spans="2:22" ht="15.5" x14ac:dyDescent="0.35">
      <c r="B79" s="331"/>
      <c r="C79" s="341"/>
      <c r="D79" s="102" t="str">
        <f>Language!$D81</f>
        <v>doubtful debts for which provision should be made</v>
      </c>
      <c r="E79" s="102"/>
      <c r="F79" s="102"/>
      <c r="G79" s="102"/>
      <c r="H79" s="102"/>
      <c r="I79" s="102"/>
      <c r="J79" s="102"/>
      <c r="K79" s="102"/>
      <c r="L79" s="102"/>
      <c r="M79" s="102"/>
      <c r="N79" s="102"/>
      <c r="O79" s="322"/>
      <c r="P79" s="111"/>
      <c r="Q79" s="337"/>
      <c r="R79" s="111"/>
    </row>
    <row r="80" spans="2:22" ht="15.5" x14ac:dyDescent="0.35">
      <c r="B80" s="331"/>
      <c r="C80" s="341">
        <v>26</v>
      </c>
      <c r="D80" s="102" t="str">
        <f>Language!$D82</f>
        <v>Refund of overpayments Interest on repayments</v>
      </c>
      <c r="E80" s="102"/>
      <c r="F80" s="102"/>
      <c r="G80" s="102"/>
      <c r="H80" s="102"/>
      <c r="I80" s="102"/>
      <c r="J80" s="102"/>
      <c r="K80" s="102"/>
      <c r="L80" s="102"/>
      <c r="M80" s="102"/>
      <c r="N80" s="102"/>
      <c r="O80" s="329"/>
      <c r="P80" s="111"/>
      <c r="Q80" s="337"/>
      <c r="R80" s="111"/>
    </row>
    <row r="81" spans="2:18" ht="15.5" x14ac:dyDescent="0.35">
      <c r="B81" s="331"/>
      <c r="C81" s="341"/>
      <c r="D81" s="102"/>
      <c r="E81" s="102"/>
      <c r="F81" s="102"/>
      <c r="G81" s="102"/>
      <c r="H81" s="102"/>
      <c r="I81" s="102"/>
      <c r="J81" s="102"/>
      <c r="K81" s="102"/>
      <c r="L81" s="102"/>
      <c r="M81" s="102"/>
      <c r="N81" s="102"/>
      <c r="O81" s="322"/>
      <c r="P81" s="110"/>
      <c r="Q81" s="349"/>
      <c r="R81" s="110"/>
    </row>
    <row r="82" spans="2:18" ht="15.5" x14ac:dyDescent="0.35">
      <c r="B82" s="331"/>
      <c r="C82" s="341">
        <v>27</v>
      </c>
      <c r="D82" s="318" t="str">
        <f>Language!$D83</f>
        <v>Contribution to the pool (line 23 minus lines 24 to 26)</v>
      </c>
      <c r="E82" s="102"/>
      <c r="F82" s="102"/>
      <c r="G82" s="102"/>
      <c r="H82" s="102"/>
      <c r="I82" s="102"/>
      <c r="J82" s="102"/>
      <c r="K82" s="102"/>
      <c r="L82" s="102"/>
      <c r="M82" s="102"/>
      <c r="N82" s="102"/>
      <c r="O82" s="345">
        <f>O74-O76-O78-O80</f>
        <v>0</v>
      </c>
      <c r="P82" s="110"/>
      <c r="Q82" s="349"/>
      <c r="R82" s="110"/>
    </row>
    <row r="83" spans="2:18" ht="15.5" x14ac:dyDescent="0.35">
      <c r="B83" s="331"/>
      <c r="C83" s="102"/>
      <c r="D83" s="102"/>
      <c r="E83" s="102"/>
      <c r="F83" s="102"/>
      <c r="G83" s="102"/>
      <c r="H83" s="102"/>
      <c r="I83" s="102"/>
      <c r="J83" s="102"/>
      <c r="K83" s="102"/>
      <c r="L83" s="102"/>
      <c r="M83" s="102"/>
      <c r="N83" s="102"/>
      <c r="O83" s="348"/>
      <c r="P83" s="111"/>
      <c r="Q83" s="337"/>
      <c r="R83" s="111"/>
    </row>
    <row r="84" spans="2:18" ht="12.75" customHeight="1" x14ac:dyDescent="0.35">
      <c r="B84" s="331"/>
      <c r="C84" s="318" t="str">
        <f>Language!$D84</f>
        <v>MEMORANDUM ITEMS</v>
      </c>
      <c r="D84" s="102"/>
      <c r="E84" s="102"/>
      <c r="F84" s="102"/>
      <c r="G84" s="102"/>
      <c r="H84" s="102"/>
      <c r="I84" s="102"/>
      <c r="J84" s="102"/>
      <c r="K84" s="102"/>
      <c r="L84" s="102"/>
      <c r="M84" s="102"/>
      <c r="N84" s="102"/>
      <c r="O84" s="348"/>
      <c r="P84" s="111"/>
      <c r="Q84" s="337"/>
      <c r="R84" s="111"/>
    </row>
    <row r="85" spans="2:18" ht="12.75" customHeight="1" x14ac:dyDescent="0.35">
      <c r="B85" s="331"/>
      <c r="C85" s="102"/>
      <c r="D85" s="102"/>
      <c r="E85" s="102"/>
      <c r="F85" s="102"/>
      <c r="G85" s="102"/>
      <c r="H85" s="102"/>
      <c r="I85" s="102"/>
      <c r="J85" s="102"/>
      <c r="K85" s="102"/>
      <c r="L85" s="102"/>
      <c r="M85" s="102"/>
      <c r="N85" s="102"/>
      <c r="O85" s="348"/>
      <c r="P85" s="111"/>
      <c r="Q85" s="337"/>
      <c r="R85" s="111"/>
    </row>
    <row r="86" spans="2:18" ht="12.75" customHeight="1" x14ac:dyDescent="0.35">
      <c r="B86" s="331"/>
      <c r="C86" s="341">
        <v>40</v>
      </c>
      <c r="D86" s="102" t="str">
        <f>Language!$D85</f>
        <v>Number of hereditaments on rating list at 1 April 2025</v>
      </c>
      <c r="E86" s="102"/>
      <c r="F86" s="102"/>
      <c r="G86" s="102"/>
      <c r="H86" s="102"/>
      <c r="I86" s="102"/>
      <c r="J86" s="102"/>
      <c r="K86" s="102"/>
      <c r="L86" s="102"/>
      <c r="M86" s="102"/>
      <c r="N86" s="102"/>
      <c r="O86" s="329"/>
      <c r="P86" s="111"/>
      <c r="Q86" s="337"/>
      <c r="R86" s="111"/>
    </row>
    <row r="87" spans="2:18" ht="12.75" customHeight="1" x14ac:dyDescent="0.35">
      <c r="B87" s="331"/>
      <c r="C87" s="341">
        <v>41</v>
      </c>
      <c r="D87" s="102" t="str">
        <f>Language!$D86</f>
        <v>Number of hereditaments on rating list at 31 March 2026</v>
      </c>
      <c r="E87" s="102"/>
      <c r="F87" s="102"/>
      <c r="G87" s="102"/>
      <c r="H87" s="102"/>
      <c r="I87" s="102"/>
      <c r="J87" s="102"/>
      <c r="K87" s="102"/>
      <c r="L87" s="102"/>
      <c r="M87" s="102"/>
      <c r="N87" s="102"/>
      <c r="O87" s="329"/>
      <c r="P87" s="111"/>
      <c r="Q87" s="337"/>
      <c r="R87" s="111"/>
    </row>
    <row r="88" spans="2:18" ht="12.75" customHeight="1" x14ac:dyDescent="0.35">
      <c r="B88" s="331"/>
      <c r="C88" s="341">
        <v>42</v>
      </c>
      <c r="D88" s="102" t="str">
        <f>Language!$D87</f>
        <v>Aggregate rateable value at 1 April 2025</v>
      </c>
      <c r="E88" s="102"/>
      <c r="F88" s="102"/>
      <c r="G88" s="102"/>
      <c r="H88" s="102"/>
      <c r="I88" s="102"/>
      <c r="J88" s="102"/>
      <c r="K88" s="102"/>
      <c r="L88" s="102"/>
      <c r="M88" s="102"/>
      <c r="N88" s="102"/>
      <c r="O88" s="329"/>
      <c r="P88" s="111"/>
      <c r="Q88" s="337"/>
      <c r="R88" s="111"/>
    </row>
    <row r="89" spans="2:18" ht="12.75" customHeight="1" x14ac:dyDescent="0.35">
      <c r="B89" s="331"/>
      <c r="C89" s="341">
        <v>43</v>
      </c>
      <c r="D89" s="102" t="str">
        <f>Language!$D88</f>
        <v>Aggregate rateable value at 31 March 2026</v>
      </c>
      <c r="E89" s="102"/>
      <c r="F89" s="102"/>
      <c r="G89" s="102"/>
      <c r="H89" s="102"/>
      <c r="I89" s="102"/>
      <c r="J89" s="102"/>
      <c r="K89" s="102"/>
      <c r="L89" s="102"/>
      <c r="M89" s="102"/>
      <c r="N89" s="102"/>
      <c r="O89" s="329"/>
      <c r="P89" s="111"/>
      <c r="Q89" s="337"/>
      <c r="R89" s="111"/>
    </row>
    <row r="90" spans="2:18" ht="25.5" customHeight="1" x14ac:dyDescent="0.35">
      <c r="B90" s="331"/>
      <c r="C90" s="102"/>
      <c r="D90" s="102" t="s">
        <v>529</v>
      </c>
      <c r="E90" s="102"/>
      <c r="F90" s="102"/>
      <c r="G90" s="102"/>
      <c r="H90" s="102"/>
      <c r="I90" s="102"/>
      <c r="J90" s="102"/>
      <c r="K90" s="102"/>
      <c r="L90" s="102"/>
      <c r="M90" s="102"/>
      <c r="N90" s="102"/>
      <c r="O90" s="348"/>
      <c r="P90" s="111"/>
      <c r="Q90" s="337"/>
      <c r="R90" s="111"/>
    </row>
    <row r="91" spans="2:18" ht="21" customHeight="1" x14ac:dyDescent="0.35">
      <c r="B91" s="331"/>
      <c r="C91" s="102"/>
      <c r="D91" s="102" t="str">
        <f>+Language!D92</f>
        <v>Welsh Government Administration use only</v>
      </c>
      <c r="E91" s="102"/>
      <c r="F91" s="102"/>
      <c r="G91" s="102"/>
      <c r="H91" s="102"/>
      <c r="I91" s="102"/>
      <c r="J91" s="102"/>
      <c r="K91" s="102"/>
      <c r="L91" s="102"/>
      <c r="M91" s="102"/>
      <c r="N91" s="380" t="str">
        <f>+Transfer!M51</f>
        <v>ZZZZZZZZZZZZZZ</v>
      </c>
      <c r="O91" s="381"/>
      <c r="P91" s="111"/>
      <c r="Q91" s="337"/>
      <c r="R91" s="111"/>
    </row>
    <row r="92" spans="2:18" ht="12" customHeight="1" x14ac:dyDescent="0.35">
      <c r="B92" s="350"/>
      <c r="C92" s="351"/>
      <c r="D92" s="352"/>
      <c r="E92" s="352"/>
      <c r="F92" s="352"/>
      <c r="G92" s="352"/>
      <c r="H92" s="352"/>
      <c r="I92" s="352"/>
      <c r="J92" s="352"/>
      <c r="K92" s="352"/>
      <c r="L92" s="352"/>
      <c r="M92" s="352"/>
      <c r="N92" s="352"/>
      <c r="O92" s="353"/>
      <c r="P92" s="354"/>
      <c r="Q92" s="355"/>
      <c r="R92" s="111"/>
    </row>
    <row r="93" spans="2:18" ht="12.75" customHeight="1" x14ac:dyDescent="0.35"/>
    <row r="94" spans="2:18" ht="12.75" hidden="1" customHeight="1" x14ac:dyDescent="0.35"/>
    <row r="95" spans="2:18" ht="12.75" hidden="1" customHeight="1" x14ac:dyDescent="0.35"/>
    <row r="96" spans="2:18" ht="12.75" hidden="1" customHeight="1" x14ac:dyDescent="0.35"/>
    <row r="97" ht="12.75" hidden="1" customHeight="1" x14ac:dyDescent="0.35"/>
    <row r="98" ht="12.75" hidden="1" customHeight="1" x14ac:dyDescent="0.35"/>
    <row r="99" ht="12.75" hidden="1" customHeight="1" x14ac:dyDescent="0.35"/>
    <row r="100" ht="12.75" hidden="1" customHeight="1" x14ac:dyDescent="0.35"/>
    <row r="101" ht="12.75" hidden="1" customHeight="1" x14ac:dyDescent="0.35"/>
    <row r="102" ht="12.75" hidden="1" customHeight="1" x14ac:dyDescent="0.35"/>
  </sheetData>
  <sheetProtection sheet="1" objects="1" scenarios="1"/>
  <mergeCells count="1">
    <mergeCell ref="N91:O91"/>
  </mergeCells>
  <phoneticPr fontId="9" type="noConversion"/>
  <printOptions horizontalCentered="1"/>
  <pageMargins left="0.19685039370078741" right="0.19685039370078741" top="0.19685039370078741" bottom="0.19685039370078741" header="0" footer="0"/>
  <pageSetup paperSize="9" scale="59" orientation="portrait" r:id="rId1"/>
  <headerFooter alignWithMargins="0"/>
  <rowBreaks count="1" manualBreakCount="1">
    <brk id="83" max="16383" man="1"/>
  </rowBreaks>
  <cellWatches>
    <cellWatch r="S78"/>
  </cellWatch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5F278-1A89-4E3C-BA30-709ADF0BC646}">
  <dimension ref="A1:XFC353"/>
  <sheetViews>
    <sheetView showRowColHeaders="0" zoomScaleNormal="100" workbookViewId="0"/>
  </sheetViews>
  <sheetFormatPr defaultColWidth="0" defaultRowHeight="15.5" zeroHeight="1" x14ac:dyDescent="0.35"/>
  <cols>
    <col min="1" max="1" width="1.765625" style="268" customWidth="1"/>
    <col min="2" max="2" width="96" style="268" customWidth="1"/>
    <col min="3" max="3" width="1.765625" style="268" customWidth="1"/>
    <col min="4" max="16383" width="8.84375" style="268" hidden="1"/>
    <col min="16384" max="16384" width="1" style="268" hidden="1"/>
  </cols>
  <sheetData>
    <row r="1" spans="1:3" ht="16" thickBot="1" x14ac:dyDescent="0.4">
      <c r="A1" s="266"/>
      <c r="B1" s="266"/>
      <c r="C1" s="267"/>
    </row>
    <row r="2" spans="1:3" ht="18" x14ac:dyDescent="0.35">
      <c r="A2" s="266"/>
      <c r="B2" s="269" t="s">
        <v>585</v>
      </c>
      <c r="C2" s="267"/>
    </row>
    <row r="3" spans="1:3" ht="18" x14ac:dyDescent="0.35">
      <c r="A3" s="267"/>
      <c r="B3" s="270" t="str">
        <f>"(NDR3 "&amp;year&amp;") Guidance Notes"</f>
        <v>(NDR3 2025-26) Guidance Notes</v>
      </c>
      <c r="C3" s="267"/>
    </row>
    <row r="4" spans="1:3" x14ac:dyDescent="0.35">
      <c r="A4" s="267"/>
      <c r="B4" s="271"/>
      <c r="C4" s="267"/>
    </row>
    <row r="5" spans="1:3" ht="18" x14ac:dyDescent="0.35">
      <c r="A5" s="267"/>
      <c r="B5" s="289" t="s">
        <v>584</v>
      </c>
      <c r="C5" s="267"/>
    </row>
    <row r="6" spans="1:3" ht="31" customHeight="1" x14ac:dyDescent="0.35">
      <c r="A6" s="267"/>
      <c r="B6" s="287" t="s">
        <v>583</v>
      </c>
      <c r="C6" s="267"/>
    </row>
    <row r="7" spans="1:3" s="274" customFormat="1" x14ac:dyDescent="0.35">
      <c r="A7" s="272"/>
      <c r="B7" s="273" t="s">
        <v>582</v>
      </c>
      <c r="C7" s="267"/>
    </row>
    <row r="8" spans="1:3" ht="31" customHeight="1" x14ac:dyDescent="0.35">
      <c r="A8" s="267"/>
      <c r="B8" s="287" t="s">
        <v>581</v>
      </c>
      <c r="C8" s="267"/>
    </row>
    <row r="9" spans="1:3" s="274" customFormat="1" x14ac:dyDescent="0.35">
      <c r="A9" s="272"/>
      <c r="B9" s="273" t="s">
        <v>641</v>
      </c>
      <c r="C9" s="267"/>
    </row>
    <row r="10" spans="1:3" x14ac:dyDescent="0.35">
      <c r="A10" s="267"/>
      <c r="B10" s="273" t="s">
        <v>580</v>
      </c>
      <c r="C10" s="267"/>
    </row>
    <row r="11" spans="1:3" x14ac:dyDescent="0.35">
      <c r="A11" s="267"/>
      <c r="B11" s="273" t="s">
        <v>579</v>
      </c>
      <c r="C11" s="267"/>
    </row>
    <row r="12" spans="1:3" x14ac:dyDescent="0.35">
      <c r="A12" s="267"/>
      <c r="B12" s="273" t="s">
        <v>1359</v>
      </c>
      <c r="C12" s="267"/>
    </row>
    <row r="13" spans="1:3" x14ac:dyDescent="0.35">
      <c r="A13" s="267"/>
      <c r="B13" s="273" t="s">
        <v>1360</v>
      </c>
      <c r="C13" s="267"/>
    </row>
    <row r="14" spans="1:3" x14ac:dyDescent="0.35">
      <c r="A14" s="267"/>
      <c r="B14" s="273" t="s">
        <v>1398</v>
      </c>
      <c r="C14" s="267"/>
    </row>
    <row r="15" spans="1:3" x14ac:dyDescent="0.35">
      <c r="A15" s="267"/>
      <c r="B15" s="273" t="s">
        <v>578</v>
      </c>
      <c r="C15" s="267"/>
    </row>
    <row r="16" spans="1:3" x14ac:dyDescent="0.35">
      <c r="A16" s="267"/>
      <c r="B16" s="273" t="s">
        <v>577</v>
      </c>
      <c r="C16" s="267"/>
    </row>
    <row r="17" spans="1:3" x14ac:dyDescent="0.35">
      <c r="A17" s="267"/>
      <c r="B17" s="273" t="s">
        <v>1303</v>
      </c>
      <c r="C17" s="267"/>
    </row>
    <row r="18" spans="1:3" x14ac:dyDescent="0.35">
      <c r="A18" s="267"/>
      <c r="B18" s="273" t="s">
        <v>576</v>
      </c>
      <c r="C18" s="267"/>
    </row>
    <row r="19" spans="1:3" s="274" customFormat="1" x14ac:dyDescent="0.35">
      <c r="A19" s="272"/>
      <c r="B19" s="273" t="s">
        <v>575</v>
      </c>
      <c r="C19" s="267"/>
    </row>
    <row r="20" spans="1:3" s="274" customFormat="1" x14ac:dyDescent="0.35">
      <c r="A20" s="272"/>
      <c r="B20" s="273" t="s">
        <v>574</v>
      </c>
      <c r="C20" s="267"/>
    </row>
    <row r="21" spans="1:3" s="274" customFormat="1" x14ac:dyDescent="0.35">
      <c r="A21" s="272"/>
      <c r="B21" s="273" t="s">
        <v>573</v>
      </c>
      <c r="C21" s="267"/>
    </row>
    <row r="22" spans="1:3" s="274" customFormat="1" x14ac:dyDescent="0.35">
      <c r="A22" s="272"/>
      <c r="B22" s="273" t="s">
        <v>572</v>
      </c>
      <c r="C22" s="267"/>
    </row>
    <row r="23" spans="1:3" ht="31" customHeight="1" x14ac:dyDescent="0.35">
      <c r="A23" s="267"/>
      <c r="B23" s="287" t="s">
        <v>571</v>
      </c>
      <c r="C23" s="267"/>
    </row>
    <row r="24" spans="1:3" x14ac:dyDescent="0.35">
      <c r="A24" s="267"/>
      <c r="B24" s="273" t="s">
        <v>570</v>
      </c>
      <c r="C24" s="267"/>
    </row>
    <row r="25" spans="1:3" x14ac:dyDescent="0.35">
      <c r="A25" s="267"/>
      <c r="B25" s="273" t="s">
        <v>569</v>
      </c>
      <c r="C25" s="267"/>
    </row>
    <row r="26" spans="1:3" x14ac:dyDescent="0.35">
      <c r="A26" s="267"/>
      <c r="B26" s="273" t="s">
        <v>568</v>
      </c>
      <c r="C26" s="267"/>
    </row>
    <row r="27" spans="1:3" x14ac:dyDescent="0.35">
      <c r="A27" s="267"/>
      <c r="B27" s="273" t="s">
        <v>567</v>
      </c>
      <c r="C27" s="267"/>
    </row>
    <row r="28" spans="1:3" x14ac:dyDescent="0.35">
      <c r="A28" s="267"/>
      <c r="B28" s="273" t="s">
        <v>566</v>
      </c>
      <c r="C28" s="267"/>
    </row>
    <row r="29" spans="1:3" s="274" customFormat="1" x14ac:dyDescent="0.35">
      <c r="A29" s="272"/>
      <c r="B29" s="273" t="s">
        <v>561</v>
      </c>
      <c r="C29" s="267"/>
    </row>
    <row r="30" spans="1:3" s="274" customFormat="1" x14ac:dyDescent="0.35">
      <c r="A30" s="272"/>
      <c r="B30" s="273" t="s">
        <v>560</v>
      </c>
      <c r="C30" s="267"/>
    </row>
    <row r="31" spans="1:3" s="274" customFormat="1" x14ac:dyDescent="0.35">
      <c r="A31" s="272"/>
      <c r="B31" s="273" t="s">
        <v>559</v>
      </c>
      <c r="C31" s="267"/>
    </row>
    <row r="32" spans="1:3" s="274" customFormat="1" x14ac:dyDescent="0.35">
      <c r="A32" s="272"/>
      <c r="B32" s="273" t="s">
        <v>558</v>
      </c>
      <c r="C32" s="267"/>
    </row>
    <row r="33" spans="1:3" s="274" customFormat="1" x14ac:dyDescent="0.35">
      <c r="A33" s="272"/>
      <c r="B33" s="273" t="s">
        <v>557</v>
      </c>
      <c r="C33" s="267"/>
    </row>
    <row r="34" spans="1:3" ht="31" customHeight="1" x14ac:dyDescent="0.35">
      <c r="A34" s="267"/>
      <c r="B34" s="287" t="s">
        <v>556</v>
      </c>
      <c r="C34" s="267"/>
    </row>
    <row r="35" spans="1:3" x14ac:dyDescent="0.35">
      <c r="A35" s="267"/>
      <c r="B35" s="286" t="s">
        <v>554</v>
      </c>
      <c r="C35" s="267"/>
    </row>
    <row r="36" spans="1:3" x14ac:dyDescent="0.35">
      <c r="A36" s="267"/>
      <c r="B36" s="286" t="s">
        <v>545</v>
      </c>
      <c r="C36" s="267"/>
    </row>
    <row r="37" spans="1:3" x14ac:dyDescent="0.35">
      <c r="A37" s="267"/>
      <c r="B37" s="288"/>
      <c r="C37" s="267"/>
    </row>
    <row r="38" spans="1:3" x14ac:dyDescent="0.35">
      <c r="A38" s="267"/>
      <c r="B38" s="290" t="s">
        <v>583</v>
      </c>
      <c r="C38" s="267"/>
    </row>
    <row r="39" spans="1:3" ht="77.5" x14ac:dyDescent="0.35">
      <c r="A39" s="267"/>
      <c r="B39" s="276" t="s">
        <v>1373</v>
      </c>
      <c r="C39" s="267"/>
    </row>
    <row r="40" spans="1:3" x14ac:dyDescent="0.35">
      <c r="A40" s="267"/>
      <c r="B40" s="276"/>
      <c r="C40" s="267"/>
    </row>
    <row r="41" spans="1:3" ht="31" x14ac:dyDescent="0.35">
      <c r="A41" s="267"/>
      <c r="B41" s="276" t="str">
        <f>"The calculation for "&amp;year&amp;" (referred to below as the ‘current year’) is to be made in accordance with the Non‑Domestic Rating Contributions (Wales) Regulations 1992 (SI 1992/3238), as amended (the Regulations)."</f>
        <v>The calculation for 2025-26 (referred to below as the ‘current year’) is to be made in accordance with the Non‑Domestic Rating Contributions (Wales) Regulations 1992 (SI 1992/3238), as amended (the Regulations).</v>
      </c>
      <c r="C41" s="267"/>
    </row>
    <row r="42" spans="1:3" x14ac:dyDescent="0.35">
      <c r="A42" s="267"/>
      <c r="B42" s="276"/>
      <c r="C42" s="267"/>
    </row>
    <row r="43" spans="1:3" ht="62" x14ac:dyDescent="0.35">
      <c r="A43" s="267"/>
      <c r="B43" s="276" t="s">
        <v>1374</v>
      </c>
      <c r="C43" s="267"/>
    </row>
    <row r="44" spans="1:3" x14ac:dyDescent="0.35">
      <c r="A44" s="267"/>
      <c r="B44" s="276"/>
      <c r="C44" s="267"/>
    </row>
    <row r="45" spans="1:3" ht="46.5" x14ac:dyDescent="0.35">
      <c r="A45" s="267"/>
      <c r="B45" s="276" t="s">
        <v>1375</v>
      </c>
      <c r="C45" s="267"/>
    </row>
    <row r="46" spans="1:3" x14ac:dyDescent="0.35">
      <c r="A46" s="267"/>
      <c r="B46" s="276"/>
      <c r="C46" s="267"/>
    </row>
    <row r="47" spans="1:3" ht="82" customHeight="1" x14ac:dyDescent="0.35">
      <c r="A47" s="267"/>
      <c r="B47" s="276" t="str">
        <f>"A copy of the completed spreadsheet and a signed PDF should be emailed to the Welsh Government by no later than "&amp;Language!B15&amp;". At the same time the original form should be sent to the authority's auditors for certification."&amp;" Arrangements should be made with the authority's auditors to send a certified scanned PDF of the form to the Welsh Government by email no later than "&amp;Language!B17&amp;". An updated spreadsheet should be sent electronically to the Welsh Government by the billing authority at the same time."</f>
        <v>A copy of the completed spreadsheet and a signed PDF should be emailed to the Welsh Government by no later than 1 June 2026. At the same time the original form should be sent to the authority's auditors for certification. Arrangements should be made with the authority's auditors to send a certified scanned PDF of the form to the Welsh Government by email no later than 17 November 2026. An updated spreadsheet should be sent electronically to the Welsh Government by the billing authority at the same time.</v>
      </c>
      <c r="C47" s="267"/>
    </row>
    <row r="48" spans="1:3" x14ac:dyDescent="0.35">
      <c r="A48" s="267"/>
      <c r="B48" s="276"/>
      <c r="C48" s="267"/>
    </row>
    <row r="49" spans="1:3" ht="77.5" x14ac:dyDescent="0.35">
      <c r="A49" s="267"/>
      <c r="B49" s="276" t="s">
        <v>1376</v>
      </c>
      <c r="C49" s="267"/>
    </row>
    <row r="50" spans="1:3" x14ac:dyDescent="0.35">
      <c r="A50" s="267"/>
      <c r="B50" s="276"/>
      <c r="C50" s="267"/>
    </row>
    <row r="51" spans="1:3" ht="31" x14ac:dyDescent="0.35">
      <c r="A51" s="267"/>
      <c r="B51" s="276" t="s">
        <v>1377</v>
      </c>
      <c r="C51" s="267"/>
    </row>
    <row r="52" spans="1:3" x14ac:dyDescent="0.35">
      <c r="A52" s="267"/>
      <c r="B52" s="276"/>
      <c r="C52" s="267"/>
    </row>
    <row r="53" spans="1:3" x14ac:dyDescent="0.35">
      <c r="A53" s="267"/>
      <c r="B53" s="277" t="s">
        <v>582</v>
      </c>
      <c r="C53" s="267"/>
    </row>
    <row r="54" spans="1:3" ht="62.5" customHeight="1" x14ac:dyDescent="0.35">
      <c r="A54" s="267"/>
      <c r="B54" s="356" t="str">
        <f>"The gross rates payable is the theoretical maximum rates yield if property shown in the non‑domestic rating list were occupied and not subject to any reliefs. "&amp;"Enter in Line 1 the gross yield in respect of the current year, calculated by reference to the total rateable value shown in the list for each day in the year and the non‑domestic rating multiplier of "&amp;VLOOKUP(YearCode,_RV2,4,FALSE)/100&amp;"."</f>
        <v>The gross rates payable is the theoretical maximum rates yield if property shown in the non‑domestic rating list were occupied and not subject to any reliefs. Enter in Line 1 the gross yield in respect of the current year, calculated by reference to the total rateable value shown in the list for each day in the year and the non‑domestic rating multiplier of 0.568.</v>
      </c>
      <c r="C54" s="267"/>
    </row>
    <row r="55" spans="1:3" ht="15" customHeight="1" x14ac:dyDescent="0.35">
      <c r="A55" s="267"/>
      <c r="B55" s="357"/>
      <c r="C55" s="267"/>
    </row>
    <row r="56" spans="1:3" ht="15" customHeight="1" x14ac:dyDescent="0.35">
      <c r="A56" s="267"/>
      <c r="B56" s="276" t="s">
        <v>1394</v>
      </c>
      <c r="C56" s="267"/>
    </row>
    <row r="57" spans="1:3" ht="46.5" x14ac:dyDescent="0.35">
      <c r="A57" s="267"/>
      <c r="B57" s="276" t="s">
        <v>1425</v>
      </c>
      <c r="C57" s="267"/>
    </row>
    <row r="58" spans="1:3" x14ac:dyDescent="0.35">
      <c r="A58" s="267"/>
      <c r="B58" s="276"/>
      <c r="C58" s="267"/>
    </row>
    <row r="59" spans="1:3" ht="30" customHeight="1" x14ac:dyDescent="0.35">
      <c r="A59" s="267"/>
      <c r="B59" s="276" t="str">
        <f>"(ii) amounts in respect of payments deferred from "&amp;Year_Less_2&amp;". The amount included in "&amp;year&amp;" should equate to the difference between the total amount deferred in "&amp;Year_Less_2&amp;", and the deferred amounts included in "&amp;Year_Less_1&amp;", less"</f>
        <v>(ii) amounts in respect of payments deferred from 2023-24. The amount included in 2025-26 should equate to the difference between the total amount deferred in 2023-24, and the deferred amounts included in 2024-25, less</v>
      </c>
      <c r="C59" s="267"/>
    </row>
    <row r="60" spans="1:3" x14ac:dyDescent="0.35">
      <c r="A60" s="267"/>
      <c r="B60" s="276"/>
      <c r="C60" s="267"/>
    </row>
    <row r="61" spans="1:3" ht="31" x14ac:dyDescent="0.35">
      <c r="A61" s="267"/>
      <c r="B61" s="276" t="s">
        <v>1426</v>
      </c>
      <c r="C61" s="267"/>
    </row>
    <row r="62" spans="1:3" x14ac:dyDescent="0.35">
      <c r="A62" s="267"/>
      <c r="B62" s="276"/>
      <c r="C62" s="267"/>
    </row>
    <row r="63" spans="1:3" ht="18" x14ac:dyDescent="0.35">
      <c r="A63" s="267"/>
      <c r="B63" s="275" t="s">
        <v>581</v>
      </c>
      <c r="C63" s="267"/>
    </row>
    <row r="64" spans="1:3" x14ac:dyDescent="0.35">
      <c r="A64" s="267"/>
      <c r="B64" s="277"/>
      <c r="C64" s="267"/>
    </row>
    <row r="65" spans="1:3" x14ac:dyDescent="0.35">
      <c r="A65" s="267"/>
      <c r="B65" s="277" t="s">
        <v>638</v>
      </c>
      <c r="C65" s="267"/>
    </row>
    <row r="66" spans="1:3" ht="77.5" x14ac:dyDescent="0.35">
      <c r="A66" s="267"/>
      <c r="B66" s="276" t="s">
        <v>1604</v>
      </c>
      <c r="C66" s="267"/>
    </row>
    <row r="67" spans="1:3" x14ac:dyDescent="0.35">
      <c r="A67" s="267"/>
      <c r="B67" s="276"/>
      <c r="C67" s="267"/>
    </row>
    <row r="68" spans="1:3" ht="31" x14ac:dyDescent="0.35">
      <c r="A68" s="267"/>
      <c r="B68" s="276" t="s">
        <v>1401</v>
      </c>
      <c r="C68" s="267"/>
    </row>
    <row r="69" spans="1:3" x14ac:dyDescent="0.35">
      <c r="A69" s="267"/>
      <c r="B69" s="276"/>
      <c r="C69" s="267"/>
    </row>
    <row r="70" spans="1:3" x14ac:dyDescent="0.35">
      <c r="A70" s="267"/>
      <c r="B70" s="276" t="s">
        <v>1252</v>
      </c>
      <c r="C70" s="267"/>
    </row>
    <row r="71" spans="1:3" ht="31" x14ac:dyDescent="0.35">
      <c r="A71" s="267"/>
      <c r="B71" s="276" t="s">
        <v>1427</v>
      </c>
      <c r="C71" s="267"/>
    </row>
    <row r="72" spans="1:3" x14ac:dyDescent="0.35">
      <c r="A72" s="267"/>
      <c r="B72" s="276"/>
      <c r="C72" s="267"/>
    </row>
    <row r="73" spans="1:3" ht="31" x14ac:dyDescent="0.35">
      <c r="A73" s="267"/>
      <c r="B73" s="276" t="s">
        <v>1428</v>
      </c>
      <c r="C73" s="267"/>
    </row>
    <row r="74" spans="1:3" x14ac:dyDescent="0.35">
      <c r="A74" s="267"/>
      <c r="B74" s="276"/>
      <c r="C74" s="267"/>
    </row>
    <row r="75" spans="1:3" x14ac:dyDescent="0.35">
      <c r="A75" s="267"/>
      <c r="B75" s="277" t="s">
        <v>1365</v>
      </c>
      <c r="C75" s="267"/>
    </row>
    <row r="76" spans="1:3" x14ac:dyDescent="0.35">
      <c r="A76" s="267"/>
      <c r="B76" s="276" t="s">
        <v>1311</v>
      </c>
      <c r="C76" s="267"/>
    </row>
    <row r="77" spans="1:3" x14ac:dyDescent="0.35">
      <c r="A77" s="267"/>
      <c r="B77" s="276"/>
      <c r="C77" s="267"/>
    </row>
    <row r="78" spans="1:3" ht="45" customHeight="1" x14ac:dyDescent="0.35">
      <c r="A78" s="267"/>
      <c r="B78" s="276" t="s">
        <v>1575</v>
      </c>
      <c r="C78" s="267"/>
    </row>
    <row r="79" spans="1:3" ht="15" customHeight="1" x14ac:dyDescent="0.35">
      <c r="A79" s="267"/>
      <c r="B79" s="276"/>
      <c r="C79" s="267"/>
    </row>
    <row r="80" spans="1:3" x14ac:dyDescent="0.35">
      <c r="A80" s="267"/>
      <c r="B80" s="276" t="s">
        <v>1402</v>
      </c>
      <c r="C80" s="267"/>
    </row>
    <row r="81" spans="1:3" ht="31" x14ac:dyDescent="0.35">
      <c r="A81" s="267"/>
      <c r="B81" s="276" t="s">
        <v>1429</v>
      </c>
      <c r="C81" s="267"/>
    </row>
    <row r="82" spans="1:3" x14ac:dyDescent="0.35">
      <c r="A82" s="267"/>
      <c r="B82" s="276"/>
      <c r="C82" s="267"/>
    </row>
    <row r="83" spans="1:3" ht="30" customHeight="1" x14ac:dyDescent="0.35">
      <c r="A83" s="267"/>
      <c r="B83" s="276" t="s">
        <v>1430</v>
      </c>
      <c r="C83" s="267"/>
    </row>
    <row r="84" spans="1:3" x14ac:dyDescent="0.35">
      <c r="A84" s="267"/>
      <c r="B84" s="276"/>
      <c r="C84" s="267"/>
    </row>
    <row r="85" spans="1:3" x14ac:dyDescent="0.35">
      <c r="A85" s="267"/>
      <c r="B85" s="277" t="s">
        <v>579</v>
      </c>
      <c r="C85" s="267"/>
    </row>
    <row r="86" spans="1:3" ht="30" customHeight="1" x14ac:dyDescent="0.35">
      <c r="A86" s="267"/>
      <c r="B86" s="276" t="s">
        <v>1400</v>
      </c>
      <c r="C86" s="267"/>
    </row>
    <row r="87" spans="1:3" ht="15" customHeight="1" x14ac:dyDescent="0.35">
      <c r="A87" s="267"/>
      <c r="B87" s="276"/>
      <c r="C87" s="267"/>
    </row>
    <row r="88" spans="1:3" ht="30" customHeight="1" x14ac:dyDescent="0.35">
      <c r="A88" s="267"/>
      <c r="B88" s="276" t="s">
        <v>1576</v>
      </c>
      <c r="C88" s="267"/>
    </row>
    <row r="89" spans="1:3" x14ac:dyDescent="0.35">
      <c r="A89" s="267"/>
      <c r="B89" s="276"/>
      <c r="C89" s="267"/>
    </row>
    <row r="90" spans="1:3" x14ac:dyDescent="0.35">
      <c r="A90" s="267"/>
      <c r="B90" s="276" t="s">
        <v>1357</v>
      </c>
      <c r="C90" s="267"/>
    </row>
    <row r="91" spans="1:3" ht="31" x14ac:dyDescent="0.35">
      <c r="A91" s="267"/>
      <c r="B91" s="276" t="s">
        <v>1429</v>
      </c>
      <c r="C91" s="267"/>
    </row>
    <row r="92" spans="1:3" x14ac:dyDescent="0.35">
      <c r="A92" s="267"/>
      <c r="B92" s="276"/>
      <c r="C92" s="267"/>
    </row>
    <row r="93" spans="1:3" ht="45" customHeight="1" x14ac:dyDescent="0.35">
      <c r="A93" s="267"/>
      <c r="B93" s="276" t="s">
        <v>1430</v>
      </c>
      <c r="C93" s="267"/>
    </row>
    <row r="94" spans="1:3" x14ac:dyDescent="0.35">
      <c r="A94" s="267"/>
      <c r="B94" s="276"/>
      <c r="C94" s="267"/>
    </row>
    <row r="95" spans="1:3" x14ac:dyDescent="0.35">
      <c r="A95" s="267"/>
      <c r="B95" s="277" t="s">
        <v>1353</v>
      </c>
      <c r="C95" s="267"/>
    </row>
    <row r="96" spans="1:3" ht="46.5" customHeight="1" x14ac:dyDescent="0.35">
      <c r="A96" s="267"/>
      <c r="B96" s="276" t="s">
        <v>1414</v>
      </c>
      <c r="C96" s="267"/>
    </row>
    <row r="97" spans="1:3" ht="15" customHeight="1" x14ac:dyDescent="0.35">
      <c r="A97" s="267"/>
      <c r="B97" s="276"/>
      <c r="C97" s="267"/>
    </row>
    <row r="98" spans="1:3" ht="31" x14ac:dyDescent="0.35">
      <c r="A98" s="267"/>
      <c r="B98" s="276" t="s">
        <v>1577</v>
      </c>
      <c r="C98" s="267"/>
    </row>
    <row r="99" spans="1:3" x14ac:dyDescent="0.35">
      <c r="A99" s="267"/>
      <c r="B99" s="276"/>
      <c r="C99" s="267"/>
    </row>
    <row r="100" spans="1:3" x14ac:dyDescent="0.35">
      <c r="A100" s="267"/>
      <c r="B100" s="276" t="s">
        <v>1354</v>
      </c>
      <c r="C100" s="267"/>
    </row>
    <row r="101" spans="1:3" ht="31" x14ac:dyDescent="0.35">
      <c r="A101" s="267"/>
      <c r="B101" s="276" t="s">
        <v>1429</v>
      </c>
      <c r="C101" s="267"/>
    </row>
    <row r="102" spans="1:3" x14ac:dyDescent="0.35">
      <c r="A102" s="267"/>
      <c r="B102" s="276"/>
      <c r="C102" s="267"/>
    </row>
    <row r="103" spans="1:3" ht="45" customHeight="1" x14ac:dyDescent="0.35">
      <c r="A103" s="267"/>
      <c r="B103" s="276" t="s">
        <v>1430</v>
      </c>
      <c r="C103" s="267"/>
    </row>
    <row r="104" spans="1:3" x14ac:dyDescent="0.35">
      <c r="A104" s="267"/>
      <c r="B104" s="276"/>
      <c r="C104" s="267"/>
    </row>
    <row r="105" spans="1:3" x14ac:dyDescent="0.35">
      <c r="A105" s="267"/>
      <c r="B105" s="277" t="s">
        <v>1355</v>
      </c>
      <c r="C105" s="267"/>
    </row>
    <row r="106" spans="1:3" ht="46.5" x14ac:dyDescent="0.35">
      <c r="A106" s="267"/>
      <c r="B106" s="276" t="s">
        <v>1397</v>
      </c>
      <c r="C106" s="267"/>
    </row>
    <row r="107" spans="1:3" x14ac:dyDescent="0.35">
      <c r="A107" s="267"/>
      <c r="B107" s="276"/>
      <c r="C107" s="267"/>
    </row>
    <row r="108" spans="1:3" ht="31" x14ac:dyDescent="0.35">
      <c r="A108" s="267"/>
      <c r="B108" s="276" t="s">
        <v>1578</v>
      </c>
      <c r="C108" s="267"/>
    </row>
    <row r="109" spans="1:3" x14ac:dyDescent="0.35">
      <c r="A109" s="267"/>
      <c r="B109" s="276"/>
      <c r="C109" s="267"/>
    </row>
    <row r="110" spans="1:3" x14ac:dyDescent="0.35">
      <c r="A110" s="267"/>
      <c r="B110" s="276" t="s">
        <v>1396</v>
      </c>
      <c r="C110" s="267"/>
    </row>
    <row r="111" spans="1:3" ht="31" x14ac:dyDescent="0.35">
      <c r="A111" s="267"/>
      <c r="B111" s="276" t="s">
        <v>1429</v>
      </c>
      <c r="C111" s="267"/>
    </row>
    <row r="112" spans="1:3" x14ac:dyDescent="0.35">
      <c r="A112" s="267"/>
      <c r="B112" s="276"/>
      <c r="C112" s="267"/>
    </row>
    <row r="113" spans="1:3" ht="45" customHeight="1" x14ac:dyDescent="0.35">
      <c r="A113" s="267"/>
      <c r="B113" s="276" t="s">
        <v>1430</v>
      </c>
      <c r="C113" s="267"/>
    </row>
    <row r="114" spans="1:3" x14ac:dyDescent="0.35">
      <c r="A114" s="267"/>
      <c r="B114" s="276"/>
      <c r="C114" s="267"/>
    </row>
    <row r="115" spans="1:3" x14ac:dyDescent="0.35">
      <c r="A115" s="267"/>
      <c r="B115" s="277" t="s">
        <v>1336</v>
      </c>
      <c r="C115" s="267"/>
    </row>
    <row r="116" spans="1:3" ht="46.5" x14ac:dyDescent="0.35">
      <c r="A116" s="267"/>
      <c r="B116" s="276" t="s">
        <v>1253</v>
      </c>
      <c r="C116" s="267"/>
    </row>
    <row r="117" spans="1:3" x14ac:dyDescent="0.35">
      <c r="A117" s="267"/>
      <c r="B117" s="276"/>
      <c r="C117" s="267"/>
    </row>
    <row r="118" spans="1:3" x14ac:dyDescent="0.35">
      <c r="A118" s="267"/>
      <c r="B118" s="276" t="s">
        <v>1305</v>
      </c>
      <c r="C118" s="267"/>
    </row>
    <row r="119" spans="1:3" ht="31" x14ac:dyDescent="0.35">
      <c r="A119" s="267"/>
      <c r="B119" s="276" t="s">
        <v>1429</v>
      </c>
      <c r="C119" s="267"/>
    </row>
    <row r="120" spans="1:3" x14ac:dyDescent="0.35">
      <c r="A120" s="267"/>
      <c r="B120" s="276"/>
      <c r="C120" s="267"/>
    </row>
    <row r="121" spans="1:3" ht="30" customHeight="1" x14ac:dyDescent="0.35">
      <c r="A121" s="267"/>
      <c r="B121" s="276" t="s">
        <v>1430</v>
      </c>
      <c r="C121" s="267"/>
    </row>
    <row r="122" spans="1:3" x14ac:dyDescent="0.35">
      <c r="A122" s="267"/>
      <c r="B122" s="276"/>
      <c r="C122" s="267"/>
    </row>
    <row r="123" spans="1:3" ht="30" customHeight="1" x14ac:dyDescent="0.35">
      <c r="A123" s="267"/>
      <c r="B123" s="276" t="s">
        <v>1579</v>
      </c>
      <c r="C123" s="267"/>
    </row>
    <row r="124" spans="1:3" x14ac:dyDescent="0.35">
      <c r="A124" s="267"/>
      <c r="B124" s="276"/>
      <c r="C124" s="267"/>
    </row>
    <row r="125" spans="1:3" ht="31" x14ac:dyDescent="0.35">
      <c r="A125" s="267"/>
      <c r="B125" s="276" t="s">
        <v>1580</v>
      </c>
      <c r="C125" s="267"/>
    </row>
    <row r="126" spans="1:3" x14ac:dyDescent="0.35">
      <c r="A126" s="267"/>
      <c r="B126" s="276"/>
      <c r="C126" s="267"/>
    </row>
    <row r="127" spans="1:3" ht="31" x14ac:dyDescent="0.35">
      <c r="A127" s="267"/>
      <c r="B127" s="276" t="s">
        <v>1581</v>
      </c>
      <c r="C127" s="267"/>
    </row>
    <row r="128" spans="1:3" x14ac:dyDescent="0.35">
      <c r="A128" s="267"/>
      <c r="B128" s="276"/>
      <c r="C128" s="267"/>
    </row>
    <row r="129" spans="1:3" ht="62" x14ac:dyDescent="0.35">
      <c r="A129" s="267"/>
      <c r="B129" s="276" t="s">
        <v>1254</v>
      </c>
      <c r="C129" s="267"/>
    </row>
    <row r="130" spans="1:3" x14ac:dyDescent="0.35">
      <c r="A130" s="267"/>
      <c r="B130" s="276"/>
      <c r="C130" s="267"/>
    </row>
    <row r="131" spans="1:3" ht="31" x14ac:dyDescent="0.35">
      <c r="A131" s="267"/>
      <c r="B131" s="276" t="s">
        <v>1255</v>
      </c>
      <c r="C131" s="267"/>
    </row>
    <row r="132" spans="1:3" x14ac:dyDescent="0.35">
      <c r="A132" s="267"/>
      <c r="B132" s="276"/>
      <c r="C132" s="267"/>
    </row>
    <row r="133" spans="1:3" x14ac:dyDescent="0.35">
      <c r="A133" s="267"/>
      <c r="B133" s="277" t="s">
        <v>578</v>
      </c>
      <c r="C133" s="267"/>
    </row>
    <row r="134" spans="1:3" ht="108.5" x14ac:dyDescent="0.35">
      <c r="A134" s="267"/>
      <c r="B134" s="276" t="s">
        <v>1378</v>
      </c>
      <c r="C134" s="267"/>
    </row>
    <row r="135" spans="1:3" x14ac:dyDescent="0.35">
      <c r="A135" s="267"/>
      <c r="B135" s="276"/>
      <c r="C135" s="267"/>
    </row>
    <row r="136" spans="1:3" ht="46.5" x14ac:dyDescent="0.35">
      <c r="A136" s="267"/>
      <c r="B136" s="276" t="s">
        <v>1582</v>
      </c>
      <c r="C136" s="267"/>
    </row>
    <row r="137" spans="1:3" x14ac:dyDescent="0.35">
      <c r="A137" s="267"/>
      <c r="B137" s="276"/>
      <c r="C137" s="267"/>
    </row>
    <row r="138" spans="1:3" x14ac:dyDescent="0.35">
      <c r="A138" s="267"/>
      <c r="B138" s="276" t="s">
        <v>1415</v>
      </c>
      <c r="C138" s="267"/>
    </row>
    <row r="139" spans="1:3" ht="31" x14ac:dyDescent="0.35">
      <c r="A139" s="267"/>
      <c r="B139" s="276" t="s">
        <v>1429</v>
      </c>
      <c r="C139" s="267"/>
    </row>
    <row r="140" spans="1:3" x14ac:dyDescent="0.35">
      <c r="A140" s="267"/>
      <c r="B140" s="276"/>
      <c r="C140" s="267"/>
    </row>
    <row r="141" spans="1:3" ht="45" customHeight="1" x14ac:dyDescent="0.35">
      <c r="A141" s="267"/>
      <c r="B141" s="276" t="s">
        <v>1430</v>
      </c>
      <c r="C141" s="267"/>
    </row>
    <row r="142" spans="1:3" x14ac:dyDescent="0.35">
      <c r="A142" s="267"/>
      <c r="B142" s="276"/>
      <c r="C142" s="267"/>
    </row>
    <row r="143" spans="1:3" x14ac:dyDescent="0.35">
      <c r="A143" s="267"/>
      <c r="B143" s="277" t="s">
        <v>577</v>
      </c>
      <c r="C143" s="267"/>
    </row>
    <row r="144" spans="1:3" ht="46.5" x14ac:dyDescent="0.35">
      <c r="A144" s="267"/>
      <c r="B144" s="276" t="s">
        <v>1256</v>
      </c>
      <c r="C144" s="267"/>
    </row>
    <row r="145" spans="1:3" x14ac:dyDescent="0.35">
      <c r="A145" s="267"/>
      <c r="B145" s="276"/>
      <c r="C145" s="267"/>
    </row>
    <row r="146" spans="1:3" ht="31" x14ac:dyDescent="0.35">
      <c r="A146" s="267"/>
      <c r="B146" s="276" t="s">
        <v>1583</v>
      </c>
      <c r="C146" s="267"/>
    </row>
    <row r="147" spans="1:3" x14ac:dyDescent="0.35">
      <c r="A147" s="267"/>
      <c r="B147" s="276"/>
      <c r="C147" s="267"/>
    </row>
    <row r="148" spans="1:3" x14ac:dyDescent="0.35">
      <c r="A148" s="267"/>
      <c r="B148" s="276" t="s">
        <v>529</v>
      </c>
      <c r="C148" s="267"/>
    </row>
    <row r="149" spans="1:3" ht="31" x14ac:dyDescent="0.35">
      <c r="A149" s="267"/>
      <c r="B149" s="276" t="s">
        <v>1429</v>
      </c>
      <c r="C149" s="267"/>
    </row>
    <row r="150" spans="1:3" x14ac:dyDescent="0.35">
      <c r="A150" s="267"/>
      <c r="B150" s="276"/>
      <c r="C150" s="267"/>
    </row>
    <row r="151" spans="1:3" ht="46.5" x14ac:dyDescent="0.35">
      <c r="A151" s="267"/>
      <c r="B151" s="276" t="s">
        <v>1430</v>
      </c>
      <c r="C151" s="267"/>
    </row>
    <row r="152" spans="1:3" x14ac:dyDescent="0.35">
      <c r="A152" s="267"/>
      <c r="B152" s="276"/>
      <c r="C152" s="267"/>
    </row>
    <row r="153" spans="1:3" x14ac:dyDescent="0.35">
      <c r="A153" s="267"/>
      <c r="B153" s="277" t="s">
        <v>1303</v>
      </c>
      <c r="C153" s="267"/>
    </row>
    <row r="154" spans="1:3" ht="31" x14ac:dyDescent="0.35">
      <c r="A154" s="267"/>
      <c r="B154" s="264" t="s">
        <v>1419</v>
      </c>
      <c r="C154" s="267"/>
    </row>
    <row r="155" spans="1:3" x14ac:dyDescent="0.35">
      <c r="A155" s="267"/>
      <c r="B155" s="277"/>
      <c r="C155" s="267"/>
    </row>
    <row r="156" spans="1:3" ht="31" x14ac:dyDescent="0.35">
      <c r="A156" s="267"/>
      <c r="B156" s="264" t="s">
        <v>1584</v>
      </c>
      <c r="C156" s="267"/>
    </row>
    <row r="157" spans="1:3" x14ac:dyDescent="0.35">
      <c r="A157" s="267"/>
      <c r="B157" s="264"/>
      <c r="C157" s="267"/>
    </row>
    <row r="158" spans="1:3" x14ac:dyDescent="0.35">
      <c r="A158" s="267"/>
      <c r="B158" s="276" t="s">
        <v>1332</v>
      </c>
      <c r="C158" s="267"/>
    </row>
    <row r="159" spans="1:3" ht="31" x14ac:dyDescent="0.35">
      <c r="A159" s="267"/>
      <c r="B159" s="276" t="s">
        <v>1429</v>
      </c>
      <c r="C159" s="267"/>
    </row>
    <row r="160" spans="1:3" x14ac:dyDescent="0.35">
      <c r="A160" s="267"/>
      <c r="B160" s="276"/>
      <c r="C160" s="267"/>
    </row>
    <row r="161" spans="1:3" ht="46.5" x14ac:dyDescent="0.35">
      <c r="A161" s="267"/>
      <c r="B161" s="276" t="s">
        <v>1430</v>
      </c>
      <c r="C161" s="267"/>
    </row>
    <row r="162" spans="1:3" x14ac:dyDescent="0.35">
      <c r="A162" s="267"/>
      <c r="B162" s="276"/>
      <c r="C162" s="267"/>
    </row>
    <row r="163" spans="1:3" x14ac:dyDescent="0.35">
      <c r="A163" s="267"/>
      <c r="B163" s="277" t="s">
        <v>576</v>
      </c>
      <c r="C163" s="267"/>
    </row>
    <row r="164" spans="1:3" x14ac:dyDescent="0.35">
      <c r="A164" s="267"/>
      <c r="B164" s="276" t="s">
        <v>1379</v>
      </c>
      <c r="C164" s="267"/>
    </row>
    <row r="165" spans="1:3" x14ac:dyDescent="0.35">
      <c r="A165" s="267"/>
      <c r="B165" s="276"/>
      <c r="C165" s="267"/>
    </row>
    <row r="166" spans="1:3" ht="31" x14ac:dyDescent="0.35">
      <c r="A166" s="267"/>
      <c r="B166" s="276" t="s">
        <v>1585</v>
      </c>
      <c r="C166" s="267"/>
    </row>
    <row r="167" spans="1:3" x14ac:dyDescent="0.35">
      <c r="A167" s="267"/>
      <c r="B167" s="276"/>
      <c r="C167" s="267"/>
    </row>
    <row r="168" spans="1:3" x14ac:dyDescent="0.35">
      <c r="A168" s="267"/>
      <c r="B168" s="276" t="s">
        <v>1306</v>
      </c>
      <c r="C168" s="267"/>
    </row>
    <row r="169" spans="1:3" ht="31" x14ac:dyDescent="0.35">
      <c r="A169" s="267"/>
      <c r="B169" s="276" t="s">
        <v>1429</v>
      </c>
      <c r="C169" s="267"/>
    </row>
    <row r="170" spans="1:3" x14ac:dyDescent="0.35">
      <c r="A170" s="267"/>
      <c r="B170" s="276"/>
      <c r="C170" s="267"/>
    </row>
    <row r="171" spans="1:3" ht="46.5" x14ac:dyDescent="0.35">
      <c r="A171" s="267"/>
      <c r="B171" s="276" t="s">
        <v>1430</v>
      </c>
      <c r="C171" s="267"/>
    </row>
    <row r="172" spans="1:3" x14ac:dyDescent="0.35">
      <c r="A172" s="267"/>
      <c r="B172" s="276"/>
      <c r="C172" s="267"/>
    </row>
    <row r="173" spans="1:3" x14ac:dyDescent="0.35">
      <c r="A173" s="267"/>
      <c r="B173" s="277" t="s">
        <v>575</v>
      </c>
      <c r="C173" s="267"/>
    </row>
    <row r="174" spans="1:3" ht="31" x14ac:dyDescent="0.35">
      <c r="A174" s="267"/>
      <c r="B174" s="276" t="s">
        <v>1307</v>
      </c>
      <c r="C174" s="267"/>
    </row>
    <row r="175" spans="1:3" x14ac:dyDescent="0.35">
      <c r="A175" s="267"/>
      <c r="B175" s="277"/>
      <c r="C175" s="267"/>
    </row>
    <row r="176" spans="1:3" x14ac:dyDescent="0.35">
      <c r="A176" s="267"/>
      <c r="B176" s="277" t="s">
        <v>574</v>
      </c>
      <c r="C176" s="267"/>
    </row>
    <row r="177" spans="1:3" ht="62" x14ac:dyDescent="0.35">
      <c r="A177" s="267"/>
      <c r="B177" s="276" t="s">
        <v>1564</v>
      </c>
      <c r="C177" s="267"/>
    </row>
    <row r="178" spans="1:3" x14ac:dyDescent="0.35">
      <c r="A178" s="267"/>
      <c r="B178" s="276"/>
      <c r="C178" s="267"/>
    </row>
    <row r="179" spans="1:3" x14ac:dyDescent="0.35">
      <c r="A179" s="267"/>
      <c r="B179" s="277" t="s">
        <v>573</v>
      </c>
      <c r="C179" s="267"/>
    </row>
    <row r="180" spans="1:3" ht="46.5" x14ac:dyDescent="0.35">
      <c r="A180" s="267"/>
      <c r="B180" s="276" t="s">
        <v>1565</v>
      </c>
      <c r="C180" s="267"/>
    </row>
    <row r="181" spans="1:3" x14ac:dyDescent="0.35">
      <c r="A181" s="267"/>
      <c r="B181" s="276"/>
      <c r="C181" s="267"/>
    </row>
    <row r="182" spans="1:3" x14ac:dyDescent="0.35">
      <c r="A182" s="267"/>
      <c r="B182" s="277" t="s">
        <v>572</v>
      </c>
      <c r="C182" s="267"/>
    </row>
    <row r="183" spans="1:3" ht="31" x14ac:dyDescent="0.35">
      <c r="A183" s="267"/>
      <c r="B183" s="276" t="s">
        <v>1380</v>
      </c>
      <c r="C183" s="267"/>
    </row>
    <row r="184" spans="1:3" x14ac:dyDescent="0.35">
      <c r="A184" s="267"/>
      <c r="B184" s="276"/>
      <c r="C184" s="267"/>
    </row>
    <row r="185" spans="1:3" x14ac:dyDescent="0.35">
      <c r="A185" s="267"/>
      <c r="B185" s="276" t="s">
        <v>1257</v>
      </c>
      <c r="C185" s="267"/>
    </row>
    <row r="186" spans="1:3" ht="31" x14ac:dyDescent="0.35">
      <c r="A186" s="267"/>
      <c r="B186" s="276" t="s">
        <v>1431</v>
      </c>
      <c r="C186" s="267"/>
    </row>
    <row r="187" spans="1:3" x14ac:dyDescent="0.35">
      <c r="A187" s="267"/>
      <c r="B187" s="276"/>
      <c r="C187" s="267"/>
    </row>
    <row r="188" spans="1:3" ht="31" x14ac:dyDescent="0.35">
      <c r="A188" s="267"/>
      <c r="B188" s="276" t="s">
        <v>1432</v>
      </c>
      <c r="C188" s="267"/>
    </row>
    <row r="189" spans="1:3" x14ac:dyDescent="0.35">
      <c r="A189" s="267"/>
      <c r="B189" s="276" t="s">
        <v>529</v>
      </c>
      <c r="C189" s="267"/>
    </row>
    <row r="190" spans="1:3" ht="31" x14ac:dyDescent="0.35">
      <c r="A190" s="267"/>
      <c r="B190" s="276" t="s">
        <v>1433</v>
      </c>
      <c r="C190" s="267"/>
    </row>
    <row r="191" spans="1:3" x14ac:dyDescent="0.35">
      <c r="A191" s="267"/>
      <c r="B191" s="276"/>
      <c r="C191" s="267"/>
    </row>
    <row r="192" spans="1:3" ht="31" x14ac:dyDescent="0.35">
      <c r="A192" s="267"/>
      <c r="B192" s="276" t="s">
        <v>1381</v>
      </c>
      <c r="C192" s="267"/>
    </row>
    <row r="193" spans="1:3" x14ac:dyDescent="0.35">
      <c r="A193" s="267"/>
      <c r="B193" s="276"/>
      <c r="C193" s="267"/>
    </row>
    <row r="194" spans="1:3" ht="31" x14ac:dyDescent="0.35">
      <c r="A194" s="267"/>
      <c r="B194" s="276" t="s">
        <v>1258</v>
      </c>
      <c r="C194" s="267"/>
    </row>
    <row r="195" spans="1:3" x14ac:dyDescent="0.35">
      <c r="A195" s="267"/>
      <c r="B195" s="276"/>
      <c r="C195" s="267"/>
    </row>
    <row r="196" spans="1:3" ht="75" customHeight="1" x14ac:dyDescent="0.35">
      <c r="A196" s="267"/>
      <c r="B196" s="276" t="s">
        <v>1382</v>
      </c>
      <c r="C196" s="267"/>
    </row>
    <row r="197" spans="1:3" x14ac:dyDescent="0.35">
      <c r="A197" s="267"/>
      <c r="B197" s="276"/>
      <c r="C197" s="267"/>
    </row>
    <row r="198" spans="1:3" ht="18" x14ac:dyDescent="0.35">
      <c r="A198" s="267"/>
      <c r="B198" s="275" t="s">
        <v>571</v>
      </c>
      <c r="C198" s="267"/>
    </row>
    <row r="199" spans="1:3" x14ac:dyDescent="0.35">
      <c r="A199" s="267"/>
      <c r="B199" s="276"/>
      <c r="C199" s="267"/>
    </row>
    <row r="200" spans="1:3" x14ac:dyDescent="0.35">
      <c r="A200" s="267"/>
      <c r="B200" s="277" t="s">
        <v>570</v>
      </c>
      <c r="C200" s="267"/>
    </row>
    <row r="201" spans="1:3" ht="93" x14ac:dyDescent="0.35">
      <c r="A201" s="267"/>
      <c r="B201" s="276" t="s">
        <v>1383</v>
      </c>
      <c r="C201" s="267"/>
    </row>
    <row r="202" spans="1:3" x14ac:dyDescent="0.35">
      <c r="A202" s="267"/>
      <c r="B202" s="276"/>
      <c r="C202" s="267"/>
    </row>
    <row r="203" spans="1:3" x14ac:dyDescent="0.35">
      <c r="A203" s="267"/>
      <c r="B203" s="276" t="s">
        <v>1259</v>
      </c>
      <c r="C203" s="267"/>
    </row>
    <row r="204" spans="1:3" x14ac:dyDescent="0.35">
      <c r="A204" s="267"/>
      <c r="B204" s="276" t="s">
        <v>1586</v>
      </c>
      <c r="C204" s="267"/>
    </row>
    <row r="205" spans="1:3" x14ac:dyDescent="0.35">
      <c r="A205" s="267"/>
      <c r="B205" s="276"/>
      <c r="C205" s="267"/>
    </row>
    <row r="206" spans="1:3" ht="31" x14ac:dyDescent="0.35">
      <c r="A206" s="267"/>
      <c r="B206" s="276" t="s">
        <v>1434</v>
      </c>
      <c r="C206" s="267"/>
    </row>
    <row r="207" spans="1:3" x14ac:dyDescent="0.35">
      <c r="A207" s="267"/>
      <c r="B207" s="276"/>
      <c r="C207" s="267"/>
    </row>
    <row r="208" spans="1:3" ht="31" x14ac:dyDescent="0.35">
      <c r="A208" s="267"/>
      <c r="B208" s="276" t="s">
        <v>1435</v>
      </c>
      <c r="C208" s="267"/>
    </row>
    <row r="209" spans="1:3" x14ac:dyDescent="0.35">
      <c r="A209" s="267"/>
      <c r="B209" s="276"/>
      <c r="C209" s="267"/>
    </row>
    <row r="210" spans="1:3" x14ac:dyDescent="0.35">
      <c r="A210" s="267"/>
      <c r="B210" s="277" t="s">
        <v>569</v>
      </c>
      <c r="C210" s="267"/>
    </row>
    <row r="211" spans="1:3" ht="46.5" x14ac:dyDescent="0.35">
      <c r="A211" s="267"/>
      <c r="B211" s="276" t="s">
        <v>1260</v>
      </c>
      <c r="C211" s="267"/>
    </row>
    <row r="212" spans="1:3" x14ac:dyDescent="0.35">
      <c r="A212" s="267"/>
      <c r="B212" s="276"/>
      <c r="C212" s="267"/>
    </row>
    <row r="213" spans="1:3" x14ac:dyDescent="0.35">
      <c r="A213" s="267"/>
      <c r="B213" s="276" t="s">
        <v>1261</v>
      </c>
      <c r="C213" s="267"/>
    </row>
    <row r="214" spans="1:3" x14ac:dyDescent="0.35">
      <c r="A214" s="267"/>
      <c r="B214" s="276" t="s">
        <v>1586</v>
      </c>
      <c r="C214" s="267"/>
    </row>
    <row r="215" spans="1:3" x14ac:dyDescent="0.35">
      <c r="A215" s="267"/>
      <c r="B215" s="276"/>
      <c r="C215" s="267"/>
    </row>
    <row r="216" spans="1:3" ht="31" x14ac:dyDescent="0.35">
      <c r="A216" s="267"/>
      <c r="B216" s="276" t="s">
        <v>1434</v>
      </c>
      <c r="C216" s="267"/>
    </row>
    <row r="217" spans="1:3" x14ac:dyDescent="0.35">
      <c r="A217" s="267"/>
      <c r="B217" s="276"/>
      <c r="C217" s="267"/>
    </row>
    <row r="218" spans="1:3" ht="31" x14ac:dyDescent="0.35">
      <c r="A218" s="267"/>
      <c r="B218" s="276" t="s">
        <v>1435</v>
      </c>
      <c r="C218" s="267"/>
    </row>
    <row r="219" spans="1:3" x14ac:dyDescent="0.35">
      <c r="A219" s="267"/>
      <c r="B219" s="276"/>
      <c r="C219" s="267"/>
    </row>
    <row r="220" spans="1:3" x14ac:dyDescent="0.35">
      <c r="A220" s="267"/>
      <c r="B220" s="277" t="s">
        <v>568</v>
      </c>
      <c r="C220" s="267"/>
    </row>
    <row r="221" spans="1:3" ht="77.5" x14ac:dyDescent="0.35">
      <c r="A221" s="267"/>
      <c r="B221" s="276" t="s">
        <v>1384</v>
      </c>
      <c r="C221" s="267"/>
    </row>
    <row r="222" spans="1:3" x14ac:dyDescent="0.35">
      <c r="A222" s="267"/>
      <c r="B222" s="276"/>
      <c r="C222" s="267"/>
    </row>
    <row r="223" spans="1:3" x14ac:dyDescent="0.35">
      <c r="A223" s="267"/>
      <c r="B223" s="276" t="s">
        <v>1262</v>
      </c>
      <c r="C223" s="267"/>
    </row>
    <row r="224" spans="1:3" x14ac:dyDescent="0.35">
      <c r="A224" s="267"/>
      <c r="B224" s="276" t="s">
        <v>1587</v>
      </c>
      <c r="C224" s="267"/>
    </row>
    <row r="225" spans="1:3" x14ac:dyDescent="0.35">
      <c r="A225" s="267"/>
      <c r="B225" s="276"/>
      <c r="C225" s="267"/>
    </row>
    <row r="226" spans="1:3" x14ac:dyDescent="0.35">
      <c r="A226" s="267"/>
      <c r="B226" s="276" t="s">
        <v>1436</v>
      </c>
      <c r="C226" s="267"/>
    </row>
    <row r="227" spans="1:3" x14ac:dyDescent="0.35">
      <c r="A227" s="267"/>
      <c r="B227" s="276"/>
      <c r="C227" s="267"/>
    </row>
    <row r="228" spans="1:3" ht="31" x14ac:dyDescent="0.35">
      <c r="A228" s="267"/>
      <c r="B228" s="276" t="s">
        <v>1437</v>
      </c>
      <c r="C228" s="267"/>
    </row>
    <row r="229" spans="1:3" x14ac:dyDescent="0.35">
      <c r="A229" s="267"/>
      <c r="B229" s="276"/>
      <c r="C229" s="267"/>
    </row>
    <row r="230" spans="1:3" x14ac:dyDescent="0.35">
      <c r="A230" s="267"/>
      <c r="B230" s="277" t="s">
        <v>567</v>
      </c>
      <c r="C230" s="267"/>
    </row>
    <row r="231" spans="1:3" ht="46.5" x14ac:dyDescent="0.35">
      <c r="A231" s="267"/>
      <c r="B231" s="276" t="s">
        <v>1385</v>
      </c>
      <c r="C231" s="267"/>
    </row>
    <row r="232" spans="1:3" x14ac:dyDescent="0.35">
      <c r="A232" s="267"/>
      <c r="B232" s="276"/>
      <c r="C232" s="267"/>
    </row>
    <row r="233" spans="1:3" x14ac:dyDescent="0.35">
      <c r="A233" s="267"/>
      <c r="B233" s="276" t="s">
        <v>1263</v>
      </c>
      <c r="C233" s="267"/>
    </row>
    <row r="234" spans="1:3" x14ac:dyDescent="0.35">
      <c r="A234" s="267"/>
      <c r="B234" s="276" t="s">
        <v>1588</v>
      </c>
      <c r="C234" s="267"/>
    </row>
    <row r="235" spans="1:3" x14ac:dyDescent="0.35">
      <c r="A235" s="267"/>
      <c r="B235" s="276"/>
      <c r="C235" s="267"/>
    </row>
    <row r="236" spans="1:3" ht="31" x14ac:dyDescent="0.35">
      <c r="A236" s="267"/>
      <c r="B236" s="276" t="s">
        <v>1438</v>
      </c>
      <c r="C236" s="267"/>
    </row>
    <row r="237" spans="1:3" x14ac:dyDescent="0.35">
      <c r="A237" s="267"/>
      <c r="B237" s="276"/>
      <c r="C237" s="267"/>
    </row>
    <row r="238" spans="1:3" ht="31" x14ac:dyDescent="0.35">
      <c r="A238" s="267"/>
      <c r="B238" s="276" t="s">
        <v>1439</v>
      </c>
      <c r="C238" s="267"/>
    </row>
    <row r="239" spans="1:3" x14ac:dyDescent="0.35">
      <c r="A239" s="267"/>
      <c r="B239" s="276"/>
      <c r="C239" s="267"/>
    </row>
    <row r="240" spans="1:3" x14ac:dyDescent="0.35">
      <c r="A240" s="267"/>
      <c r="B240" s="277" t="s">
        <v>566</v>
      </c>
      <c r="C240" s="267"/>
    </row>
    <row r="241" spans="1:3" ht="62" x14ac:dyDescent="0.35">
      <c r="A241" s="267"/>
      <c r="B241" s="276" t="s">
        <v>1264</v>
      </c>
      <c r="C241" s="267"/>
    </row>
    <row r="242" spans="1:3" x14ac:dyDescent="0.35">
      <c r="A242" s="267"/>
      <c r="B242" s="276"/>
      <c r="C242" s="267"/>
    </row>
    <row r="243" spans="1:3" x14ac:dyDescent="0.35">
      <c r="A243" s="267"/>
      <c r="B243" s="276" t="s">
        <v>1308</v>
      </c>
      <c r="C243" s="267"/>
    </row>
    <row r="244" spans="1:3" x14ac:dyDescent="0.35">
      <c r="A244" s="267"/>
      <c r="B244" s="276"/>
      <c r="C244" s="267"/>
    </row>
    <row r="245" spans="1:3" ht="31" x14ac:dyDescent="0.35">
      <c r="A245" s="267"/>
      <c r="B245" s="276" t="s">
        <v>1589</v>
      </c>
      <c r="C245" s="267"/>
    </row>
    <row r="246" spans="1:3" x14ac:dyDescent="0.35">
      <c r="A246" s="267"/>
      <c r="B246" s="276"/>
      <c r="C246" s="267"/>
    </row>
    <row r="247" spans="1:3" ht="31" x14ac:dyDescent="0.35">
      <c r="A247" s="267"/>
      <c r="B247" s="276" t="s">
        <v>565</v>
      </c>
      <c r="C247" s="267"/>
    </row>
    <row r="248" spans="1:3" x14ac:dyDescent="0.35">
      <c r="A248" s="267"/>
      <c r="B248" s="276"/>
      <c r="C248" s="267"/>
    </row>
    <row r="249" spans="1:3" ht="31" x14ac:dyDescent="0.35">
      <c r="A249" s="267"/>
      <c r="B249" s="276" t="s">
        <v>564</v>
      </c>
      <c r="C249" s="267"/>
    </row>
    <row r="250" spans="1:3" x14ac:dyDescent="0.35">
      <c r="A250" s="267"/>
      <c r="B250" s="276"/>
      <c r="C250" s="267"/>
    </row>
    <row r="251" spans="1:3" ht="46.5" x14ac:dyDescent="0.35">
      <c r="A251" s="267"/>
      <c r="B251" s="276" t="s">
        <v>563</v>
      </c>
      <c r="C251" s="267"/>
    </row>
    <row r="252" spans="1:3" x14ac:dyDescent="0.35">
      <c r="A252" s="267"/>
      <c r="B252" s="276"/>
      <c r="C252" s="267"/>
    </row>
    <row r="253" spans="1:3" ht="46.5" x14ac:dyDescent="0.35">
      <c r="A253" s="267"/>
      <c r="B253" s="276" t="s">
        <v>562</v>
      </c>
      <c r="C253" s="267"/>
    </row>
    <row r="254" spans="1:3" x14ac:dyDescent="0.35">
      <c r="A254" s="267"/>
      <c r="B254" s="276"/>
      <c r="C254" s="267"/>
    </row>
    <row r="255" spans="1:3" ht="62" x14ac:dyDescent="0.35">
      <c r="A255" s="267"/>
      <c r="B255" s="276" t="s">
        <v>1386</v>
      </c>
      <c r="C255" s="267"/>
    </row>
    <row r="256" spans="1:3" x14ac:dyDescent="0.35">
      <c r="A256" s="267"/>
      <c r="B256" s="276"/>
      <c r="C256" s="267"/>
    </row>
    <row r="257" spans="1:3" ht="46.5" x14ac:dyDescent="0.35">
      <c r="A257" s="267"/>
      <c r="B257" s="276" t="s">
        <v>1387</v>
      </c>
      <c r="C257" s="267"/>
    </row>
    <row r="258" spans="1:3" x14ac:dyDescent="0.35">
      <c r="A258" s="267"/>
      <c r="B258" s="276"/>
      <c r="C258" s="267"/>
    </row>
    <row r="259" spans="1:3" x14ac:dyDescent="0.35">
      <c r="A259" s="267"/>
      <c r="B259" s="277" t="s">
        <v>561</v>
      </c>
      <c r="C259" s="267"/>
    </row>
    <row r="260" spans="1:3" ht="31" x14ac:dyDescent="0.35">
      <c r="A260" s="267"/>
      <c r="B260" s="276" t="s">
        <v>1309</v>
      </c>
      <c r="C260" s="267"/>
    </row>
    <row r="261" spans="1:3" x14ac:dyDescent="0.35">
      <c r="A261" s="267"/>
      <c r="B261" s="276"/>
      <c r="C261" s="267"/>
    </row>
    <row r="262" spans="1:3" x14ac:dyDescent="0.35">
      <c r="A262" s="267"/>
      <c r="B262" s="277" t="s">
        <v>560</v>
      </c>
      <c r="C262" s="267"/>
    </row>
    <row r="263" spans="1:3" ht="46.5" x14ac:dyDescent="0.35">
      <c r="A263" s="267"/>
      <c r="B263" s="276" t="s">
        <v>1590</v>
      </c>
      <c r="C263" s="267"/>
    </row>
    <row r="264" spans="1:3" x14ac:dyDescent="0.35">
      <c r="A264" s="267"/>
      <c r="B264" s="277"/>
      <c r="C264" s="267"/>
    </row>
    <row r="265" spans="1:3" x14ac:dyDescent="0.35">
      <c r="A265" s="267"/>
      <c r="B265" s="277" t="s">
        <v>559</v>
      </c>
      <c r="C265" s="267"/>
    </row>
    <row r="266" spans="1:3" ht="77.5" x14ac:dyDescent="0.35">
      <c r="A266" s="267"/>
      <c r="B266" s="276" t="s">
        <v>1388</v>
      </c>
      <c r="C266" s="267"/>
    </row>
    <row r="267" spans="1:3" x14ac:dyDescent="0.35">
      <c r="A267" s="267"/>
      <c r="B267" s="276"/>
      <c r="C267" s="267"/>
    </row>
    <row r="268" spans="1:3" ht="31" x14ac:dyDescent="0.35">
      <c r="A268" s="267"/>
      <c r="B268" s="276" t="s">
        <v>1389</v>
      </c>
      <c r="C268" s="267"/>
    </row>
    <row r="269" spans="1:3" x14ac:dyDescent="0.35">
      <c r="A269" s="267"/>
      <c r="B269" s="276"/>
      <c r="C269" s="267"/>
    </row>
    <row r="270" spans="1:3" ht="31" x14ac:dyDescent="0.35">
      <c r="A270" s="267"/>
      <c r="B270" s="276" t="s">
        <v>1440</v>
      </c>
      <c r="C270" s="267"/>
    </row>
    <row r="271" spans="1:3" x14ac:dyDescent="0.35">
      <c r="A271" s="267"/>
      <c r="B271" s="276"/>
      <c r="C271" s="267"/>
    </row>
    <row r="272" spans="1:3" ht="46.5" x14ac:dyDescent="0.35">
      <c r="A272" s="267"/>
      <c r="B272" s="276" t="s">
        <v>1441</v>
      </c>
      <c r="C272" s="267"/>
    </row>
    <row r="273" spans="1:3" x14ac:dyDescent="0.35">
      <c r="A273" s="267"/>
      <c r="B273" s="276"/>
      <c r="C273" s="267"/>
    </row>
    <row r="274" spans="1:3" x14ac:dyDescent="0.35">
      <c r="A274" s="267"/>
      <c r="B274" s="276" t="s">
        <v>1442</v>
      </c>
      <c r="C274" s="267"/>
    </row>
    <row r="275" spans="1:3" x14ac:dyDescent="0.35">
      <c r="A275" s="267"/>
      <c r="B275" s="276"/>
      <c r="C275" s="267"/>
    </row>
    <row r="276" spans="1:3" ht="46.5" x14ac:dyDescent="0.35">
      <c r="A276" s="267"/>
      <c r="B276" s="276" t="s">
        <v>1265</v>
      </c>
      <c r="C276" s="267"/>
    </row>
    <row r="277" spans="1:3" x14ac:dyDescent="0.35">
      <c r="A277" s="267"/>
      <c r="B277" s="276"/>
      <c r="C277" s="267"/>
    </row>
    <row r="278" spans="1:3" x14ac:dyDescent="0.35">
      <c r="A278" s="267"/>
      <c r="B278" s="277" t="s">
        <v>558</v>
      </c>
      <c r="C278" s="267"/>
    </row>
    <row r="279" spans="1:3" ht="62" x14ac:dyDescent="0.35">
      <c r="A279" s="267"/>
      <c r="B279" s="276" t="s">
        <v>1266</v>
      </c>
      <c r="C279" s="267"/>
    </row>
    <row r="280" spans="1:3" x14ac:dyDescent="0.35">
      <c r="A280" s="267"/>
      <c r="B280" s="276"/>
      <c r="C280" s="267"/>
    </row>
    <row r="281" spans="1:3" ht="31" x14ac:dyDescent="0.35">
      <c r="A281" s="267"/>
      <c r="B281" s="276" t="s">
        <v>1390</v>
      </c>
      <c r="C281" s="267"/>
    </row>
    <row r="282" spans="1:3" x14ac:dyDescent="0.35">
      <c r="A282" s="267"/>
      <c r="B282" s="276"/>
      <c r="C282" s="267"/>
    </row>
    <row r="283" spans="1:3" x14ac:dyDescent="0.35">
      <c r="A283" s="267"/>
      <c r="B283" s="276" t="s">
        <v>1591</v>
      </c>
      <c r="C283" s="267"/>
    </row>
    <row r="284" spans="1:3" x14ac:dyDescent="0.35">
      <c r="A284" s="267"/>
      <c r="B284" s="276"/>
      <c r="C284" s="267"/>
    </row>
    <row r="285" spans="1:3" ht="31" x14ac:dyDescent="0.35">
      <c r="A285" s="267"/>
      <c r="B285" s="276" t="s">
        <v>1443</v>
      </c>
      <c r="C285" s="267"/>
    </row>
    <row r="286" spans="1:3" x14ac:dyDescent="0.35">
      <c r="A286" s="267"/>
      <c r="B286" s="276"/>
      <c r="C286" s="267"/>
    </row>
    <row r="287" spans="1:3" ht="31" x14ac:dyDescent="0.35">
      <c r="A287" s="267"/>
      <c r="B287" s="276" t="s">
        <v>1444</v>
      </c>
      <c r="C287" s="267"/>
    </row>
    <row r="288" spans="1:3" x14ac:dyDescent="0.35">
      <c r="A288" s="267"/>
      <c r="B288" s="276"/>
      <c r="C288" s="267"/>
    </row>
    <row r="289" spans="1:3" x14ac:dyDescent="0.35">
      <c r="A289" s="267"/>
      <c r="B289" s="277" t="s">
        <v>557</v>
      </c>
      <c r="C289" s="267"/>
    </row>
    <row r="290" spans="1:3" ht="31" x14ac:dyDescent="0.35">
      <c r="A290" s="267"/>
      <c r="B290" s="276" t="s">
        <v>1310</v>
      </c>
      <c r="C290" s="267"/>
    </row>
    <row r="291" spans="1:3" x14ac:dyDescent="0.35">
      <c r="A291" s="267"/>
      <c r="B291" s="276"/>
      <c r="C291" s="267"/>
    </row>
    <row r="292" spans="1:3" ht="18" x14ac:dyDescent="0.35">
      <c r="A292" s="267"/>
      <c r="B292" s="275" t="s">
        <v>556</v>
      </c>
      <c r="C292" s="267"/>
    </row>
    <row r="293" spans="1:3" x14ac:dyDescent="0.35">
      <c r="A293" s="267"/>
      <c r="B293" s="276"/>
      <c r="C293" s="267"/>
    </row>
    <row r="294" spans="1:3" x14ac:dyDescent="0.35">
      <c r="A294" s="267"/>
      <c r="B294" s="277" t="s">
        <v>555</v>
      </c>
      <c r="C294" s="267"/>
    </row>
    <row r="295" spans="1:3" ht="31" x14ac:dyDescent="0.35">
      <c r="A295" s="267"/>
      <c r="B295" s="276" t="str">
        <f>"Enter in Line 40 the number of hereditaments shown in the local non‑domestic rating list for the authority area as at 1 April "&amp;Year_Prior&amp;"."</f>
        <v>Enter in Line 40 the number of hereditaments shown in the local non‑domestic rating list for the authority area as at 1 April 2025.</v>
      </c>
      <c r="C295" s="267"/>
    </row>
    <row r="296" spans="1:3" x14ac:dyDescent="0.35">
      <c r="A296" s="267"/>
      <c r="B296" s="276"/>
      <c r="C296" s="267"/>
    </row>
    <row r="297" spans="1:3" ht="31" x14ac:dyDescent="0.35">
      <c r="A297" s="267"/>
      <c r="B297" s="276" t="str">
        <f>"Enter in Line 41 the number of hereditaments shown in the local non‑domestic rating list for the authority area as at 31 March "&amp;Year_Now&amp;"."</f>
        <v>Enter in Line 41 the number of hereditaments shown in the local non‑domestic rating list for the authority area as at 31 March 2026.</v>
      </c>
      <c r="C297" s="267"/>
    </row>
    <row r="298" spans="1:3" x14ac:dyDescent="0.35">
      <c r="A298" s="267"/>
      <c r="B298" s="276"/>
      <c r="C298" s="267"/>
    </row>
    <row r="299" spans="1:3" ht="31" x14ac:dyDescent="0.35">
      <c r="A299" s="267"/>
      <c r="B299" s="276" t="str">
        <f>"Enter in Line 42 the aggregate rateable value in the local non‑domestic rating list for the authority's area as at 1 April "&amp;Year_Prior&amp;"."</f>
        <v>Enter in Line 42 the aggregate rateable value in the local non‑domestic rating list for the authority's area as at 1 April 2025.</v>
      </c>
      <c r="C299" s="267"/>
    </row>
    <row r="300" spans="1:3" x14ac:dyDescent="0.35">
      <c r="A300" s="267"/>
      <c r="B300" s="276"/>
      <c r="C300" s="267"/>
    </row>
    <row r="301" spans="1:3" ht="31" x14ac:dyDescent="0.35">
      <c r="A301" s="267"/>
      <c r="B301" s="276" t="str">
        <f>"Enter in Line 43 the aggregate rateable value in the local non‑domestic rating list for the authority's area as at 31 March "&amp;Year_Now&amp;"."</f>
        <v>Enter in Line 43 the aggregate rateable value in the local non‑domestic rating list for the authority's area as at 31 March 2026.</v>
      </c>
      <c r="C301" s="267"/>
    </row>
    <row r="302" spans="1:3" x14ac:dyDescent="0.35">
      <c r="A302" s="267"/>
      <c r="B302" s="276"/>
      <c r="C302" s="267"/>
    </row>
    <row r="303" spans="1:3" ht="62" x14ac:dyDescent="0.35">
      <c r="A303" s="267"/>
      <c r="B303" s="276" t="s">
        <v>1391</v>
      </c>
      <c r="C303" s="267"/>
    </row>
    <row r="304" spans="1:3" x14ac:dyDescent="0.35">
      <c r="A304" s="267"/>
      <c r="B304" s="276"/>
      <c r="C304" s="267"/>
    </row>
    <row r="305" spans="1:3" ht="18" x14ac:dyDescent="0.35">
      <c r="A305" s="267"/>
      <c r="B305" s="275" t="s">
        <v>554</v>
      </c>
      <c r="C305" s="267"/>
    </row>
    <row r="306" spans="1:3" ht="46.5" x14ac:dyDescent="0.35">
      <c r="A306" s="267"/>
      <c r="B306" s="276" t="s">
        <v>553</v>
      </c>
      <c r="C306" s="267"/>
    </row>
    <row r="307" spans="1:3" x14ac:dyDescent="0.35">
      <c r="A307" s="267"/>
      <c r="B307" s="278" t="s">
        <v>552</v>
      </c>
      <c r="C307" s="267"/>
    </row>
    <row r="308" spans="1:3" x14ac:dyDescent="0.35">
      <c r="A308" s="267"/>
      <c r="B308" s="278" t="s">
        <v>551</v>
      </c>
      <c r="C308" s="267"/>
    </row>
    <row r="309" spans="1:3" x14ac:dyDescent="0.35">
      <c r="A309" s="267"/>
      <c r="B309" s="278" t="s">
        <v>550</v>
      </c>
      <c r="C309" s="267"/>
    </row>
    <row r="310" spans="1:3" x14ac:dyDescent="0.35">
      <c r="A310" s="267"/>
      <c r="B310" s="278" t="s">
        <v>549</v>
      </c>
      <c r="C310" s="267"/>
    </row>
    <row r="311" spans="1:3" x14ac:dyDescent="0.35">
      <c r="A311" s="267"/>
      <c r="B311" s="278" t="s">
        <v>548</v>
      </c>
      <c r="C311" s="267"/>
    </row>
    <row r="312" spans="1:3" x14ac:dyDescent="0.35">
      <c r="A312" s="267"/>
      <c r="B312" s="278" t="s">
        <v>547</v>
      </c>
      <c r="C312" s="267"/>
    </row>
    <row r="313" spans="1:3" x14ac:dyDescent="0.35">
      <c r="A313" s="267"/>
      <c r="B313" s="279" t="s">
        <v>546</v>
      </c>
      <c r="C313" s="267"/>
    </row>
    <row r="314" spans="1:3" x14ac:dyDescent="0.35">
      <c r="A314" s="267"/>
      <c r="B314" s="276"/>
      <c r="C314" s="267"/>
    </row>
    <row r="315" spans="1:3" ht="18" x14ac:dyDescent="0.35">
      <c r="A315" s="267"/>
      <c r="B315" s="275" t="s">
        <v>545</v>
      </c>
      <c r="C315" s="267"/>
    </row>
    <row r="316" spans="1:3" ht="46.5" x14ac:dyDescent="0.35">
      <c r="A316" s="267"/>
      <c r="B316" s="276" t="s">
        <v>1392</v>
      </c>
      <c r="C316" s="267"/>
    </row>
    <row r="317" spans="1:3" x14ac:dyDescent="0.35">
      <c r="A317" s="267"/>
      <c r="B317" s="276"/>
      <c r="C317" s="267"/>
    </row>
    <row r="318" spans="1:3" x14ac:dyDescent="0.35">
      <c r="A318" s="267"/>
      <c r="B318" s="276" t="s">
        <v>1267</v>
      </c>
      <c r="C318" s="267"/>
    </row>
    <row r="319" spans="1:3" x14ac:dyDescent="0.35">
      <c r="A319" s="267"/>
      <c r="B319" s="276"/>
      <c r="C319" s="267"/>
    </row>
    <row r="320" spans="1:3" x14ac:dyDescent="0.35">
      <c r="A320" s="267"/>
      <c r="B320" s="276" t="s">
        <v>1445</v>
      </c>
      <c r="C320" s="267"/>
    </row>
    <row r="321" spans="1:3" x14ac:dyDescent="0.35">
      <c r="A321" s="267"/>
      <c r="B321" s="276"/>
      <c r="C321" s="267"/>
    </row>
    <row r="322" spans="1:3" ht="31" x14ac:dyDescent="0.35">
      <c r="A322" s="267"/>
      <c r="B322" s="276" t="s">
        <v>1446</v>
      </c>
      <c r="C322" s="267"/>
    </row>
    <row r="323" spans="1:3" x14ac:dyDescent="0.35">
      <c r="A323" s="267"/>
      <c r="B323" s="276"/>
      <c r="C323" s="267"/>
    </row>
    <row r="324" spans="1:3" ht="46.5" x14ac:dyDescent="0.35">
      <c r="A324" s="267"/>
      <c r="B324" s="276" t="str">
        <f>"(iii) and in particular that the entry in Line 24 (Allowance for costs of collection) has been calculated in accordance with the number of hereditaments and rateable values shown in the rating list for the authority on 31 December "&amp;Year_Prior&amp;"."</f>
        <v>(iii) and in particular that the entry in Line 24 (Allowance for costs of collection) has been calculated in accordance with the number of hereditaments and rateable values shown in the rating list for the authority on 31 December 2025.</v>
      </c>
      <c r="C324" s="267"/>
    </row>
    <row r="325" spans="1:3" x14ac:dyDescent="0.35">
      <c r="A325" s="267"/>
      <c r="B325" s="276"/>
      <c r="C325" s="267"/>
    </row>
    <row r="326" spans="1:3" ht="77.5" x14ac:dyDescent="0.35">
      <c r="A326" s="267"/>
      <c r="B326" s="276" t="str">
        <f>"An Excel copy of the spreadsheet and signed scanned PDF should be emailed to the address shown on the front cover by "&amp;Language!B15&amp;". At the same time, the original form should be sent to the authority's auditors for certification. "&amp;"In order to comply with the requirement to notify the Welsh Government of the amount of the contribution, authorities should arrange for the certified scanned PDF and spreadsheet to be sent to the Welsh Government by "&amp;Language!B17&amp;"."</f>
        <v>An Excel copy of the spreadsheet and signed scanned PDF should be emailed to the address shown on the front cover by 1 June 2026. At the same time, the original form should be sent to the authority's auditors for certification. In order to comply with the requirement to notify the Welsh Government of the amount of the contribution, authorities should arrange for the certified scanned PDF and spreadsheet to be sent to the Welsh Government by 17 November 2026.</v>
      </c>
      <c r="C326" s="267"/>
    </row>
    <row r="327" spans="1:3" x14ac:dyDescent="0.35">
      <c r="A327" s="267"/>
      <c r="B327" s="276"/>
      <c r="C327" s="267"/>
    </row>
    <row r="328" spans="1:3" ht="31" x14ac:dyDescent="0.35">
      <c r="A328" s="267"/>
      <c r="B328" s="276" t="s">
        <v>1268</v>
      </c>
      <c r="C328" s="267"/>
    </row>
    <row r="329" spans="1:3" x14ac:dyDescent="0.35">
      <c r="A329" s="267"/>
      <c r="B329" s="276"/>
      <c r="C329" s="267"/>
    </row>
    <row r="330" spans="1:3" ht="62.5" thickBot="1" x14ac:dyDescent="0.4">
      <c r="A330" s="267"/>
      <c r="B330" s="280" t="s">
        <v>1393</v>
      </c>
      <c r="C330" s="267"/>
    </row>
    <row r="331" spans="1:3" x14ac:dyDescent="0.35">
      <c r="A331" s="267"/>
      <c r="B331" s="281"/>
      <c r="C331" s="267"/>
    </row>
    <row r="332" spans="1:3" hidden="1" x14ac:dyDescent="0.35">
      <c r="C332" s="267"/>
    </row>
    <row r="333" spans="1:3" hidden="1" x14ac:dyDescent="0.35">
      <c r="C333" s="267"/>
    </row>
    <row r="337" s="268" customFormat="1" hidden="1" x14ac:dyDescent="0.35"/>
    <row r="338" s="268" customFormat="1" hidden="1" x14ac:dyDescent="0.35"/>
    <row r="339" s="268" customFormat="1" hidden="1" x14ac:dyDescent="0.35"/>
    <row r="340" s="268" customFormat="1" hidden="1" x14ac:dyDescent="0.35"/>
    <row r="341" s="268" customFormat="1" hidden="1" x14ac:dyDescent="0.35"/>
    <row r="342" s="268" customFormat="1" hidden="1" x14ac:dyDescent="0.35"/>
    <row r="343" s="268" customFormat="1" hidden="1" x14ac:dyDescent="0.35"/>
    <row r="344" s="268" customFormat="1" hidden="1" x14ac:dyDescent="0.35"/>
    <row r="345" s="268" customFormat="1" hidden="1" x14ac:dyDescent="0.35"/>
    <row r="346" s="268" customFormat="1" hidden="1" x14ac:dyDescent="0.35"/>
    <row r="347" s="268" customFormat="1" hidden="1" x14ac:dyDescent="0.35"/>
    <row r="348" s="268" customFormat="1" hidden="1" x14ac:dyDescent="0.35"/>
    <row r="349" s="268" customFormat="1" hidden="1" x14ac:dyDescent="0.35"/>
    <row r="350" s="268" customFormat="1" hidden="1" x14ac:dyDescent="0.35"/>
    <row r="351" s="268" customFormat="1" hidden="1" x14ac:dyDescent="0.35"/>
    <row r="352" s="268" customFormat="1" hidden="1" x14ac:dyDescent="0.35"/>
    <row r="353" s="268" customFormat="1" hidden="1" x14ac:dyDescent="0.35"/>
  </sheetData>
  <sheetProtection sheet="1" objects="1" scenarios="1"/>
  <hyperlinks>
    <hyperlink ref="B6" location="_Toc158729290" display="_Toc158729290" xr:uid="{F3368717-B10A-4127-A6A3-FA81CA82A32F}"/>
    <hyperlink ref="B7" location="_Toc158729291" display="_Toc158729291" xr:uid="{D0152652-0F38-447E-A288-C1BC78463AD5}"/>
    <hyperlink ref="B8" location="_Toc158729292" display="_Toc158729292" xr:uid="{887898FF-803F-4FDB-A39C-FE889FD2C434}"/>
    <hyperlink ref="B9" location="_Toc158729293" display="_Toc158729293" xr:uid="{25A1D00C-1234-46DB-BFF7-58C2E164FA21}"/>
    <hyperlink ref="B10" location="_Toc158729294" display="_Toc158729294" xr:uid="{7CFEBC93-80D2-4960-A049-502A05C2A21A}"/>
    <hyperlink ref="B11" location="_Toc158729295" display="_Toc158729295" xr:uid="{B4EC24E6-843C-40B8-86DB-C284B5B42860}"/>
    <hyperlink ref="B14" location="_Toc158729296" display="_Toc158729296" xr:uid="{41CB345F-1AD9-4587-A1CC-94F43CC12034}"/>
    <hyperlink ref="B15" location="_Toc158729297" display="_Toc158729297" xr:uid="{1E67C603-4F9B-4885-BE3E-FEA5CB8AABCA}"/>
    <hyperlink ref="B16" location="_Toc158729298" display="_Toc158729298" xr:uid="{F008AEB2-4C9D-4252-8A4C-CC0615CC3ABA}"/>
    <hyperlink ref="B18" location="_Toc158729299" display="_Toc158729299" xr:uid="{C8B8D49C-4740-4775-8242-7B1C2BDA2B4C}"/>
    <hyperlink ref="B19" location="_Toc158729300" display="_Toc158729300" xr:uid="{9784DFC1-13C4-414A-88FB-7F0564A309EA}"/>
    <hyperlink ref="B20" location="_Toc158729301" display="_Toc158729301" xr:uid="{9760BC85-C796-4F27-B45A-4B34B39A6EAE}"/>
    <hyperlink ref="B21" location="_Toc158729302" display="_Toc158729302" xr:uid="{E0481652-4AAF-4FA2-97E6-AC45747CE6FF}"/>
    <hyperlink ref="B22" location="_Toc158729303" display="_Toc158729303" xr:uid="{DDDA74C1-66D9-4FD4-99E7-F28CD3BAD14E}"/>
    <hyperlink ref="B23" location="_Toc158729304" display="_Toc158729304" xr:uid="{A7755797-9D34-4789-8963-990A4B99F14E}"/>
    <hyperlink ref="B24" location="_Toc158729305" display="_Toc158729305" xr:uid="{9B6B293D-610A-4EE9-B413-3D563EA41F08}"/>
    <hyperlink ref="B25" location="_Toc158729306" display="_Toc158729306" xr:uid="{5A765BAA-0DF6-4872-AA5C-0C08F814860A}"/>
    <hyperlink ref="B26" location="_Toc158729307" display="_Toc158729307" xr:uid="{77F53BF8-3918-4AD2-9A30-73528D6E4ED6}"/>
    <hyperlink ref="B27" location="_Toc158729309" display="_Toc158729309" xr:uid="{A68C6984-1D65-4574-B7D0-30EF8C86CD43}"/>
    <hyperlink ref="B28" location="_Toc158729310" display="_Toc158729310" xr:uid="{5DEEEE96-F00F-41BC-909E-6A62FB716036}"/>
    <hyperlink ref="B29" location="_Toc158729311" display="_Toc158729311" xr:uid="{575E4C9B-68D5-4E4D-8A49-9810F98F88B1}"/>
    <hyperlink ref="B30" location="_Toc158729312" display="_Toc158729312" xr:uid="{4C59967E-B40C-4AD3-9A35-6DB7311D3F0D}"/>
    <hyperlink ref="B31" location="_Toc158729313" display="_Toc158729313" xr:uid="{CA8E55DE-C5B0-482A-B4BB-CE4648EB9703}"/>
    <hyperlink ref="B32" location="_Toc158729314" display="_Toc158729314" xr:uid="{DD80F5D8-72B8-4776-8985-7508817DF384}"/>
    <hyperlink ref="B33" location="_Toc158729315" display="_Toc158729315" xr:uid="{6496923A-48BD-4357-9DD8-06DDE6276E2F}"/>
    <hyperlink ref="B34" location="_Toc158729316" display="_Toc158729316" xr:uid="{D92D6EA8-C857-42CF-9A10-299F4F4B77AC}"/>
    <hyperlink ref="B35" location="_Toc158729317" display="_Toc158729317" xr:uid="{B75BF9B1-F9EF-48F4-84F8-41B495E56B15}"/>
    <hyperlink ref="B36" location="_Toc158729318" display="_Toc158729318" xr:uid="{B504CA02-D37A-44F8-BE94-7C0CF964720A}"/>
    <hyperlink ref="B39" r:id="rId1" display="Paragraph 5(6) of Schedule 8 to the Local Government Finance Act 1988 (referred to below as ‘the 1988 Act’) requires each billing authority to calculate, after the end of each financial year, the amount of its non‑domestic rating contribution for the year and to notify the Welsh Government of the amount.  The authority must then arrange for the calculation and the notified amount to be certified under arrangements made by Audit Wales and for the certified form to be sent to the Welsh Government." xr:uid="{CC56C4F9-2699-45CB-A1A6-C25BAE39A530}"/>
    <hyperlink ref="B41" r:id="rId2" display="http://www.legislation.hmso.gov.uk/si/si1992/Uksi_19923238_en_1.htm" xr:uid="{C8287F96-E314-4A0F-B270-1CBD3C68EC41}"/>
    <hyperlink ref="B279" r:id="rId3" display="http://www.legislation.hmso.gov.uk/si/si1990/Uksi_19901904_en_1.htm" xr:uid="{02E3F7CC-E8DA-49C2-BF52-E95DEF4EAB09}"/>
    <hyperlink ref="B306" r:id="rId4" display="https://www.gov.uk/government/collections/subsidy-control-regime" xr:uid="{B56A58B1-9B39-4353-A1FE-3AC83CDEBB87}"/>
    <hyperlink ref="B313" r:id="rId5" display="mailto:SubsidyControlUnit@gov.wales" xr:uid="{6BD4954F-65B5-4AB9-95FB-A64895459874}"/>
    <hyperlink ref="B12" location="'Guidance Notes - English'!B92" display="Lines 7.1 and 7.2 Heat networks relief" xr:uid="{A45ECAEC-1015-44D0-A80D-AAA9A4A7F696}"/>
    <hyperlink ref="B13" location="'Guidance Notes - English'!B100" display="Lines 7.3 and 7.4 Improvement relief" xr:uid="{5C4E5CE6-0BDE-4E2A-8BFF-A8DF0FEF14A2}"/>
    <hyperlink ref="B17" location="'Guidance Notes - English'!B140" display="Lines 12.1 and 12.2 charitable relief for empty premises" xr:uid="{E32CE8DB-D76C-4A32-8A64-1A68662847C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19CC-B065-4688-BA4D-42238716E753}">
  <dimension ref="A1:XFC332"/>
  <sheetViews>
    <sheetView showRowColHeaders="0" zoomScaleNormal="100" workbookViewId="0"/>
  </sheetViews>
  <sheetFormatPr defaultColWidth="0" defaultRowHeight="15.5" zeroHeight="1" x14ac:dyDescent="0.35"/>
  <cols>
    <col min="1" max="1" width="1.765625" style="243" customWidth="1"/>
    <col min="2" max="2" width="92.23046875" style="243" customWidth="1"/>
    <col min="3" max="3" width="1.765625" style="243" customWidth="1"/>
    <col min="4" max="4" width="0" style="243" hidden="1" customWidth="1"/>
    <col min="5" max="16383" width="8.84375" style="243" hidden="1"/>
    <col min="16384" max="16384" width="2.3046875" style="243" hidden="1" customWidth="1"/>
  </cols>
  <sheetData>
    <row r="1" spans="1:3" s="268" customFormat="1" ht="16" thickBot="1" x14ac:dyDescent="0.4">
      <c r="A1" s="266"/>
      <c r="B1" s="266"/>
      <c r="C1" s="267"/>
    </row>
    <row r="2" spans="1:3" s="268" customFormat="1" ht="18" x14ac:dyDescent="0.35">
      <c r="A2" s="266"/>
      <c r="B2" s="269" t="s">
        <v>637</v>
      </c>
      <c r="C2" s="267"/>
    </row>
    <row r="3" spans="1:3" s="268" customFormat="1" ht="18" x14ac:dyDescent="0.35">
      <c r="A3" s="267"/>
      <c r="B3" s="270" t="str">
        <f>"(NDR3 "&amp;year&amp;"): Nodiadau Cyfarwyddyd"</f>
        <v>(NDR3 2025-26): Nodiadau Cyfarwyddyd</v>
      </c>
      <c r="C3" s="267"/>
    </row>
    <row r="4" spans="1:3" s="268" customFormat="1" x14ac:dyDescent="0.35">
      <c r="A4" s="267"/>
      <c r="B4" s="271"/>
      <c r="C4" s="267"/>
    </row>
    <row r="5" spans="1:3" s="268" customFormat="1" ht="18" x14ac:dyDescent="0.35">
      <c r="A5" s="267"/>
      <c r="B5" s="289" t="s">
        <v>636</v>
      </c>
      <c r="C5" s="267"/>
    </row>
    <row r="6" spans="1:3" s="268" customFormat="1" ht="31" customHeight="1" x14ac:dyDescent="0.35">
      <c r="A6" s="267"/>
      <c r="B6" s="287" t="s">
        <v>635</v>
      </c>
      <c r="C6" s="267"/>
    </row>
    <row r="7" spans="1:3" s="274" customFormat="1" x14ac:dyDescent="0.35">
      <c r="A7" s="272"/>
      <c r="B7" s="273" t="s">
        <v>619</v>
      </c>
      <c r="C7" s="267"/>
    </row>
    <row r="8" spans="1:3" s="268" customFormat="1" ht="31" customHeight="1" x14ac:dyDescent="0.35">
      <c r="A8" s="267"/>
      <c r="B8" s="287" t="s">
        <v>618</v>
      </c>
      <c r="C8" s="267"/>
    </row>
    <row r="9" spans="1:3" s="274" customFormat="1" x14ac:dyDescent="0.35">
      <c r="A9" s="272"/>
      <c r="B9" s="273" t="s">
        <v>642</v>
      </c>
      <c r="C9" s="267"/>
    </row>
    <row r="10" spans="1:3" s="268" customFormat="1" x14ac:dyDescent="0.35">
      <c r="A10" s="267"/>
      <c r="B10" s="273" t="s">
        <v>634</v>
      </c>
      <c r="C10" s="267"/>
    </row>
    <row r="11" spans="1:3" s="268" customFormat="1" x14ac:dyDescent="0.35">
      <c r="A11" s="267"/>
      <c r="B11" s="273" t="s">
        <v>617</v>
      </c>
      <c r="C11" s="267"/>
    </row>
    <row r="12" spans="1:3" s="268" customFormat="1" x14ac:dyDescent="0.35">
      <c r="A12" s="267"/>
      <c r="B12" s="273" t="s">
        <v>1361</v>
      </c>
      <c r="C12" s="267"/>
    </row>
    <row r="13" spans="1:3" s="268" customFormat="1" x14ac:dyDescent="0.35">
      <c r="A13" s="267"/>
      <c r="B13" s="273" t="s">
        <v>1362</v>
      </c>
      <c r="C13" s="267"/>
    </row>
    <row r="14" spans="1:3" s="268" customFormat="1" x14ac:dyDescent="0.35">
      <c r="A14" s="267"/>
      <c r="B14" s="273" t="s">
        <v>1334</v>
      </c>
      <c r="C14" s="267"/>
    </row>
    <row r="15" spans="1:3" s="268" customFormat="1" x14ac:dyDescent="0.35">
      <c r="A15" s="267"/>
      <c r="B15" s="273" t="s">
        <v>616</v>
      </c>
      <c r="C15" s="267"/>
    </row>
    <row r="16" spans="1:3" s="268" customFormat="1" x14ac:dyDescent="0.35">
      <c r="A16" s="267"/>
      <c r="B16" s="273" t="s">
        <v>633</v>
      </c>
      <c r="C16" s="267"/>
    </row>
    <row r="17" spans="1:3" s="268" customFormat="1" x14ac:dyDescent="0.35">
      <c r="A17" s="267"/>
      <c r="B17" s="273" t="s">
        <v>1304</v>
      </c>
      <c r="C17" s="267"/>
    </row>
    <row r="18" spans="1:3" s="268" customFormat="1" x14ac:dyDescent="0.35">
      <c r="A18" s="267"/>
      <c r="B18" s="273" t="s">
        <v>614</v>
      </c>
      <c r="C18" s="267"/>
    </row>
    <row r="19" spans="1:3" s="274" customFormat="1" x14ac:dyDescent="0.35">
      <c r="A19" s="272"/>
      <c r="B19" s="273" t="s">
        <v>632</v>
      </c>
      <c r="C19" s="267"/>
    </row>
    <row r="20" spans="1:3" s="274" customFormat="1" x14ac:dyDescent="0.35">
      <c r="A20" s="272"/>
      <c r="B20" s="273" t="s">
        <v>612</v>
      </c>
      <c r="C20" s="267"/>
    </row>
    <row r="21" spans="1:3" s="274" customFormat="1" x14ac:dyDescent="0.35">
      <c r="A21" s="272"/>
      <c r="B21" s="273" t="s">
        <v>611</v>
      </c>
      <c r="C21" s="267"/>
    </row>
    <row r="22" spans="1:3" s="274" customFormat="1" x14ac:dyDescent="0.35">
      <c r="A22" s="272"/>
      <c r="B22" s="273" t="s">
        <v>631</v>
      </c>
      <c r="C22" s="267"/>
    </row>
    <row r="23" spans="1:3" s="268" customFormat="1" ht="31" customHeight="1" x14ac:dyDescent="0.35">
      <c r="A23" s="267"/>
      <c r="B23" s="287" t="s">
        <v>630</v>
      </c>
      <c r="C23" s="267"/>
    </row>
    <row r="24" spans="1:3" s="268" customFormat="1" x14ac:dyDescent="0.35">
      <c r="A24" s="267"/>
      <c r="B24" s="273" t="s">
        <v>629</v>
      </c>
      <c r="C24" s="267"/>
    </row>
    <row r="25" spans="1:3" s="268" customFormat="1" x14ac:dyDescent="0.35">
      <c r="A25" s="267"/>
      <c r="B25" s="273" t="s">
        <v>606</v>
      </c>
      <c r="C25" s="267"/>
    </row>
    <row r="26" spans="1:3" s="268" customFormat="1" x14ac:dyDescent="0.35">
      <c r="A26" s="267"/>
      <c r="B26" s="273" t="s">
        <v>628</v>
      </c>
      <c r="C26" s="267"/>
    </row>
    <row r="27" spans="1:3" s="268" customFormat="1" x14ac:dyDescent="0.35">
      <c r="A27" s="267"/>
      <c r="B27" s="273" t="s">
        <v>627</v>
      </c>
      <c r="C27" s="267"/>
    </row>
    <row r="28" spans="1:3" s="268" customFormat="1" x14ac:dyDescent="0.35">
      <c r="A28" s="267"/>
      <c r="B28" s="273" t="s">
        <v>603</v>
      </c>
      <c r="C28" s="267"/>
    </row>
    <row r="29" spans="1:3" s="274" customFormat="1" x14ac:dyDescent="0.35">
      <c r="A29" s="272"/>
      <c r="B29" s="273" t="s">
        <v>626</v>
      </c>
      <c r="C29" s="267"/>
    </row>
    <row r="30" spans="1:3" s="274" customFormat="1" x14ac:dyDescent="0.35">
      <c r="A30" s="272"/>
      <c r="B30" s="273" t="s">
        <v>625</v>
      </c>
      <c r="C30" s="267"/>
    </row>
    <row r="31" spans="1:3" s="274" customFormat="1" x14ac:dyDescent="0.35">
      <c r="A31" s="272"/>
      <c r="B31" s="273" t="s">
        <v>598</v>
      </c>
      <c r="C31" s="267"/>
    </row>
    <row r="32" spans="1:3" s="274" customFormat="1" x14ac:dyDescent="0.35">
      <c r="A32" s="272"/>
      <c r="B32" s="273" t="s">
        <v>624</v>
      </c>
      <c r="C32" s="267"/>
    </row>
    <row r="33" spans="1:3" s="274" customFormat="1" x14ac:dyDescent="0.35">
      <c r="A33" s="272"/>
      <c r="B33" s="273" t="s">
        <v>623</v>
      </c>
      <c r="C33" s="267"/>
    </row>
    <row r="34" spans="1:3" s="268" customFormat="1" ht="31" customHeight="1" x14ac:dyDescent="0.35">
      <c r="A34" s="267"/>
      <c r="B34" s="287" t="s">
        <v>622</v>
      </c>
      <c r="C34" s="267"/>
    </row>
    <row r="35" spans="1:3" s="268" customFormat="1" x14ac:dyDescent="0.35">
      <c r="A35" s="267"/>
      <c r="B35" s="286" t="s">
        <v>593</v>
      </c>
      <c r="C35" s="267"/>
    </row>
    <row r="36" spans="1:3" s="268" customFormat="1" x14ac:dyDescent="0.35">
      <c r="A36" s="267"/>
      <c r="B36" s="286" t="s">
        <v>621</v>
      </c>
      <c r="C36" s="267"/>
    </row>
    <row r="37" spans="1:3" s="268" customFormat="1" x14ac:dyDescent="0.35">
      <c r="A37" s="267"/>
      <c r="B37" s="288"/>
      <c r="C37" s="267"/>
    </row>
    <row r="38" spans="1:3" s="268" customFormat="1" x14ac:dyDescent="0.35">
      <c r="A38" s="267"/>
      <c r="B38" s="290" t="s">
        <v>620</v>
      </c>
      <c r="C38" s="267"/>
    </row>
    <row r="39" spans="1:3" ht="77.5" x14ac:dyDescent="0.35">
      <c r="A39" s="248"/>
      <c r="B39" s="236" t="s">
        <v>1269</v>
      </c>
      <c r="C39" s="236"/>
    </row>
    <row r="40" spans="1:3" x14ac:dyDescent="0.35">
      <c r="A40" s="248"/>
      <c r="B40" s="236"/>
      <c r="C40" s="236"/>
    </row>
    <row r="41" spans="1:3" ht="31" x14ac:dyDescent="0.35">
      <c r="A41" s="248"/>
      <c r="B41" s="236" t="str">
        <f>"Dylid gwneud y cyfrifiad ar gyfer "&amp;year&amp;" (y cyfeirir ati isod fel ‘y flwyddyn gyfredol’) yn unol â Rheoliadau Cyfraniadau Ardrethu Annomestig (Cymru) 1992 (OS 1992/3238), fel y'u diwygiwyd (‘y Rheoliadau’)."</f>
        <v>Dylid gwneud y cyfrifiad ar gyfer 2025-26 (y cyfeirir ati isod fel ‘y flwyddyn gyfredol’) yn unol â Rheoliadau Cyfraniadau Ardrethu Annomestig (Cymru) 1992 (OS 1992/3238), fel y'u diwygiwyd (‘y Rheoliadau’).</v>
      </c>
      <c r="C41" s="236"/>
    </row>
    <row r="42" spans="1:3" x14ac:dyDescent="0.35">
      <c r="A42" s="248"/>
      <c r="B42" s="236"/>
      <c r="C42" s="236"/>
    </row>
    <row r="43" spans="1:3" ht="62" x14ac:dyDescent="0.35">
      <c r="A43" s="248"/>
      <c r="B43" s="236" t="s">
        <v>1270</v>
      </c>
      <c r="C43" s="236"/>
    </row>
    <row r="44" spans="1:3" x14ac:dyDescent="0.35">
      <c r="A44" s="248"/>
      <c r="B44" s="236"/>
      <c r="C44" s="234"/>
    </row>
    <row r="45" spans="1:3" ht="46.5" x14ac:dyDescent="0.35">
      <c r="A45" s="248"/>
      <c r="B45" s="236" t="s">
        <v>1271</v>
      </c>
      <c r="C45" s="236"/>
    </row>
    <row r="46" spans="1:3" x14ac:dyDescent="0.35">
      <c r="A46" s="248"/>
      <c r="B46" s="236"/>
      <c r="C46" s="234"/>
    </row>
    <row r="47" spans="1:3" ht="82" customHeight="1" x14ac:dyDescent="0.35">
      <c r="A47" s="248"/>
      <c r="B47" s="236" t="str">
        <f>"Dylid e-bostio copi o'r daenlen wedi'i chwblhau a PDF wedi'i lofnodi i Lywodraeth Cymru erbyn "&amp;Language!C15&amp;" fan bellaf. Ar yr un pryd dylid anfon y ffurflen wreiddiol at archwilwyr yr awdurdod i'w hardystio. Dylid gwneud trefniadau gydag archwilwyr yr awdurdod i anfon PDF o'r ffurflen ardystiedig i Lywodraeth Cymru drwy e-bost erbyn "&amp;Language!C17&amp;" fan bellaf. Dylai’r awdurdod bilio anfon taenlen wedi’i diweddaru at Lywodraeth Cymru yn electronig yr un pryd."</f>
        <v>Dylid e-bostio copi o'r daenlen wedi'i chwblhau a PDF wedi'i lofnodi i Lywodraeth Cymru erbyn 1 Mehefin 2026 fan bellaf. Ar yr un pryd dylid anfon y ffurflen wreiddiol at archwilwyr yr awdurdod i'w hardystio. Dylid gwneud trefniadau gydag archwilwyr yr awdurdod i anfon PDF o'r ffurflen ardystiedig i Lywodraeth Cymru drwy e-bost erbyn 17 Tachwedd 2026 fan bellaf. Dylai’r awdurdod bilio anfon taenlen wedi’i diweddaru at Lywodraeth Cymru yn electronig yr un pryd.</v>
      </c>
      <c r="C47" s="236"/>
    </row>
    <row r="48" spans="1:3" x14ac:dyDescent="0.35">
      <c r="A48" s="248"/>
      <c r="B48" s="236"/>
      <c r="C48" s="234"/>
    </row>
    <row r="49" spans="1:3" ht="62" x14ac:dyDescent="0.35">
      <c r="A49" s="248"/>
      <c r="B49" s="236" t="s">
        <v>1272</v>
      </c>
      <c r="C49" s="236"/>
    </row>
    <row r="50" spans="1:3" x14ac:dyDescent="0.35">
      <c r="A50" s="248"/>
      <c r="B50" s="236"/>
      <c r="C50" s="234"/>
    </row>
    <row r="51" spans="1:3" ht="31" x14ac:dyDescent="0.35">
      <c r="A51" s="248"/>
      <c r="B51" s="236" t="s">
        <v>1273</v>
      </c>
      <c r="C51" s="236"/>
    </row>
    <row r="52" spans="1:3" x14ac:dyDescent="0.35">
      <c r="A52" s="248"/>
      <c r="B52" s="236"/>
      <c r="C52" s="237"/>
    </row>
    <row r="53" spans="1:3" x14ac:dyDescent="0.35">
      <c r="A53" s="248"/>
      <c r="B53" s="238" t="s">
        <v>619</v>
      </c>
      <c r="C53" s="238"/>
    </row>
    <row r="54" spans="1:3" ht="75" customHeight="1" x14ac:dyDescent="0.35">
      <c r="A54" s="248"/>
      <c r="B54" s="236" t="str">
        <f>"Yr ardrethi gros sy'n daladwy yw'r arenillion mwyaf posibl y gellid eu cael, yn ddamcaniaethol, o ardrethi pe bai eiddo a ddangosir yn y rhestr ardrethu annomestig yn cael ei feddiannu a phe na bai'n cael unrhyw ryddhad."&amp;" Yn Llinell 1 nodwch yr arenillion gros mewn perthynas â flwyddyn gyfredol a gyfrifwyd drwy gyfeirio at gyfanswm y gwerth ardrethol "&amp;"a ddangosir yn y rhestr ar gyfer pob diwrnod yn y flwyddyn a'r lluosydd ardrethi annomestig ar gyfer flwyddyn gyfredol, sef "&amp;VLOOKUP(YearCode,_RV2,4,FALSE)/100&amp;"."</f>
        <v>Yr ardrethi gros sy'n daladwy yw'r arenillion mwyaf posibl y gellid eu cael, yn ddamcaniaethol, o ardrethi pe bai eiddo a ddangosir yn y rhestr ardrethu annomestig yn cael ei feddiannu a phe na bai'n cael unrhyw ryddhad. Yn Llinell 1 nodwch yr arenillion gros mewn perthynas â flwyddyn gyfredol a gyfrifwyd drwy gyfeirio at gyfanswm y gwerth ardrethol a ddangosir yn y rhestr ar gyfer pob diwrnod yn y flwyddyn a'r lluosydd ardrethi annomestig ar gyfer flwyddyn gyfredol, sef 0.568.</v>
      </c>
      <c r="C54" s="236"/>
    </row>
    <row r="55" spans="1:3" ht="15" customHeight="1" x14ac:dyDescent="0.35">
      <c r="A55" s="248"/>
      <c r="B55" s="236"/>
      <c r="C55" s="236"/>
    </row>
    <row r="56" spans="1:3" ht="15" customHeight="1" x14ac:dyDescent="0.35">
      <c r="A56" s="248"/>
      <c r="B56" s="236" t="s">
        <v>1395</v>
      </c>
      <c r="C56" s="236"/>
    </row>
    <row r="57" spans="1:3" ht="45" customHeight="1" x14ac:dyDescent="0.35">
      <c r="A57" s="248"/>
      <c r="B57" s="236" t="s">
        <v>1447</v>
      </c>
      <c r="C57" s="237"/>
    </row>
    <row r="58" spans="1:3" ht="15" customHeight="1" x14ac:dyDescent="0.35">
      <c r="A58" s="248"/>
      <c r="B58" s="236"/>
      <c r="C58" s="237"/>
    </row>
    <row r="59" spans="1:3" ht="46.5" x14ac:dyDescent="0.35">
      <c r="A59" s="248"/>
      <c r="B59" s="236" t="str">
        <f>"(ii) symiau mewn perthynas â thaliadau a ohiriwyd o "&amp;Year_Less_2&amp;". Dylai'r swm a gynhwysir yn "&amp;year&amp;" gyfateb i'r gwahaniaeth rhwng y cyfanswm a ohiriwyd yn "&amp;Year_Less_2&amp;", a'r symiau wedi'u gohirio a gynhwyswyd yn "&amp;Year_Less_1&amp;", llai"</f>
        <v>(ii) symiau mewn perthynas â thaliadau a ohiriwyd o 2023-24. Dylai'r swm a gynhwysir yn 2025-26 gyfateb i'r gwahaniaeth rhwng y cyfanswm a ohiriwyd yn 2023-24, a'r symiau wedi'u gohirio a gynhwyswyd yn 2024-25, llai</v>
      </c>
      <c r="C59" s="237"/>
    </row>
    <row r="60" spans="1:3" ht="15" customHeight="1" x14ac:dyDescent="0.35">
      <c r="A60" s="248"/>
      <c r="B60" s="236"/>
      <c r="C60" s="237"/>
    </row>
    <row r="61" spans="1:3" ht="30" customHeight="1" x14ac:dyDescent="0.35">
      <c r="A61" s="248"/>
      <c r="B61" s="236" t="s">
        <v>1511</v>
      </c>
      <c r="C61" s="237"/>
    </row>
    <row r="62" spans="1:3" x14ac:dyDescent="0.35">
      <c r="A62" s="248"/>
      <c r="B62" s="236"/>
      <c r="C62" s="234"/>
    </row>
    <row r="63" spans="1:3" ht="18" x14ac:dyDescent="0.35">
      <c r="A63" s="248"/>
      <c r="B63" s="235" t="s">
        <v>618</v>
      </c>
      <c r="C63" s="238"/>
    </row>
    <row r="64" spans="1:3" x14ac:dyDescent="0.35">
      <c r="A64" s="248"/>
      <c r="B64" s="236"/>
      <c r="C64" s="238"/>
    </row>
    <row r="65" spans="1:3" x14ac:dyDescent="0.35">
      <c r="A65" s="248"/>
      <c r="B65" s="238" t="s">
        <v>639</v>
      </c>
      <c r="C65" s="238"/>
    </row>
    <row r="66" spans="1:3" ht="77.5" x14ac:dyDescent="0.35">
      <c r="A66" s="248"/>
      <c r="B66" s="236" t="s">
        <v>1605</v>
      </c>
      <c r="C66" s="236"/>
    </row>
    <row r="67" spans="1:3" x14ac:dyDescent="0.35">
      <c r="A67" s="248"/>
      <c r="B67" s="236"/>
      <c r="C67" s="236"/>
    </row>
    <row r="68" spans="1:3" ht="31" x14ac:dyDescent="0.35">
      <c r="A68" s="248"/>
      <c r="B68" s="236" t="s">
        <v>2895</v>
      </c>
      <c r="C68" s="236"/>
    </row>
    <row r="69" spans="1:3" x14ac:dyDescent="0.35">
      <c r="A69" s="248"/>
      <c r="B69" s="236"/>
      <c r="C69" s="236"/>
    </row>
    <row r="70" spans="1:3" x14ac:dyDescent="0.35">
      <c r="A70" s="248"/>
      <c r="B70" s="236" t="s">
        <v>1274</v>
      </c>
      <c r="C70" s="236"/>
    </row>
    <row r="71" spans="1:3" ht="31" x14ac:dyDescent="0.35">
      <c r="A71" s="248"/>
      <c r="B71" s="236" t="s">
        <v>1420</v>
      </c>
      <c r="C71" s="237"/>
    </row>
    <row r="72" spans="1:3" x14ac:dyDescent="0.35">
      <c r="A72" s="248"/>
      <c r="B72" s="236"/>
      <c r="C72" s="234"/>
    </row>
    <row r="73" spans="1:3" ht="31" x14ac:dyDescent="0.35">
      <c r="A73" s="248"/>
      <c r="B73" s="236" t="s">
        <v>1404</v>
      </c>
      <c r="C73" s="237"/>
    </row>
    <row r="74" spans="1:3" x14ac:dyDescent="0.35">
      <c r="A74" s="248"/>
      <c r="B74" s="236"/>
      <c r="C74" s="234"/>
    </row>
    <row r="75" spans="1:3" x14ac:dyDescent="0.35">
      <c r="A75" s="248"/>
      <c r="B75" s="238" t="s">
        <v>1366</v>
      </c>
      <c r="C75" s="238"/>
    </row>
    <row r="76" spans="1:3" ht="31" x14ac:dyDescent="0.35">
      <c r="A76" s="248"/>
      <c r="B76" s="236" t="s">
        <v>1512</v>
      </c>
      <c r="C76" s="236"/>
    </row>
    <row r="77" spans="1:3" x14ac:dyDescent="0.35">
      <c r="A77" s="248"/>
      <c r="B77" s="236"/>
      <c r="C77" s="234"/>
    </row>
    <row r="78" spans="1:3" ht="46.5" x14ac:dyDescent="0.35">
      <c r="A78" s="248"/>
      <c r="B78" s="236" t="s">
        <v>1592</v>
      </c>
      <c r="C78" s="236"/>
    </row>
    <row r="79" spans="1:3" x14ac:dyDescent="0.35">
      <c r="A79" s="248"/>
      <c r="B79" s="236"/>
      <c r="C79" s="236"/>
    </row>
    <row r="80" spans="1:3" x14ac:dyDescent="0.35">
      <c r="A80" s="248"/>
      <c r="B80" s="236" t="s">
        <v>1403</v>
      </c>
      <c r="C80" s="234"/>
    </row>
    <row r="81" spans="1:3" ht="31" x14ac:dyDescent="0.35">
      <c r="A81" s="248"/>
      <c r="B81" s="236" t="s">
        <v>1411</v>
      </c>
      <c r="C81" s="237"/>
    </row>
    <row r="82" spans="1:3" x14ac:dyDescent="0.35">
      <c r="A82" s="248"/>
      <c r="B82" s="236"/>
      <c r="C82" s="234"/>
    </row>
    <row r="83" spans="1:3" ht="45" customHeight="1" x14ac:dyDescent="0.35">
      <c r="A83" s="248"/>
      <c r="B83" s="236" t="s">
        <v>1513</v>
      </c>
      <c r="C83" s="237"/>
    </row>
    <row r="84" spans="1:3" x14ac:dyDescent="0.35">
      <c r="A84" s="248"/>
      <c r="B84" s="236"/>
      <c r="C84" s="234"/>
    </row>
    <row r="85" spans="1:3" x14ac:dyDescent="0.35">
      <c r="A85" s="248"/>
      <c r="B85" s="238" t="s">
        <v>617</v>
      </c>
      <c r="C85" s="238"/>
    </row>
    <row r="86" spans="1:3" ht="31" x14ac:dyDescent="0.35">
      <c r="A86" s="248"/>
      <c r="B86" s="236" t="s">
        <v>1514</v>
      </c>
      <c r="C86" s="236"/>
    </row>
    <row r="87" spans="1:3" x14ac:dyDescent="0.35">
      <c r="A87" s="248"/>
      <c r="B87" s="236"/>
      <c r="C87" s="236"/>
    </row>
    <row r="88" spans="1:3" ht="45" customHeight="1" x14ac:dyDescent="0.35">
      <c r="A88" s="248"/>
      <c r="B88" s="236" t="s">
        <v>1593</v>
      </c>
      <c r="C88" s="236"/>
    </row>
    <row r="89" spans="1:3" x14ac:dyDescent="0.35">
      <c r="A89" s="248"/>
      <c r="B89" s="236"/>
      <c r="C89" s="234"/>
    </row>
    <row r="90" spans="1:3" x14ac:dyDescent="0.35">
      <c r="A90" s="248"/>
      <c r="B90" s="236" t="s">
        <v>1358</v>
      </c>
      <c r="C90" s="234"/>
    </row>
    <row r="91" spans="1:3" ht="31" x14ac:dyDescent="0.35">
      <c r="A91" s="248"/>
      <c r="B91" s="236" t="s">
        <v>1411</v>
      </c>
      <c r="C91" s="237"/>
    </row>
    <row r="92" spans="1:3" x14ac:dyDescent="0.35">
      <c r="A92" s="248"/>
      <c r="B92" s="236"/>
      <c r="C92" s="234"/>
    </row>
    <row r="93" spans="1:3" ht="46.5" x14ac:dyDescent="0.35">
      <c r="A93" s="248"/>
      <c r="B93" s="236" t="s">
        <v>1405</v>
      </c>
      <c r="C93" s="237"/>
    </row>
    <row r="94" spans="1:3" x14ac:dyDescent="0.35">
      <c r="A94" s="248"/>
      <c r="B94" s="236"/>
      <c r="C94" s="234"/>
    </row>
    <row r="95" spans="1:3" x14ac:dyDescent="0.35">
      <c r="A95" s="248"/>
      <c r="B95" s="238" t="s">
        <v>1361</v>
      </c>
      <c r="C95" s="234"/>
    </row>
    <row r="96" spans="1:3" s="267" customFormat="1" ht="46.5" x14ac:dyDescent="0.35">
      <c r="A96" s="291"/>
      <c r="B96" s="264" t="s">
        <v>1515</v>
      </c>
      <c r="C96" s="292"/>
    </row>
    <row r="97" spans="1:3" x14ac:dyDescent="0.35">
      <c r="A97" s="248"/>
      <c r="B97" s="238"/>
      <c r="C97" s="234"/>
    </row>
    <row r="98" spans="1:3" ht="46.5" x14ac:dyDescent="0.35">
      <c r="A98" s="248"/>
      <c r="B98" s="236" t="s">
        <v>2897</v>
      </c>
      <c r="C98" s="234"/>
    </row>
    <row r="99" spans="1:3" x14ac:dyDescent="0.35">
      <c r="A99" s="248"/>
      <c r="B99" s="238"/>
      <c r="C99" s="234"/>
    </row>
    <row r="100" spans="1:3" x14ac:dyDescent="0.35">
      <c r="A100" s="248"/>
      <c r="B100" s="236" t="s">
        <v>1356</v>
      </c>
      <c r="C100" s="234"/>
    </row>
    <row r="101" spans="1:3" ht="31" x14ac:dyDescent="0.35">
      <c r="A101" s="248"/>
      <c r="B101" s="236" t="s">
        <v>1411</v>
      </c>
      <c r="C101" s="234"/>
    </row>
    <row r="102" spans="1:3" x14ac:dyDescent="0.35">
      <c r="A102" s="248"/>
      <c r="B102" s="236"/>
      <c r="C102" s="234"/>
    </row>
    <row r="103" spans="1:3" ht="45" customHeight="1" x14ac:dyDescent="0.35">
      <c r="A103" s="248"/>
      <c r="B103" s="236" t="s">
        <v>1513</v>
      </c>
      <c r="C103" s="234"/>
    </row>
    <row r="104" spans="1:3" x14ac:dyDescent="0.35">
      <c r="A104" s="248"/>
      <c r="B104" s="236"/>
      <c r="C104" s="234"/>
    </row>
    <row r="105" spans="1:3" x14ac:dyDescent="0.35">
      <c r="A105" s="248"/>
      <c r="B105" s="238" t="s">
        <v>1362</v>
      </c>
      <c r="C105" s="234"/>
    </row>
    <row r="106" spans="1:3" ht="45" customHeight="1" x14ac:dyDescent="0.35">
      <c r="A106" s="248"/>
      <c r="B106" s="236" t="s">
        <v>1516</v>
      </c>
      <c r="C106" s="234"/>
    </row>
    <row r="107" spans="1:3" x14ac:dyDescent="0.35">
      <c r="A107" s="248"/>
      <c r="B107" s="238"/>
      <c r="C107" s="234"/>
    </row>
    <row r="108" spans="1:3" ht="46.5" x14ac:dyDescent="0.35">
      <c r="A108" s="248"/>
      <c r="B108" s="236" t="s">
        <v>2898</v>
      </c>
      <c r="C108" s="234"/>
    </row>
    <row r="109" spans="1:3" x14ac:dyDescent="0.35">
      <c r="A109" s="248"/>
      <c r="B109" s="238"/>
      <c r="C109" s="234"/>
    </row>
    <row r="110" spans="1:3" x14ac:dyDescent="0.35">
      <c r="A110" s="248"/>
      <c r="B110" s="236" t="s">
        <v>2894</v>
      </c>
      <c r="C110" s="234"/>
    </row>
    <row r="111" spans="1:3" ht="31" x14ac:dyDescent="0.35">
      <c r="A111" s="248"/>
      <c r="B111" s="236" t="s">
        <v>1411</v>
      </c>
      <c r="C111" s="234"/>
    </row>
    <row r="112" spans="1:3" x14ac:dyDescent="0.35">
      <c r="A112" s="248"/>
      <c r="B112" s="236"/>
      <c r="C112" s="234"/>
    </row>
    <row r="113" spans="1:3" ht="45" customHeight="1" x14ac:dyDescent="0.35">
      <c r="A113" s="248"/>
      <c r="B113" s="236" t="s">
        <v>1513</v>
      </c>
      <c r="C113" s="234"/>
    </row>
    <row r="114" spans="1:3" x14ac:dyDescent="0.35">
      <c r="A114" s="248"/>
      <c r="B114" s="236"/>
      <c r="C114" s="234"/>
    </row>
    <row r="115" spans="1:3" x14ac:dyDescent="0.35">
      <c r="A115" s="248"/>
      <c r="B115" s="238" t="s">
        <v>1335</v>
      </c>
      <c r="C115" s="238"/>
    </row>
    <row r="116" spans="1:3" ht="46.5" x14ac:dyDescent="0.35">
      <c r="A116" s="248"/>
      <c r="B116" s="236" t="s">
        <v>1275</v>
      </c>
      <c r="C116" s="236"/>
    </row>
    <row r="117" spans="1:3" x14ac:dyDescent="0.35">
      <c r="A117" s="248"/>
      <c r="B117" s="236"/>
      <c r="C117" s="236"/>
    </row>
    <row r="118" spans="1:3" x14ac:dyDescent="0.35">
      <c r="A118" s="248"/>
      <c r="B118" s="236" t="s">
        <v>2896</v>
      </c>
      <c r="C118" s="236"/>
    </row>
    <row r="119" spans="1:3" ht="31" x14ac:dyDescent="0.35">
      <c r="A119" s="248"/>
      <c r="B119" s="236" t="s">
        <v>1411</v>
      </c>
      <c r="C119" s="237"/>
    </row>
    <row r="120" spans="1:3" x14ac:dyDescent="0.35">
      <c r="A120" s="248"/>
      <c r="B120" s="236"/>
      <c r="C120" s="234"/>
    </row>
    <row r="121" spans="1:3" ht="45" customHeight="1" x14ac:dyDescent="0.35">
      <c r="A121" s="248"/>
      <c r="B121" s="236" t="s">
        <v>1513</v>
      </c>
      <c r="C121" s="237"/>
    </row>
    <row r="122" spans="1:3" x14ac:dyDescent="0.35">
      <c r="A122" s="248"/>
      <c r="B122" s="236"/>
      <c r="C122" s="234"/>
    </row>
    <row r="123" spans="1:3" ht="30" customHeight="1" x14ac:dyDescent="0.35">
      <c r="A123" s="248"/>
      <c r="B123" s="264" t="s">
        <v>2901</v>
      </c>
      <c r="C123" s="234"/>
    </row>
    <row r="124" spans="1:3" ht="15" customHeight="1" x14ac:dyDescent="0.35">
      <c r="A124" s="248"/>
      <c r="B124" s="264"/>
      <c r="C124" s="234"/>
    </row>
    <row r="125" spans="1:3" ht="30" customHeight="1" x14ac:dyDescent="0.35">
      <c r="A125" s="248"/>
      <c r="B125" s="264" t="s">
        <v>2899</v>
      </c>
      <c r="C125" s="234"/>
    </row>
    <row r="126" spans="1:3" x14ac:dyDescent="0.35">
      <c r="A126" s="248"/>
      <c r="B126" s="264"/>
      <c r="C126" s="234"/>
    </row>
    <row r="127" spans="1:3" ht="45" customHeight="1" x14ac:dyDescent="0.35">
      <c r="A127" s="248"/>
      <c r="B127" s="264" t="s">
        <v>2900</v>
      </c>
      <c r="C127" s="234"/>
    </row>
    <row r="128" spans="1:3" x14ac:dyDescent="0.35">
      <c r="A128" s="248"/>
      <c r="B128" s="236"/>
      <c r="C128" s="236"/>
    </row>
    <row r="129" spans="1:3" ht="62" x14ac:dyDescent="0.35">
      <c r="A129" s="248"/>
      <c r="B129" s="236" t="s">
        <v>1276</v>
      </c>
      <c r="C129" s="236"/>
    </row>
    <row r="130" spans="1:3" x14ac:dyDescent="0.35">
      <c r="A130" s="248"/>
      <c r="B130" s="236"/>
      <c r="C130" s="237"/>
    </row>
    <row r="131" spans="1:3" ht="46.5" x14ac:dyDescent="0.35">
      <c r="A131" s="248"/>
      <c r="B131" s="236" t="s">
        <v>1277</v>
      </c>
      <c r="C131" s="236"/>
    </row>
    <row r="132" spans="1:3" x14ac:dyDescent="0.35">
      <c r="A132" s="248"/>
      <c r="B132" s="236"/>
      <c r="C132" s="234"/>
    </row>
    <row r="133" spans="1:3" x14ac:dyDescent="0.35">
      <c r="A133" s="248"/>
      <c r="B133" s="238" t="s">
        <v>616</v>
      </c>
      <c r="C133" s="238"/>
    </row>
    <row r="134" spans="1:3" ht="108.5" x14ac:dyDescent="0.35">
      <c r="A134" s="248"/>
      <c r="B134" s="236" t="s">
        <v>1278</v>
      </c>
      <c r="C134" s="236"/>
    </row>
    <row r="135" spans="1:3" x14ac:dyDescent="0.35">
      <c r="A135" s="248"/>
      <c r="B135" s="236"/>
      <c r="C135" s="234"/>
    </row>
    <row r="136" spans="1:3" ht="46.5" x14ac:dyDescent="0.35">
      <c r="A136" s="248"/>
      <c r="B136" s="236" t="s">
        <v>1594</v>
      </c>
      <c r="C136" s="236"/>
    </row>
    <row r="137" spans="1:3" x14ac:dyDescent="0.35">
      <c r="A137" s="248"/>
      <c r="B137" s="236"/>
      <c r="C137" s="236"/>
    </row>
    <row r="138" spans="1:3" x14ac:dyDescent="0.35">
      <c r="A138" s="248"/>
      <c r="B138" s="236" t="s">
        <v>1416</v>
      </c>
      <c r="C138" s="234"/>
    </row>
    <row r="139" spans="1:3" ht="31" x14ac:dyDescent="0.35">
      <c r="A139" s="248"/>
      <c r="B139" s="236" t="s">
        <v>1411</v>
      </c>
      <c r="C139" s="237"/>
    </row>
    <row r="140" spans="1:3" x14ac:dyDescent="0.35">
      <c r="A140" s="248"/>
      <c r="B140" s="236"/>
      <c r="C140" s="234"/>
    </row>
    <row r="141" spans="1:3" ht="45" customHeight="1" x14ac:dyDescent="0.35">
      <c r="A141" s="248"/>
      <c r="B141" s="236" t="s">
        <v>1513</v>
      </c>
      <c r="C141" s="237"/>
    </row>
    <row r="142" spans="1:3" x14ac:dyDescent="0.35">
      <c r="A142" s="248"/>
      <c r="B142" s="236"/>
      <c r="C142" s="234"/>
    </row>
    <row r="143" spans="1:3" x14ac:dyDescent="0.35">
      <c r="A143" s="248"/>
      <c r="B143" s="238" t="s">
        <v>615</v>
      </c>
      <c r="C143" s="238"/>
    </row>
    <row r="144" spans="1:3" ht="46.5" x14ac:dyDescent="0.35">
      <c r="A144" s="248"/>
      <c r="B144" s="236" t="s">
        <v>1279</v>
      </c>
      <c r="C144" s="236"/>
    </row>
    <row r="145" spans="1:3" x14ac:dyDescent="0.35">
      <c r="A145" s="248"/>
      <c r="B145" s="236"/>
      <c r="C145" s="234"/>
    </row>
    <row r="146" spans="1:3" ht="31" x14ac:dyDescent="0.35">
      <c r="A146" s="248"/>
      <c r="B146" s="236" t="s">
        <v>1595</v>
      </c>
      <c r="C146" s="236"/>
    </row>
    <row r="147" spans="1:3" x14ac:dyDescent="0.35">
      <c r="A147" s="248"/>
      <c r="B147" s="236"/>
      <c r="C147" s="236"/>
    </row>
    <row r="148" spans="1:3" x14ac:dyDescent="0.35">
      <c r="A148" s="248"/>
      <c r="B148" s="236" t="s">
        <v>1418</v>
      </c>
      <c r="C148" s="234"/>
    </row>
    <row r="149" spans="1:3" ht="31" x14ac:dyDescent="0.35">
      <c r="A149" s="248"/>
      <c r="B149" s="236" t="s">
        <v>1411</v>
      </c>
      <c r="C149" s="237"/>
    </row>
    <row r="150" spans="1:3" x14ac:dyDescent="0.35">
      <c r="A150" s="248"/>
      <c r="B150" s="236"/>
      <c r="C150" s="234"/>
    </row>
    <row r="151" spans="1:3" ht="45" customHeight="1" x14ac:dyDescent="0.35">
      <c r="A151" s="248"/>
      <c r="B151" s="236" t="s">
        <v>1513</v>
      </c>
      <c r="C151" s="237"/>
    </row>
    <row r="152" spans="1:3" x14ac:dyDescent="0.35">
      <c r="A152" s="248"/>
      <c r="B152" s="236"/>
      <c r="C152" s="237"/>
    </row>
    <row r="153" spans="1:3" x14ac:dyDescent="0.35">
      <c r="A153" s="248"/>
      <c r="B153" s="238" t="s">
        <v>1520</v>
      </c>
      <c r="C153" s="237"/>
    </row>
    <row r="154" spans="1:3" ht="31" x14ac:dyDescent="0.35">
      <c r="A154" s="248"/>
      <c r="B154" s="265" t="s">
        <v>1517</v>
      </c>
      <c r="C154" s="237"/>
    </row>
    <row r="155" spans="1:3" x14ac:dyDescent="0.35">
      <c r="A155" s="248"/>
      <c r="B155" s="238"/>
      <c r="C155" s="237"/>
    </row>
    <row r="156" spans="1:3" ht="30" customHeight="1" x14ac:dyDescent="0.35">
      <c r="A156" s="248"/>
      <c r="B156" s="236" t="s">
        <v>1596</v>
      </c>
      <c r="C156" s="237"/>
    </row>
    <row r="157" spans="1:3" ht="15" customHeight="1" x14ac:dyDescent="0.35">
      <c r="A157" s="248"/>
      <c r="B157" s="236"/>
      <c r="C157" s="237"/>
    </row>
    <row r="158" spans="1:3" ht="15" customHeight="1" x14ac:dyDescent="0.35">
      <c r="A158" s="248"/>
      <c r="B158" s="236" t="s">
        <v>1333</v>
      </c>
      <c r="C158" s="237"/>
    </row>
    <row r="159" spans="1:3" ht="30" customHeight="1" x14ac:dyDescent="0.35">
      <c r="A159" s="248"/>
      <c r="B159" s="236" t="s">
        <v>1412</v>
      </c>
      <c r="C159" s="237"/>
    </row>
    <row r="160" spans="1:3" ht="15" customHeight="1" x14ac:dyDescent="0.35">
      <c r="A160" s="248"/>
      <c r="B160" s="236"/>
      <c r="C160" s="237"/>
    </row>
    <row r="161" spans="1:3" ht="45" customHeight="1" x14ac:dyDescent="0.35">
      <c r="A161" s="248"/>
      <c r="B161" s="236" t="s">
        <v>1513</v>
      </c>
      <c r="C161" s="237"/>
    </row>
    <row r="162" spans="1:3" x14ac:dyDescent="0.35">
      <c r="A162" s="248"/>
      <c r="B162" s="236"/>
      <c r="C162" s="237"/>
    </row>
    <row r="163" spans="1:3" x14ac:dyDescent="0.35">
      <c r="A163" s="248"/>
      <c r="B163" s="238" t="s">
        <v>614</v>
      </c>
      <c r="C163" s="238"/>
    </row>
    <row r="164" spans="1:3" x14ac:dyDescent="0.35">
      <c r="A164" s="248"/>
      <c r="B164" s="236" t="s">
        <v>1518</v>
      </c>
      <c r="C164" s="236"/>
    </row>
    <row r="165" spans="1:3" x14ac:dyDescent="0.35">
      <c r="A165" s="248"/>
      <c r="B165" s="236"/>
      <c r="C165" s="237"/>
    </row>
    <row r="166" spans="1:3" ht="31" x14ac:dyDescent="0.35">
      <c r="A166" s="248"/>
      <c r="B166" s="236" t="s">
        <v>1597</v>
      </c>
      <c r="C166" s="236"/>
    </row>
    <row r="167" spans="1:3" x14ac:dyDescent="0.35">
      <c r="A167" s="248"/>
      <c r="B167" s="236"/>
      <c r="C167" s="237"/>
    </row>
    <row r="168" spans="1:3" x14ac:dyDescent="0.35">
      <c r="A168" s="248"/>
      <c r="B168" s="236" t="s">
        <v>1280</v>
      </c>
      <c r="C168" s="236"/>
    </row>
    <row r="169" spans="1:3" ht="31" x14ac:dyDescent="0.35">
      <c r="A169" s="248"/>
      <c r="B169" s="236" t="s">
        <v>1412</v>
      </c>
      <c r="C169" s="237"/>
    </row>
    <row r="170" spans="1:3" x14ac:dyDescent="0.35">
      <c r="A170" s="248"/>
      <c r="B170" s="236"/>
      <c r="C170" s="234"/>
    </row>
    <row r="171" spans="1:3" ht="45" customHeight="1" x14ac:dyDescent="0.35">
      <c r="A171" s="248"/>
      <c r="B171" s="236" t="s">
        <v>1513</v>
      </c>
      <c r="C171" s="237"/>
    </row>
    <row r="172" spans="1:3" x14ac:dyDescent="0.35">
      <c r="A172" s="248"/>
      <c r="B172" s="236"/>
      <c r="C172" s="234"/>
    </row>
    <row r="173" spans="1:3" x14ac:dyDescent="0.35">
      <c r="A173" s="248"/>
      <c r="B173" s="238" t="s">
        <v>613</v>
      </c>
      <c r="C173" s="238"/>
    </row>
    <row r="174" spans="1:3" ht="31" x14ac:dyDescent="0.35">
      <c r="A174" s="248"/>
      <c r="B174" s="236" t="s">
        <v>1281</v>
      </c>
      <c r="C174" s="236"/>
    </row>
    <row r="175" spans="1:3" x14ac:dyDescent="0.35">
      <c r="A175" s="248"/>
      <c r="B175" s="236"/>
      <c r="C175" s="238"/>
    </row>
    <row r="176" spans="1:3" x14ac:dyDescent="0.35">
      <c r="A176" s="248"/>
      <c r="B176" s="238" t="s">
        <v>612</v>
      </c>
      <c r="C176" s="238"/>
    </row>
    <row r="177" spans="1:3" ht="62" x14ac:dyDescent="0.35">
      <c r="A177" s="248"/>
      <c r="B177" s="236" t="s">
        <v>1566</v>
      </c>
      <c r="C177" s="236"/>
    </row>
    <row r="178" spans="1:3" x14ac:dyDescent="0.35">
      <c r="A178" s="248"/>
      <c r="B178" s="236"/>
      <c r="C178" s="234"/>
    </row>
    <row r="179" spans="1:3" x14ac:dyDescent="0.35">
      <c r="A179" s="248"/>
      <c r="B179" s="238" t="s">
        <v>611</v>
      </c>
      <c r="C179" s="238"/>
    </row>
    <row r="180" spans="1:3" ht="62" x14ac:dyDescent="0.35">
      <c r="A180" s="248"/>
      <c r="B180" s="236" t="s">
        <v>1567</v>
      </c>
      <c r="C180" s="236"/>
    </row>
    <row r="181" spans="1:3" x14ac:dyDescent="0.35">
      <c r="A181" s="248"/>
      <c r="B181" s="236"/>
      <c r="C181" s="234"/>
    </row>
    <row r="182" spans="1:3" x14ac:dyDescent="0.35">
      <c r="A182" s="248"/>
      <c r="B182" s="238" t="s">
        <v>610</v>
      </c>
      <c r="C182" s="238"/>
    </row>
    <row r="183" spans="1:3" ht="46.5" x14ac:dyDescent="0.35">
      <c r="A183" s="248"/>
      <c r="B183" s="236" t="s">
        <v>1421</v>
      </c>
      <c r="C183" s="236"/>
    </row>
    <row r="184" spans="1:3" x14ac:dyDescent="0.35">
      <c r="A184" s="248"/>
      <c r="B184" s="236"/>
      <c r="C184" s="236"/>
    </row>
    <row r="185" spans="1:3" x14ac:dyDescent="0.35">
      <c r="A185" s="248"/>
      <c r="B185" s="236" t="s">
        <v>1282</v>
      </c>
      <c r="C185" s="236"/>
    </row>
    <row r="186" spans="1:3" ht="31" x14ac:dyDescent="0.35">
      <c r="A186" s="248"/>
      <c r="B186" s="236" t="s">
        <v>1519</v>
      </c>
      <c r="C186" s="237"/>
    </row>
    <row r="187" spans="1:3" x14ac:dyDescent="0.35">
      <c r="A187" s="248"/>
      <c r="B187" s="236"/>
      <c r="C187" s="237"/>
    </row>
    <row r="188" spans="1:3" ht="31" x14ac:dyDescent="0.35">
      <c r="A188" s="248"/>
      <c r="B188" s="236" t="s">
        <v>1406</v>
      </c>
      <c r="C188" s="237"/>
    </row>
    <row r="189" spans="1:3" x14ac:dyDescent="0.35">
      <c r="A189" s="248"/>
      <c r="B189" s="236"/>
      <c r="C189" s="237"/>
    </row>
    <row r="190" spans="1:3" ht="31" x14ac:dyDescent="0.35">
      <c r="A190" s="248"/>
      <c r="B190" s="236" t="s">
        <v>1448</v>
      </c>
      <c r="C190" s="237"/>
    </row>
    <row r="191" spans="1:3" x14ac:dyDescent="0.35">
      <c r="A191" s="248"/>
      <c r="B191" s="236"/>
      <c r="C191" s="236"/>
    </row>
    <row r="192" spans="1:3" ht="31" x14ac:dyDescent="0.35">
      <c r="A192" s="248"/>
      <c r="B192" s="236" t="s">
        <v>609</v>
      </c>
      <c r="C192" s="236"/>
    </row>
    <row r="193" spans="1:3" x14ac:dyDescent="0.35">
      <c r="A193" s="248"/>
      <c r="B193" s="236"/>
      <c r="C193" s="236"/>
    </row>
    <row r="194" spans="1:3" ht="31" x14ac:dyDescent="0.35">
      <c r="A194" s="248"/>
      <c r="B194" s="236" t="s">
        <v>1283</v>
      </c>
      <c r="C194" s="236"/>
    </row>
    <row r="195" spans="1:3" x14ac:dyDescent="0.35">
      <c r="A195" s="248"/>
      <c r="B195" s="236"/>
      <c r="C195" s="236"/>
    </row>
    <row r="196" spans="1:3" ht="77.5" x14ac:dyDescent="0.35">
      <c r="A196" s="248"/>
      <c r="B196" s="236" t="s">
        <v>1284</v>
      </c>
      <c r="C196" s="236"/>
    </row>
    <row r="197" spans="1:3" x14ac:dyDescent="0.35">
      <c r="A197" s="248"/>
      <c r="B197" s="236"/>
      <c r="C197" s="236"/>
    </row>
    <row r="198" spans="1:3" ht="18" x14ac:dyDescent="0.35">
      <c r="A198" s="248"/>
      <c r="B198" s="235" t="s">
        <v>608</v>
      </c>
      <c r="C198" s="235"/>
    </row>
    <row r="199" spans="1:3" x14ac:dyDescent="0.35">
      <c r="A199" s="248"/>
      <c r="B199" s="236"/>
      <c r="C199" s="236"/>
    </row>
    <row r="200" spans="1:3" x14ac:dyDescent="0.35">
      <c r="A200" s="248"/>
      <c r="B200" s="238" t="s">
        <v>607</v>
      </c>
      <c r="C200" s="238"/>
    </row>
    <row r="201" spans="1:3" ht="93" x14ac:dyDescent="0.35">
      <c r="A201" s="248"/>
      <c r="B201" s="236" t="s">
        <v>1285</v>
      </c>
      <c r="C201" s="236"/>
    </row>
    <row r="202" spans="1:3" x14ac:dyDescent="0.35">
      <c r="A202" s="248"/>
      <c r="B202" s="236"/>
      <c r="C202" s="236"/>
    </row>
    <row r="203" spans="1:3" x14ac:dyDescent="0.35">
      <c r="A203" s="248"/>
      <c r="B203" s="236" t="s">
        <v>1286</v>
      </c>
      <c r="C203" s="236"/>
    </row>
    <row r="204" spans="1:3" ht="31" x14ac:dyDescent="0.35">
      <c r="A204" s="248"/>
      <c r="B204" s="236" t="s">
        <v>1598</v>
      </c>
      <c r="C204" s="237"/>
    </row>
    <row r="205" spans="1:3" x14ac:dyDescent="0.35">
      <c r="A205" s="248"/>
      <c r="B205" s="236"/>
      <c r="C205" s="237"/>
    </row>
    <row r="206" spans="1:3" ht="31" x14ac:dyDescent="0.35">
      <c r="A206" s="248"/>
      <c r="B206" s="236" t="s">
        <v>1407</v>
      </c>
      <c r="C206" s="237"/>
    </row>
    <row r="207" spans="1:3" x14ac:dyDescent="0.35">
      <c r="A207" s="248"/>
      <c r="B207" s="236"/>
      <c r="C207" s="237"/>
    </row>
    <row r="208" spans="1:3" ht="45" customHeight="1" x14ac:dyDescent="0.35">
      <c r="A208" s="248"/>
      <c r="B208" s="236" t="s">
        <v>1510</v>
      </c>
      <c r="C208" s="237"/>
    </row>
    <row r="209" spans="1:3" x14ac:dyDescent="0.35">
      <c r="A209" s="248"/>
      <c r="B209" s="236"/>
      <c r="C209" s="236"/>
    </row>
    <row r="210" spans="1:3" x14ac:dyDescent="0.35">
      <c r="A210" s="248"/>
      <c r="B210" s="238" t="s">
        <v>606</v>
      </c>
      <c r="C210" s="238"/>
    </row>
    <row r="211" spans="1:3" ht="46.5" x14ac:dyDescent="0.35">
      <c r="A211" s="248"/>
      <c r="B211" s="236" t="s">
        <v>1422</v>
      </c>
      <c r="C211" s="236"/>
    </row>
    <row r="212" spans="1:3" x14ac:dyDescent="0.35">
      <c r="A212" s="248"/>
      <c r="B212" s="236"/>
      <c r="C212" s="236"/>
    </row>
    <row r="213" spans="1:3" x14ac:dyDescent="0.35">
      <c r="A213" s="248"/>
      <c r="B213" s="236" t="s">
        <v>1287</v>
      </c>
      <c r="C213" s="236"/>
    </row>
    <row r="214" spans="1:3" ht="31" x14ac:dyDescent="0.35">
      <c r="A214" s="248"/>
      <c r="B214" s="236" t="s">
        <v>1598</v>
      </c>
      <c r="C214" s="237"/>
    </row>
    <row r="215" spans="1:3" x14ac:dyDescent="0.35">
      <c r="A215" s="248"/>
      <c r="B215" s="236"/>
      <c r="C215" s="237"/>
    </row>
    <row r="216" spans="1:3" ht="31" x14ac:dyDescent="0.35">
      <c r="A216" s="248"/>
      <c r="B216" s="236" t="s">
        <v>1408</v>
      </c>
      <c r="C216" s="237"/>
    </row>
    <row r="217" spans="1:3" x14ac:dyDescent="0.35">
      <c r="A217" s="248"/>
      <c r="B217" s="236"/>
      <c r="C217" s="237"/>
    </row>
    <row r="218" spans="1:3" ht="45" customHeight="1" x14ac:dyDescent="0.35">
      <c r="A218" s="248"/>
      <c r="B218" s="236" t="s">
        <v>1510</v>
      </c>
      <c r="C218" s="237"/>
    </row>
    <row r="219" spans="1:3" x14ac:dyDescent="0.35">
      <c r="A219" s="248"/>
      <c r="B219" s="236"/>
      <c r="C219" s="236"/>
    </row>
    <row r="220" spans="1:3" x14ac:dyDescent="0.35">
      <c r="A220" s="248"/>
      <c r="B220" s="238" t="s">
        <v>605</v>
      </c>
      <c r="C220" s="238"/>
    </row>
    <row r="221" spans="1:3" ht="93" x14ac:dyDescent="0.35">
      <c r="A221" s="248"/>
      <c r="B221" s="236" t="s">
        <v>2902</v>
      </c>
      <c r="C221" s="236"/>
    </row>
    <row r="222" spans="1:3" x14ac:dyDescent="0.35">
      <c r="A222" s="248"/>
      <c r="B222" s="236"/>
      <c r="C222" s="236"/>
    </row>
    <row r="223" spans="1:3" x14ac:dyDescent="0.35">
      <c r="A223" s="248"/>
      <c r="B223" s="236" t="s">
        <v>1288</v>
      </c>
      <c r="C223" s="236"/>
    </row>
    <row r="224" spans="1:3" x14ac:dyDescent="0.35">
      <c r="A224" s="248"/>
      <c r="B224" s="236" t="s">
        <v>1599</v>
      </c>
      <c r="C224" s="237"/>
    </row>
    <row r="225" spans="1:3" x14ac:dyDescent="0.35">
      <c r="A225" s="248"/>
      <c r="B225" s="236"/>
      <c r="C225" s="237"/>
    </row>
    <row r="226" spans="1:3" x14ac:dyDescent="0.35">
      <c r="A226" s="248"/>
      <c r="B226" s="236" t="s">
        <v>1522</v>
      </c>
      <c r="C226" s="237"/>
    </row>
    <row r="227" spans="1:3" x14ac:dyDescent="0.35">
      <c r="A227" s="248"/>
      <c r="B227" s="236"/>
      <c r="C227" s="237"/>
    </row>
    <row r="228" spans="1:3" ht="30" customHeight="1" x14ac:dyDescent="0.35">
      <c r="A228" s="248"/>
      <c r="B228" s="236" t="s">
        <v>1521</v>
      </c>
      <c r="C228" s="237"/>
    </row>
    <row r="229" spans="1:3" x14ac:dyDescent="0.35">
      <c r="A229" s="248"/>
      <c r="B229" s="236"/>
      <c r="C229" s="236"/>
    </row>
    <row r="230" spans="1:3" x14ac:dyDescent="0.35">
      <c r="A230" s="248"/>
      <c r="B230" s="238" t="s">
        <v>604</v>
      </c>
      <c r="C230" s="238"/>
    </row>
    <row r="231" spans="1:3" ht="46.5" x14ac:dyDescent="0.35">
      <c r="A231" s="248"/>
      <c r="B231" s="236" t="s">
        <v>1289</v>
      </c>
      <c r="C231" s="236"/>
    </row>
    <row r="232" spans="1:3" x14ac:dyDescent="0.35">
      <c r="A232" s="248"/>
      <c r="B232" s="236"/>
      <c r="C232" s="236"/>
    </row>
    <row r="233" spans="1:3" x14ac:dyDescent="0.35">
      <c r="A233" s="248"/>
      <c r="B233" s="236" t="s">
        <v>1290</v>
      </c>
      <c r="C233" s="236"/>
    </row>
    <row r="234" spans="1:3" x14ac:dyDescent="0.35">
      <c r="A234" s="248"/>
      <c r="B234" s="236" t="s">
        <v>1600</v>
      </c>
      <c r="C234" s="237"/>
    </row>
    <row r="235" spans="1:3" x14ac:dyDescent="0.35">
      <c r="A235" s="248"/>
      <c r="B235" s="236"/>
      <c r="C235" s="237"/>
    </row>
    <row r="236" spans="1:3" ht="31" x14ac:dyDescent="0.35">
      <c r="A236" s="248"/>
      <c r="B236" s="236" t="s">
        <v>1417</v>
      </c>
      <c r="C236" s="237"/>
    </row>
    <row r="237" spans="1:3" x14ac:dyDescent="0.35">
      <c r="A237" s="248"/>
      <c r="B237" s="236"/>
      <c r="C237" s="237"/>
    </row>
    <row r="238" spans="1:3" ht="46.5" x14ac:dyDescent="0.35">
      <c r="A238" s="248"/>
      <c r="B238" s="236" t="s">
        <v>1449</v>
      </c>
      <c r="C238" s="237"/>
    </row>
    <row r="239" spans="1:3" x14ac:dyDescent="0.35">
      <c r="A239" s="248"/>
      <c r="B239" s="236"/>
      <c r="C239" s="236"/>
    </row>
    <row r="240" spans="1:3" x14ac:dyDescent="0.35">
      <c r="A240" s="248"/>
      <c r="B240" s="238" t="s">
        <v>603</v>
      </c>
      <c r="C240" s="238"/>
    </row>
    <row r="241" spans="1:3" ht="62" x14ac:dyDescent="0.35">
      <c r="A241" s="248"/>
      <c r="B241" s="236" t="s">
        <v>1291</v>
      </c>
      <c r="C241" s="236"/>
    </row>
    <row r="242" spans="1:3" x14ac:dyDescent="0.35">
      <c r="A242" s="248"/>
      <c r="B242" s="236"/>
      <c r="C242" s="234"/>
    </row>
    <row r="243" spans="1:3" x14ac:dyDescent="0.35">
      <c r="A243" s="248"/>
      <c r="B243" s="236" t="s">
        <v>1292</v>
      </c>
      <c r="C243" s="236"/>
    </row>
    <row r="244" spans="1:3" x14ac:dyDescent="0.35">
      <c r="A244" s="248"/>
      <c r="B244" s="236"/>
      <c r="C244" s="234"/>
    </row>
    <row r="245" spans="1:3" ht="31" x14ac:dyDescent="0.35">
      <c r="A245" s="248"/>
      <c r="B245" s="236" t="s">
        <v>1601</v>
      </c>
      <c r="C245" s="237"/>
    </row>
    <row r="246" spans="1:3" x14ac:dyDescent="0.35">
      <c r="A246" s="248"/>
      <c r="B246" s="236"/>
      <c r="C246" s="237"/>
    </row>
    <row r="247" spans="1:3" ht="46.5" x14ac:dyDescent="0.35">
      <c r="A247" s="248"/>
      <c r="B247" s="236" t="s">
        <v>1523</v>
      </c>
      <c r="C247" s="237"/>
    </row>
    <row r="248" spans="1:3" x14ac:dyDescent="0.35">
      <c r="A248" s="248"/>
      <c r="B248" s="236"/>
      <c r="C248" s="237"/>
    </row>
    <row r="249" spans="1:3" ht="31" x14ac:dyDescent="0.35">
      <c r="A249" s="248"/>
      <c r="B249" s="236" t="s">
        <v>602</v>
      </c>
      <c r="C249" s="237"/>
    </row>
    <row r="250" spans="1:3" x14ac:dyDescent="0.35">
      <c r="A250" s="248"/>
      <c r="B250" s="236"/>
      <c r="C250" s="237"/>
    </row>
    <row r="251" spans="1:3" ht="46.5" x14ac:dyDescent="0.35">
      <c r="A251" s="248"/>
      <c r="B251" s="236" t="s">
        <v>601</v>
      </c>
      <c r="C251" s="237"/>
    </row>
    <row r="252" spans="1:3" x14ac:dyDescent="0.35">
      <c r="A252" s="248"/>
      <c r="B252" s="236"/>
      <c r="C252" s="237"/>
    </row>
    <row r="253" spans="1:3" ht="46.5" x14ac:dyDescent="0.35">
      <c r="A253" s="248"/>
      <c r="B253" s="236" t="s">
        <v>1524</v>
      </c>
      <c r="C253" s="237"/>
    </row>
    <row r="254" spans="1:3" x14ac:dyDescent="0.35">
      <c r="A254" s="248"/>
      <c r="B254" s="236"/>
      <c r="C254" s="234"/>
    </row>
    <row r="255" spans="1:3" ht="60" customHeight="1" x14ac:dyDescent="0.35">
      <c r="A255" s="248"/>
      <c r="B255" s="236" t="s">
        <v>2903</v>
      </c>
      <c r="C255" s="237"/>
    </row>
    <row r="256" spans="1:3" x14ac:dyDescent="0.35">
      <c r="A256" s="248"/>
      <c r="B256" s="236"/>
      <c r="C256" s="234"/>
    </row>
    <row r="257" spans="1:3" ht="30" customHeight="1" x14ac:dyDescent="0.35">
      <c r="A257" s="248"/>
      <c r="B257" s="236" t="s">
        <v>2904</v>
      </c>
      <c r="C257" s="237"/>
    </row>
    <row r="258" spans="1:3" x14ac:dyDescent="0.35">
      <c r="A258" s="248"/>
      <c r="B258" s="236"/>
      <c r="C258" s="237"/>
    </row>
    <row r="259" spans="1:3" x14ac:dyDescent="0.35">
      <c r="A259" s="248"/>
      <c r="B259" s="238" t="s">
        <v>600</v>
      </c>
      <c r="C259" s="238"/>
    </row>
    <row r="260" spans="1:3" ht="31" x14ac:dyDescent="0.35">
      <c r="A260" s="248"/>
      <c r="B260" s="236" t="s">
        <v>1293</v>
      </c>
      <c r="C260" s="237"/>
    </row>
    <row r="261" spans="1:3" x14ac:dyDescent="0.35">
      <c r="A261" s="248"/>
      <c r="B261" s="236"/>
      <c r="C261" s="234"/>
    </row>
    <row r="262" spans="1:3" x14ac:dyDescent="0.35">
      <c r="A262" s="248"/>
      <c r="B262" s="238" t="s">
        <v>599</v>
      </c>
      <c r="C262" s="238"/>
    </row>
    <row r="263" spans="1:3" ht="46.5" x14ac:dyDescent="0.35">
      <c r="A263" s="248"/>
      <c r="B263" s="236" t="s">
        <v>1602</v>
      </c>
      <c r="C263" s="236"/>
    </row>
    <row r="264" spans="1:3" x14ac:dyDescent="0.35">
      <c r="A264" s="248"/>
      <c r="B264" s="236"/>
      <c r="C264" s="238"/>
    </row>
    <row r="265" spans="1:3" x14ac:dyDescent="0.35">
      <c r="A265" s="248"/>
      <c r="B265" s="238" t="s">
        <v>598</v>
      </c>
      <c r="C265" s="238"/>
    </row>
    <row r="266" spans="1:3" ht="93" x14ac:dyDescent="0.35">
      <c r="A266" s="248"/>
      <c r="B266" s="236" t="s">
        <v>1294</v>
      </c>
      <c r="C266" s="236"/>
    </row>
    <row r="267" spans="1:3" x14ac:dyDescent="0.35">
      <c r="A267" s="248"/>
      <c r="B267" s="236"/>
      <c r="C267" s="236"/>
    </row>
    <row r="268" spans="1:3" ht="46.5" x14ac:dyDescent="0.35">
      <c r="A268" s="248"/>
      <c r="B268" s="236" t="s">
        <v>1295</v>
      </c>
      <c r="C268" s="236"/>
    </row>
    <row r="269" spans="1:3" x14ac:dyDescent="0.35">
      <c r="A269" s="248"/>
      <c r="B269" s="236"/>
      <c r="C269" s="234"/>
    </row>
    <row r="270" spans="1:3" ht="31" x14ac:dyDescent="0.35">
      <c r="A270" s="248"/>
      <c r="B270" s="236" t="s">
        <v>1413</v>
      </c>
      <c r="C270" s="237"/>
    </row>
    <row r="271" spans="1:3" x14ac:dyDescent="0.35">
      <c r="A271" s="248"/>
      <c r="B271" s="236"/>
      <c r="C271" s="237"/>
    </row>
    <row r="272" spans="1:3" ht="46.5" x14ac:dyDescent="0.35">
      <c r="A272" s="248"/>
      <c r="B272" s="236" t="s">
        <v>1409</v>
      </c>
      <c r="C272" s="237"/>
    </row>
    <row r="273" spans="1:3" x14ac:dyDescent="0.35">
      <c r="A273" s="248"/>
      <c r="B273" s="236"/>
      <c r="C273" s="237"/>
    </row>
    <row r="274" spans="1:3" x14ac:dyDescent="0.35">
      <c r="A274" s="248"/>
      <c r="B274" s="236" t="s">
        <v>1450</v>
      </c>
      <c r="C274" s="237"/>
    </row>
    <row r="275" spans="1:3" x14ac:dyDescent="0.35">
      <c r="A275" s="248"/>
      <c r="B275" s="236"/>
      <c r="C275" s="234"/>
    </row>
    <row r="276" spans="1:3" ht="62" x14ac:dyDescent="0.35">
      <c r="A276" s="248"/>
      <c r="B276" s="236" t="s">
        <v>1296</v>
      </c>
      <c r="C276" s="236"/>
    </row>
    <row r="277" spans="1:3" x14ac:dyDescent="0.35">
      <c r="A277" s="248"/>
      <c r="B277" s="236"/>
      <c r="C277" s="234"/>
    </row>
    <row r="278" spans="1:3" x14ac:dyDescent="0.35">
      <c r="A278" s="248"/>
      <c r="B278" s="238" t="s">
        <v>597</v>
      </c>
      <c r="C278" s="238"/>
    </row>
    <row r="279" spans="1:3" ht="62" x14ac:dyDescent="0.35">
      <c r="A279" s="248"/>
      <c r="B279" s="236" t="s">
        <v>1297</v>
      </c>
      <c r="C279" s="236"/>
    </row>
    <row r="280" spans="1:3" x14ac:dyDescent="0.35">
      <c r="A280" s="248"/>
      <c r="B280" s="236"/>
      <c r="C280" s="234"/>
    </row>
    <row r="281" spans="1:3" ht="31" x14ac:dyDescent="0.35">
      <c r="A281" s="248"/>
      <c r="B281" s="236" t="s">
        <v>1423</v>
      </c>
      <c r="C281" s="236"/>
    </row>
    <row r="282" spans="1:3" x14ac:dyDescent="0.35">
      <c r="A282" s="248"/>
      <c r="B282" s="236"/>
      <c r="C282" s="234"/>
    </row>
    <row r="283" spans="1:3" x14ac:dyDescent="0.35">
      <c r="A283" s="248"/>
      <c r="B283" s="236" t="s">
        <v>1603</v>
      </c>
      <c r="C283" s="237"/>
    </row>
    <row r="284" spans="1:3" x14ac:dyDescent="0.35">
      <c r="A284" s="248"/>
      <c r="B284" s="236"/>
      <c r="C284" s="237"/>
    </row>
    <row r="285" spans="1:3" ht="31" x14ac:dyDescent="0.35">
      <c r="A285" s="248"/>
      <c r="B285" s="236" t="s">
        <v>1410</v>
      </c>
      <c r="C285" s="237"/>
    </row>
    <row r="286" spans="1:3" x14ac:dyDescent="0.35">
      <c r="A286" s="248"/>
      <c r="B286" s="236"/>
      <c r="C286" s="237"/>
    </row>
    <row r="287" spans="1:3" ht="31" x14ac:dyDescent="0.35">
      <c r="A287" s="248"/>
      <c r="B287" s="236" t="s">
        <v>1525</v>
      </c>
      <c r="C287" s="237"/>
    </row>
    <row r="288" spans="1:3" x14ac:dyDescent="0.35">
      <c r="A288" s="248"/>
      <c r="B288" s="236"/>
      <c r="C288" s="234"/>
    </row>
    <row r="289" spans="1:3" x14ac:dyDescent="0.35">
      <c r="A289" s="248"/>
      <c r="B289" s="238" t="s">
        <v>596</v>
      </c>
      <c r="C289" s="238"/>
    </row>
    <row r="290" spans="1:3" ht="31" x14ac:dyDescent="0.35">
      <c r="A290" s="248"/>
      <c r="B290" s="236" t="s">
        <v>2905</v>
      </c>
      <c r="C290" s="236"/>
    </row>
    <row r="291" spans="1:3" x14ac:dyDescent="0.35">
      <c r="A291" s="248"/>
      <c r="B291" s="236"/>
      <c r="C291" s="234"/>
    </row>
    <row r="292" spans="1:3" ht="18" x14ac:dyDescent="0.35">
      <c r="A292" s="248"/>
      <c r="B292" s="235" t="s">
        <v>595</v>
      </c>
      <c r="C292" s="235"/>
    </row>
    <row r="293" spans="1:3" x14ac:dyDescent="0.35">
      <c r="A293" s="248"/>
      <c r="B293" s="236"/>
      <c r="C293" s="234"/>
    </row>
    <row r="294" spans="1:3" x14ac:dyDescent="0.35">
      <c r="A294" s="248"/>
      <c r="B294" s="238" t="s">
        <v>594</v>
      </c>
      <c r="C294" s="239"/>
    </row>
    <row r="295" spans="1:3" ht="31" x14ac:dyDescent="0.35">
      <c r="A295" s="248"/>
      <c r="B295" s="236" t="str">
        <f>"Yn Llinell 40 rhowch nifer yr heredimentau a welir yn rhestr ardrethu annomestig ardal yr awdurdod ar 1 Ebrill "&amp;Year_Prior&amp;"."</f>
        <v>Yn Llinell 40 rhowch nifer yr heredimentau a welir yn rhestr ardrethu annomestig ardal yr awdurdod ar 1 Ebrill 2025.</v>
      </c>
      <c r="C295" s="236"/>
    </row>
    <row r="296" spans="1:3" x14ac:dyDescent="0.35">
      <c r="A296" s="248"/>
      <c r="B296" s="236"/>
      <c r="C296" s="236"/>
    </row>
    <row r="297" spans="1:3" ht="31" x14ac:dyDescent="0.35">
      <c r="A297" s="248"/>
      <c r="B297" s="236" t="str">
        <f>"Yn Llinell 41 rhowch nifer yr heredimentau a welir yn rhestr ardrethu annomestig ardal yr awdurdod ar 31 Mawrth "&amp;Year_Now&amp;"."</f>
        <v>Yn Llinell 41 rhowch nifer yr heredimentau a welir yn rhestr ardrethu annomestig ardal yr awdurdod ar 31 Mawrth 2026.</v>
      </c>
      <c r="C297" s="236"/>
    </row>
    <row r="298" spans="1:3" x14ac:dyDescent="0.35">
      <c r="A298" s="248"/>
      <c r="B298" s="236"/>
      <c r="C298" s="236"/>
    </row>
    <row r="299" spans="1:3" ht="31" x14ac:dyDescent="0.35">
      <c r="A299" s="248"/>
      <c r="B299" s="236" t="str">
        <f>"Yn Llinell 42 rhowch y gwerth ardrethol cyfanredol a welir yn rhestr ardrethu annomestig ardal yr awdurdod ar 1 Ebrill "&amp;Year_Prior&amp;"."</f>
        <v>Yn Llinell 42 rhowch y gwerth ardrethol cyfanredol a welir yn rhestr ardrethu annomestig ardal yr awdurdod ar 1 Ebrill 2025.</v>
      </c>
      <c r="C299" s="236"/>
    </row>
    <row r="300" spans="1:3" x14ac:dyDescent="0.35">
      <c r="A300" s="248"/>
      <c r="B300" s="236"/>
      <c r="C300" s="237"/>
    </row>
    <row r="301" spans="1:3" ht="31" x14ac:dyDescent="0.35">
      <c r="A301" s="248"/>
      <c r="B301" s="236" t="str">
        <f>"Yn Llinell 43 rhowch y gwerth ardrethol cyfanredol a welir yn rhestr ardrethu annomestig ardal yr awdurdod ar 31 Mawrth "&amp;Year_Now&amp;"."</f>
        <v>Yn Llinell 43 rhowch y gwerth ardrethol cyfanredol a welir yn rhestr ardrethu annomestig ardal yr awdurdod ar 31 Mawrth 2026.</v>
      </c>
      <c r="C301" s="236"/>
    </row>
    <row r="302" spans="1:3" x14ac:dyDescent="0.35">
      <c r="A302" s="248"/>
      <c r="B302" s="236"/>
      <c r="C302" s="237"/>
    </row>
    <row r="303" spans="1:3" ht="62" x14ac:dyDescent="0.35">
      <c r="A303" s="248"/>
      <c r="B303" s="236" t="s">
        <v>1298</v>
      </c>
      <c r="C303" s="236"/>
    </row>
    <row r="304" spans="1:3" x14ac:dyDescent="0.35">
      <c r="A304" s="248"/>
      <c r="B304" s="236"/>
      <c r="C304" s="236"/>
    </row>
    <row r="305" spans="1:3" ht="18" x14ac:dyDescent="0.35">
      <c r="A305" s="248"/>
      <c r="B305" s="235" t="s">
        <v>593</v>
      </c>
      <c r="C305" s="235"/>
    </row>
    <row r="306" spans="1:3" ht="46.5" x14ac:dyDescent="0.35">
      <c r="A306" s="248"/>
      <c r="B306" s="236" t="s">
        <v>592</v>
      </c>
      <c r="C306" s="236"/>
    </row>
    <row r="307" spans="1:3" x14ac:dyDescent="0.35">
      <c r="A307" s="248"/>
      <c r="B307" s="236" t="s">
        <v>591</v>
      </c>
      <c r="C307" s="240"/>
    </row>
    <row r="308" spans="1:3" x14ac:dyDescent="0.35">
      <c r="A308" s="248"/>
      <c r="B308" s="236" t="s">
        <v>590</v>
      </c>
      <c r="C308" s="240"/>
    </row>
    <row r="309" spans="1:3" x14ac:dyDescent="0.35">
      <c r="A309" s="248"/>
      <c r="B309" s="236" t="s">
        <v>589</v>
      </c>
      <c r="C309" s="240"/>
    </row>
    <row r="310" spans="1:3" x14ac:dyDescent="0.35">
      <c r="A310" s="248"/>
      <c r="B310" s="236" t="s">
        <v>588</v>
      </c>
      <c r="C310" s="240"/>
    </row>
    <row r="311" spans="1:3" x14ac:dyDescent="0.35">
      <c r="A311" s="248"/>
      <c r="B311" s="236" t="s">
        <v>395</v>
      </c>
      <c r="C311" s="240"/>
    </row>
    <row r="312" spans="1:3" x14ac:dyDescent="0.35">
      <c r="A312" s="248"/>
      <c r="B312" s="236" t="s">
        <v>547</v>
      </c>
      <c r="C312" s="240"/>
    </row>
    <row r="313" spans="1:3" x14ac:dyDescent="0.35">
      <c r="A313" s="248"/>
      <c r="B313" s="263" t="s">
        <v>587</v>
      </c>
      <c r="C313" s="241"/>
    </row>
    <row r="314" spans="1:3" x14ac:dyDescent="0.35">
      <c r="A314" s="248"/>
      <c r="B314" s="236"/>
      <c r="C314" s="236"/>
    </row>
    <row r="315" spans="1:3" ht="18" x14ac:dyDescent="0.35">
      <c r="A315" s="248"/>
      <c r="B315" s="235" t="s">
        <v>586</v>
      </c>
      <c r="C315" s="235"/>
    </row>
    <row r="316" spans="1:3" ht="31" x14ac:dyDescent="0.35">
      <c r="A316" s="248"/>
      <c r="B316" s="236" t="s">
        <v>1299</v>
      </c>
      <c r="C316" s="236"/>
    </row>
    <row r="317" spans="1:3" x14ac:dyDescent="0.35">
      <c r="A317" s="248"/>
      <c r="B317" s="236"/>
      <c r="C317" s="234"/>
    </row>
    <row r="318" spans="1:3" x14ac:dyDescent="0.35">
      <c r="A318" s="248"/>
      <c r="B318" s="236" t="s">
        <v>1300</v>
      </c>
      <c r="C318" s="236"/>
    </row>
    <row r="319" spans="1:3" x14ac:dyDescent="0.35">
      <c r="A319" s="248"/>
      <c r="B319" s="236"/>
      <c r="C319" s="236"/>
    </row>
    <row r="320" spans="1:3" ht="31" x14ac:dyDescent="0.35">
      <c r="A320" s="248"/>
      <c r="B320" s="236" t="s">
        <v>1424</v>
      </c>
      <c r="C320" s="237"/>
    </row>
    <row r="321" spans="1:3" x14ac:dyDescent="0.35">
      <c r="A321" s="248"/>
      <c r="B321" s="236"/>
      <c r="C321" s="236"/>
    </row>
    <row r="322" spans="1:3" ht="31" x14ac:dyDescent="0.35">
      <c r="A322" s="248"/>
      <c r="B322" s="236" t="s">
        <v>1451</v>
      </c>
      <c r="C322" s="237"/>
    </row>
    <row r="323" spans="1:3" x14ac:dyDescent="0.35">
      <c r="A323" s="248"/>
      <c r="B323" s="236"/>
      <c r="C323" s="236"/>
    </row>
    <row r="324" spans="1:3" ht="31" x14ac:dyDescent="0.35">
      <c r="A324" s="248"/>
      <c r="B324" s="236" t="str">
        <f>"(iii) Ac yn enwedig bod yr hyn a nodwyd yn Llinell 24 (Lwfans ar gyfer costau casglu) wedi’i gyfrifo’n unol â nifer yr heredimentau a’r gwerthoedd ardrethol a welir yn rhestr ardrethol yr awdurdod ar 31 Rhagfyr "&amp;Year_Prior&amp;"."</f>
        <v>(iii) Ac yn enwedig bod yr hyn a nodwyd yn Llinell 24 (Lwfans ar gyfer costau casglu) wedi’i gyfrifo’n unol â nifer yr heredimentau a’r gwerthoedd ardrethol a welir yn rhestr ardrethol yr awdurdod ar 31 Rhagfyr 2025.</v>
      </c>
      <c r="C324" s="237"/>
    </row>
    <row r="325" spans="1:3" x14ac:dyDescent="0.35">
      <c r="A325" s="248"/>
      <c r="B325" s="236"/>
      <c r="C325" s="234"/>
    </row>
    <row r="326" spans="1:3" ht="62" x14ac:dyDescent="0.35">
      <c r="A326" s="248"/>
      <c r="B326" s="236" t="str">
        <f>"Dylid e-bostio copi Excel o'r daenlen a'r PDF wedi'i llofnodi i'r cyfeiriad a ddangosir ar y clawr blaen erbyn "&amp;Language!C15&amp;". Ar yr un pryd dylid anfon y ffurflen wreiddiol at archwilwyr yr awdurdod i'w hardystio. "&amp;"Er mwyn cydymffurfio â'r gofyniad i hysbysu Llywodraeth Cymru am swm y cyfraniad, dylai’r awdurdodau drefnu i'r PDF a'r daenlen ardystiedig gael eu hanfon i Lywodraeth Cymru erbyn "&amp;Language!C17&amp;"."</f>
        <v>Dylid e-bostio copi Excel o'r daenlen a'r PDF wedi'i llofnodi i'r cyfeiriad a ddangosir ar y clawr blaen erbyn 1 Mehefin 2026. Ar yr un pryd dylid anfon y ffurflen wreiddiol at archwilwyr yr awdurdod i'w hardystio. Er mwyn cydymffurfio â'r gofyniad i hysbysu Llywodraeth Cymru am swm y cyfraniad, dylai’r awdurdodau drefnu i'r PDF a'r daenlen ardystiedig gael eu hanfon i Lywodraeth Cymru erbyn 17 Tachwedd 2026.</v>
      </c>
      <c r="C326" s="236"/>
    </row>
    <row r="327" spans="1:3" x14ac:dyDescent="0.35">
      <c r="A327" s="248"/>
      <c r="B327" s="236"/>
      <c r="C327" s="234"/>
    </row>
    <row r="328" spans="1:3" ht="31" x14ac:dyDescent="0.35">
      <c r="A328" s="248"/>
      <c r="B328" s="236" t="s">
        <v>1301</v>
      </c>
      <c r="C328" s="236"/>
    </row>
    <row r="329" spans="1:3" x14ac:dyDescent="0.35">
      <c r="A329" s="248"/>
      <c r="B329" s="236"/>
      <c r="C329" s="234"/>
    </row>
    <row r="330" spans="1:3" ht="47" thickBot="1" x14ac:dyDescent="0.4">
      <c r="A330" s="248"/>
      <c r="B330" s="242" t="s">
        <v>1302</v>
      </c>
      <c r="C330" s="282"/>
    </row>
    <row r="331" spans="1:3" x14ac:dyDescent="0.35">
      <c r="B331" s="248"/>
      <c r="C331" s="252"/>
    </row>
    <row r="332" spans="1:3" hidden="1" x14ac:dyDescent="0.35">
      <c r="C332" s="233"/>
    </row>
  </sheetData>
  <sheetProtection sheet="1" objects="1" scenarios="1"/>
  <hyperlinks>
    <hyperlink ref="B6" location="_Toc100830147" display="_Toc100830147" xr:uid="{92824478-3B6B-4E00-A9AA-E711EDC179B8}"/>
    <hyperlink ref="B7" location="_Toc100830148" display="_Toc100830148" xr:uid="{79D6519D-0160-4D30-B480-3327619899A8}"/>
    <hyperlink ref="B8" location="_Toc100830149" display="_Toc100830149" xr:uid="{340DF06A-B20C-4407-AC69-9E5578FA6500}"/>
    <hyperlink ref="B9" location="_Toc100830150" display="_Toc100830150" xr:uid="{21B41674-85B6-49E1-9B3C-B41ABA4A8941}"/>
    <hyperlink ref="B10" location="_Toc100830151" display="_Toc100830151" xr:uid="{FDC5C402-0085-45DA-9584-B08BF1F8F8C0}"/>
    <hyperlink ref="B11" location="_Toc100830152" display="_Toc100830152" xr:uid="{D0198952-5D85-48BD-99B9-DBF5D2A5F7BD}"/>
    <hyperlink ref="B14" location="_Toc100830153" display="_Toc100830153" xr:uid="{E7E153B0-81EC-490A-B664-9A991E82D03F}"/>
    <hyperlink ref="B15" location="_Toc100830154" display="_Toc100830154" xr:uid="{BD065356-9E27-4B30-A6ED-04777407832E}"/>
    <hyperlink ref="B16" location="_Toc100830155" display="_Toc100830155" xr:uid="{2E98A210-6E77-437C-BAA0-518B34B254BC}"/>
    <hyperlink ref="B18" location="_Toc100830156" display="_Toc100830156" xr:uid="{7DC1008C-5933-4D15-BDFD-E0E36FD24535}"/>
    <hyperlink ref="B19" location="_Toc100830157" display="_Toc100830157" xr:uid="{18440783-CE38-4791-AC89-5C469E54E840}"/>
    <hyperlink ref="B20" location="_Toc100830158" display="_Toc100830158" xr:uid="{91B2E52B-7DC2-45A6-8C44-A05793D4E572}"/>
    <hyperlink ref="B21" location="_Toc100830159" display="_Toc100830159" xr:uid="{A818E9F3-0FDD-4503-BE40-2A5B5A1559CC}"/>
    <hyperlink ref="B22" location="_Toc100830160" display="_Toc100830160" xr:uid="{797B197D-7BB7-445B-B1C9-99EA222563C6}"/>
    <hyperlink ref="B23" location="_Toc100830161" display="_Toc100830161" xr:uid="{8D5623D2-6EB0-4166-B742-3162143C3AE3}"/>
    <hyperlink ref="B24" location="_Toc100830162" display="_Toc100830162" xr:uid="{30D855ED-C34B-4CD1-A115-033767DB3E10}"/>
    <hyperlink ref="B25" location="_Toc100830163" display="_Toc100830163" xr:uid="{E0208732-AA34-4FBE-B182-47F5D6E8C6CA}"/>
    <hyperlink ref="B26" location="_Toc100830164" display="_Toc100830164" xr:uid="{5472E30C-9CEF-43AD-81F1-A658FDC25ACC}"/>
    <hyperlink ref="B27" location="_Toc100830166" display="_Toc100830166" xr:uid="{8760E744-3654-459B-8905-5CB7E3E9F0E3}"/>
    <hyperlink ref="B28" location="_Toc100830167" display="_Toc100830167" xr:uid="{4C2B42EB-B800-462E-990F-BF62D77B8AF2}"/>
    <hyperlink ref="B29" location="_Toc100830168" display="_Toc100830168" xr:uid="{EFF30297-4A4C-4C54-846B-7AC506E822C4}"/>
    <hyperlink ref="B30" location="_Toc100830169" display="_Toc100830169" xr:uid="{87B19309-3651-4462-BAF9-B9186EDF226B}"/>
    <hyperlink ref="B31" location="_Toc100830170" display="_Toc100830170" xr:uid="{A5B91CA1-155E-45AA-A00D-C10BFFBCCE1F}"/>
    <hyperlink ref="B32" location="_Toc100830171" display="_Toc100830171" xr:uid="{4BF82B34-DB64-4B7A-A80B-149E3687BFE7}"/>
    <hyperlink ref="B33" location="_Toc100830172" display="_Toc100830172" xr:uid="{ABC5E6B6-4DF4-4662-B863-7E6DF83DA19D}"/>
    <hyperlink ref="B34" location="Eitemau_memorandwm" display="Eitemau memorandwm" xr:uid="{D7C9D019-B487-4CE3-98A8-05FC61F351D5}"/>
    <hyperlink ref="B35" location="Rheoli_Cymorthdaliadau" display="Rheoli Cymorthdaliadau" xr:uid="{BA3BEA38-A7E7-42A6-9B3D-3017B7FC97D5}"/>
    <hyperlink ref="B36" location="Ardystio" display="Ardystio" xr:uid="{791FDD03-E78C-4782-94D3-1177C8090482}"/>
    <hyperlink ref="B39" r:id="rId1" display="http://www.hmso.gov.uk/acts/acts1988/Ukpga_19880041_en_1.htm" xr:uid="{95CED803-3D62-449C-BAB1-5ACDE107D72C}"/>
    <hyperlink ref="B41" r:id="rId2" display="http://www.legislation.hmso.gov.uk/si/si1992/Uksi_19923238_en_1.htm" xr:uid="{0158E785-9EB0-43EE-A0D9-0DF25258E657}"/>
    <hyperlink ref="B312" r:id="rId3" display="mailto:YrUnedRheoliCymorthdaliadau@llyw.cymru" xr:uid="{43EADC26-6C6F-4873-985D-EB1EED849FBB}"/>
    <hyperlink ref="B17" location="_Toc100830156" display="_Toc100830156" xr:uid="{91FAD110-5ABF-494D-8852-0B7BEEB59FBF}"/>
    <hyperlink ref="B12" location="'Nodiadau Cyfarwyddyd - Cymraeg'!B92" display="Llinellau 7.1 a 7.2 Rhyddhad rhwydweithiau gwresogi" xr:uid="{B257DC4F-D612-459D-9EE4-6555BCA30A57}"/>
    <hyperlink ref="B13" location="'Nodiadau Cyfarwyddyd - Cymraeg'!B100" display="Llinellau 7.3 a 7.4 rhyddhad gwelliannau" xr:uid="{A6D528D4-B893-4C3B-8F61-BF6DBD5EEB61}"/>
    <hyperlink ref="B313" r:id="rId4" xr:uid="{D99D6798-2D5A-4812-B527-B6C846BC5F6D}"/>
    <hyperlink ref="B86" r:id="rId5" display="http://www.legislation.gov.uk/ukpga/2003/26/section/64" xr:uid="{404ADFC3-E115-4C2E-BFA9-945524A73A4F}"/>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MX27"/>
  <sheetViews>
    <sheetView showRowColHeaders="0" zoomScaleNormal="100" workbookViewId="0"/>
  </sheetViews>
  <sheetFormatPr defaultColWidth="0" defaultRowHeight="15.5" zeroHeight="1" x14ac:dyDescent="0.35"/>
  <cols>
    <col min="1" max="1" width="1.765625" style="100" customWidth="1"/>
    <col min="2" max="2" width="3.23046875" style="100" customWidth="1"/>
    <col min="3" max="3" width="27.07421875" style="100" customWidth="1"/>
    <col min="4" max="6" width="8.84375" style="100" customWidth="1"/>
    <col min="7" max="7" width="10" style="100" customWidth="1"/>
    <col min="8" max="9" width="8.84375" style="100" customWidth="1"/>
    <col min="10" max="10" width="12.4609375" style="100" customWidth="1"/>
    <col min="11" max="11" width="2.765625" style="100" customWidth="1"/>
    <col min="12" max="12" width="3.4609375" style="100" customWidth="1"/>
    <col min="13" max="362" width="3.4609375" style="100" hidden="1" customWidth="1"/>
    <col min="363" max="16384" width="0.23046875" style="100" hidden="1"/>
  </cols>
  <sheetData>
    <row r="1" spans="2:256" ht="13.5" customHeight="1" x14ac:dyDescent="0.35"/>
    <row r="2" spans="2:256" ht="22.5" customHeight="1" x14ac:dyDescent="0.35">
      <c r="B2" s="114"/>
      <c r="C2" s="115" t="str">
        <f>FrontPage!C2</f>
        <v>Non-domestic rates final contributions return 2025-26</v>
      </c>
      <c r="D2" s="116"/>
      <c r="E2" s="116"/>
      <c r="F2" s="116"/>
      <c r="G2" s="116"/>
      <c r="H2" s="116"/>
      <c r="I2" s="116"/>
      <c r="J2" s="117" t="str">
        <f>+'NDR3'!O2</f>
        <v>NDR3UnA</v>
      </c>
      <c r="K2" s="118"/>
    </row>
    <row r="3" spans="2:256" x14ac:dyDescent="0.35">
      <c r="B3" s="119"/>
      <c r="C3" s="120"/>
      <c r="D3" s="120"/>
      <c r="E3" s="120"/>
      <c r="F3" s="120"/>
      <c r="G3" s="120"/>
      <c r="H3" s="120"/>
      <c r="I3" s="120"/>
      <c r="J3" s="120"/>
      <c r="K3" s="121"/>
    </row>
    <row r="4" spans="2:256" x14ac:dyDescent="0.35">
      <c r="B4" s="119"/>
      <c r="C4" s="122" t="str">
        <f>'NDR3'!C4</f>
        <v>Authority code:0</v>
      </c>
      <c r="D4" s="122"/>
      <c r="E4" s="122" t="str">
        <f>'NDR3'!G4</f>
        <v xml:space="preserve">Authority: </v>
      </c>
      <c r="F4" s="120"/>
      <c r="G4" s="120"/>
      <c r="H4" s="120"/>
      <c r="I4" s="120"/>
      <c r="J4" s="120"/>
      <c r="K4" s="121"/>
    </row>
    <row r="5" spans="2:256" x14ac:dyDescent="0.35">
      <c r="B5" s="119"/>
      <c r="C5" s="120"/>
      <c r="D5" s="120"/>
      <c r="E5" s="120"/>
      <c r="F5" s="120"/>
      <c r="G5" s="120"/>
      <c r="H5" s="120"/>
      <c r="I5" s="120"/>
      <c r="J5" s="120"/>
      <c r="K5" s="121"/>
    </row>
    <row r="6" spans="2:256" x14ac:dyDescent="0.35">
      <c r="B6" s="123"/>
      <c r="C6" s="30"/>
      <c r="D6" s="120"/>
      <c r="E6" s="120"/>
      <c r="F6" s="120"/>
      <c r="G6" s="120"/>
      <c r="H6" s="120"/>
      <c r="I6" s="120"/>
      <c r="J6" s="120"/>
      <c r="K6" s="121"/>
    </row>
    <row r="7" spans="2:256" x14ac:dyDescent="0.35">
      <c r="B7" s="123"/>
      <c r="C7" s="386" t="str">
        <f>+Language!D111</f>
        <v>Certificate of Chief Financial Officer</v>
      </c>
      <c r="D7" s="387"/>
      <c r="E7" s="387"/>
      <c r="F7" s="387"/>
      <c r="G7" s="387"/>
      <c r="H7" s="387"/>
      <c r="I7" s="387"/>
      <c r="J7" s="387"/>
      <c r="K7" s="121"/>
    </row>
    <row r="8" spans="2:256" s="124" customFormat="1" ht="125.25" customHeight="1" x14ac:dyDescent="0.35">
      <c r="B8" s="123"/>
      <c r="C8" s="388" t="str">
        <f>Language!D112</f>
        <v>I certify that the entries in Part 1 have been calculated in accordance with the Non-Domestic Rating Contributions (Wales) Regulations 1992 (SI 1992/3238) as amended. I certify that Parts 1 and 2 have been completed in accordance with the relevant guidance notes and that the entry in line 24 (Allowance for costs of collection) has been calculated in accordance with the number of hereditaments and aggregate rateable values shown in the rating list for my authority on 31 December 2025</v>
      </c>
      <c r="D8" s="389"/>
      <c r="E8" s="389"/>
      <c r="F8" s="389"/>
      <c r="G8" s="389"/>
      <c r="H8" s="389"/>
      <c r="I8" s="389"/>
      <c r="J8" s="389"/>
      <c r="K8" s="121"/>
    </row>
    <row r="9" spans="2:256" s="124" customFormat="1" ht="41.25" customHeight="1" x14ac:dyDescent="0.35">
      <c r="B9" s="123"/>
      <c r="C9" s="388" t="str">
        <f>+Language!D113</f>
        <v>I certify that the entries on this form are the best that I can make on the information available to me.</v>
      </c>
      <c r="D9" s="389"/>
      <c r="E9" s="389"/>
      <c r="F9" s="389"/>
      <c r="G9" s="389"/>
      <c r="H9" s="389"/>
      <c r="I9" s="389"/>
      <c r="J9" s="389"/>
      <c r="K9" s="121"/>
    </row>
    <row r="10" spans="2:256" ht="33.75" customHeight="1" x14ac:dyDescent="0.35">
      <c r="B10" s="123"/>
      <c r="C10" s="390" t="str">
        <f>+Language!D114</f>
        <v>Signature of Chief Financial Officer:</v>
      </c>
      <c r="D10" s="391"/>
      <c r="E10" s="391"/>
      <c r="F10" s="391"/>
      <c r="G10" s="392"/>
      <c r="H10" s="393"/>
      <c r="I10" s="393"/>
      <c r="J10" s="120"/>
      <c r="K10" s="121"/>
    </row>
    <row r="11" spans="2:256" ht="40.5" customHeight="1" x14ac:dyDescent="0.35">
      <c r="B11" s="123"/>
      <c r="C11" s="390" t="str">
        <f>+Language!D115</f>
        <v>Date:</v>
      </c>
      <c r="D11" s="391"/>
      <c r="E11" s="391"/>
      <c r="F11" s="391"/>
      <c r="G11" s="394"/>
      <c r="H11" s="395"/>
      <c r="I11" s="395"/>
      <c r="J11" s="120"/>
      <c r="K11" s="121"/>
    </row>
    <row r="12" spans="2:256" ht="31.5" customHeight="1" x14ac:dyDescent="0.35">
      <c r="B12" s="123"/>
      <c r="C12" s="125"/>
      <c r="D12" s="125"/>
      <c r="E12" s="125"/>
      <c r="F12" s="125"/>
      <c r="G12" s="125"/>
      <c r="H12" s="125"/>
      <c r="I12" s="125"/>
      <c r="J12" s="125"/>
      <c r="K12" s="121"/>
    </row>
    <row r="13" spans="2:256" ht="107.25" customHeight="1" x14ac:dyDescent="0.35">
      <c r="B13" s="123"/>
      <c r="C13" s="396" t="str">
        <f>"     "&amp;Language!D116</f>
        <v xml:space="preserve">     Certificate of the Auditor General for Wales</v>
      </c>
      <c r="D13" s="397"/>
      <c r="E13" s="397"/>
      <c r="F13" s="397"/>
      <c r="G13" s="397"/>
      <c r="H13" s="397"/>
      <c r="I13" s="397"/>
      <c r="J13" s="397"/>
      <c r="K13" s="121"/>
    </row>
    <row r="14" spans="2:256" ht="74.25" customHeight="1" x14ac:dyDescent="0.35">
      <c r="B14" s="123"/>
      <c r="C14" s="388" t="str">
        <f>+Language!D117</f>
        <v xml:space="preserve">The Statement of Responsibilities of grant-paying and receiving bodies, the Auditor General for Wales and auditors who work under his arrangements for certifying claims and returns sets out the respective responsibilities of these parties. It also sets out the limitations of the responsibilities of the Auditor General for Wales and the auditors working under his arrangements.
</v>
      </c>
      <c r="D14" s="389"/>
      <c r="E14" s="389"/>
      <c r="F14" s="389"/>
      <c r="G14" s="389"/>
      <c r="H14" s="389"/>
      <c r="I14" s="389"/>
      <c r="J14" s="389"/>
      <c r="K14" s="121"/>
    </row>
    <row r="15" spans="2:256" ht="85.5" customHeight="1" x14ac:dyDescent="0.35">
      <c r="B15" s="123"/>
      <c r="C15" s="388" t="str">
        <f>+Language!D118</f>
        <v xml:space="preserve">I / We have examined the entries in this form (which replaces or amends the original submitted to me / us by the receiving body dated __________)* and the related accounts and records of the receiving body in accordance with Certification Instruction A01, and have carried out the tests in Certification Instruction number ___________ and obtained such evidence and explanations as I / we consider necessary.
</v>
      </c>
      <c r="D15" s="389"/>
      <c r="E15" s="389"/>
      <c r="F15" s="389"/>
      <c r="G15" s="389"/>
      <c r="H15" s="389"/>
      <c r="I15" s="389"/>
      <c r="J15" s="389"/>
      <c r="K15" s="121"/>
      <c r="IV15" s="126"/>
    </row>
    <row r="16" spans="2:256" ht="46.5" customHeight="1" x14ac:dyDescent="0.35">
      <c r="B16" s="123"/>
      <c r="C16" s="388" t="str">
        <f>+Language!D119</f>
        <v>(Except for the matters raised in the attached qualification letter dated_______________________)*</v>
      </c>
      <c r="D16" s="389"/>
      <c r="E16" s="389"/>
      <c r="F16" s="389"/>
      <c r="G16" s="389"/>
      <c r="H16" s="389"/>
      <c r="I16" s="389"/>
      <c r="J16" s="389"/>
      <c r="K16" s="121"/>
      <c r="IV16" s="127"/>
    </row>
    <row r="17" spans="2:11" ht="50.25" customHeight="1" x14ac:dyDescent="0.35">
      <c r="B17" s="128"/>
      <c r="C17" s="388" t="str">
        <f>+Language!D120</f>
        <v>I / we have concluded that nothing has come to our attention to indicate that the claim or return:</v>
      </c>
      <c r="D17" s="389"/>
      <c r="E17" s="389"/>
      <c r="F17" s="389"/>
      <c r="G17" s="389"/>
      <c r="H17" s="389"/>
      <c r="I17" s="389"/>
      <c r="J17" s="389"/>
      <c r="K17" s="129"/>
    </row>
    <row r="18" spans="2:11" ht="39" customHeight="1" x14ac:dyDescent="0.35">
      <c r="B18" s="128"/>
      <c r="C18" s="388" t="str">
        <f>+Language!D121</f>
        <v>- is not fairly stated; and</v>
      </c>
      <c r="D18" s="389"/>
      <c r="E18" s="389"/>
      <c r="F18" s="389"/>
      <c r="G18" s="389"/>
      <c r="H18" s="389"/>
      <c r="I18" s="389"/>
      <c r="J18" s="389"/>
      <c r="K18" s="129"/>
    </row>
    <row r="19" spans="2:11" ht="41.25" customHeight="1" x14ac:dyDescent="0.35">
      <c r="B19" s="128"/>
      <c r="C19" s="398" t="str">
        <f>+Language!D122</f>
        <v>- is not in accordance with the relevant terms and conditions.</v>
      </c>
      <c r="D19" s="399"/>
      <c r="E19" s="399"/>
      <c r="F19" s="399"/>
      <c r="G19" s="399"/>
      <c r="H19" s="399"/>
      <c r="I19" s="399"/>
      <c r="J19" s="399"/>
      <c r="K19" s="129"/>
    </row>
    <row r="20" spans="2:11" ht="38.5" customHeight="1" x14ac:dyDescent="0.35">
      <c r="B20" s="128"/>
      <c r="C20" s="384" t="str">
        <f>+Language!D123</f>
        <v>Signature:</v>
      </c>
      <c r="D20" s="384"/>
      <c r="E20" s="130"/>
      <c r="F20" s="130"/>
      <c r="G20" s="382" t="str">
        <f>+Language!D125</f>
        <v>(on behalf of the Auditor General for Wales) *</v>
      </c>
      <c r="H20" s="383"/>
      <c r="I20" s="383"/>
      <c r="J20" s="383"/>
      <c r="K20" s="129"/>
    </row>
    <row r="21" spans="2:11" ht="31.5" customHeight="1" x14ac:dyDescent="0.35">
      <c r="B21" s="128"/>
      <c r="C21" s="384" t="str">
        <f>+Language!D124</f>
        <v>Name (block capitals):</v>
      </c>
      <c r="D21" s="384"/>
      <c r="E21" s="131"/>
      <c r="F21" s="132"/>
      <c r="G21" s="133"/>
      <c r="H21" s="133"/>
      <c r="I21" s="133"/>
      <c r="J21" s="133"/>
      <c r="K21" s="129"/>
    </row>
    <row r="22" spans="2:11" ht="15" customHeight="1" x14ac:dyDescent="0.35">
      <c r="B22" s="128"/>
      <c r="C22" s="384"/>
      <c r="D22" s="384"/>
      <c r="E22" s="134"/>
      <c r="F22" s="134"/>
      <c r="G22" s="135"/>
      <c r="H22" s="135"/>
      <c r="I22" s="135"/>
      <c r="J22" s="135"/>
      <c r="K22" s="129"/>
    </row>
    <row r="23" spans="2:11" x14ac:dyDescent="0.35">
      <c r="B23" s="128"/>
      <c r="C23" s="384" t="str">
        <f>Language!D126</f>
        <v>Date:</v>
      </c>
      <c r="D23" s="384"/>
      <c r="E23" s="385"/>
      <c r="F23" s="385"/>
      <c r="G23" s="384"/>
      <c r="H23" s="384"/>
      <c r="I23" s="384"/>
      <c r="J23" s="384"/>
      <c r="K23" s="129"/>
    </row>
    <row r="24" spans="2:11" x14ac:dyDescent="0.35">
      <c r="B24" s="128"/>
      <c r="C24" s="225"/>
      <c r="D24" s="135"/>
      <c r="E24" s="134"/>
      <c r="F24" s="134"/>
      <c r="G24" s="135"/>
      <c r="H24" s="135"/>
      <c r="I24" s="135"/>
      <c r="J24" s="135"/>
      <c r="K24" s="129"/>
    </row>
    <row r="25" spans="2:11" x14ac:dyDescent="0.35">
      <c r="B25" s="128"/>
      <c r="C25" s="136" t="str">
        <f>Language!D127</f>
        <v>*Delete as necessary</v>
      </c>
      <c r="D25" s="137"/>
      <c r="E25" s="137"/>
      <c r="F25" s="137"/>
      <c r="G25" s="138"/>
      <c r="H25" s="138"/>
      <c r="I25" s="138"/>
      <c r="J25" s="138"/>
      <c r="K25" s="129"/>
    </row>
    <row r="26" spans="2:11" x14ac:dyDescent="0.35">
      <c r="B26" s="139"/>
      <c r="C26" s="140"/>
      <c r="D26" s="140"/>
      <c r="E26" s="140"/>
      <c r="F26" s="140"/>
      <c r="G26" s="140"/>
      <c r="H26" s="140"/>
      <c r="I26" s="140"/>
      <c r="J26" s="140"/>
      <c r="K26" s="141"/>
    </row>
    <row r="27" spans="2:11" x14ac:dyDescent="0.35"/>
  </sheetData>
  <mergeCells count="22">
    <mergeCell ref="C15:J15"/>
    <mergeCell ref="C13:J13"/>
    <mergeCell ref="C16:J16"/>
    <mergeCell ref="C18:J18"/>
    <mergeCell ref="C19:J19"/>
    <mergeCell ref="C17:J17"/>
    <mergeCell ref="C7:J7"/>
    <mergeCell ref="C8:J8"/>
    <mergeCell ref="C9:J9"/>
    <mergeCell ref="C14:J14"/>
    <mergeCell ref="C10:F10"/>
    <mergeCell ref="C11:F11"/>
    <mergeCell ref="G10:I10"/>
    <mergeCell ref="G11:I11"/>
    <mergeCell ref="G20:J20"/>
    <mergeCell ref="C22:D22"/>
    <mergeCell ref="C23:D23"/>
    <mergeCell ref="E23:F23"/>
    <mergeCell ref="C20:D20"/>
    <mergeCell ref="G23:H23"/>
    <mergeCell ref="I23:J23"/>
    <mergeCell ref="C21:D21"/>
  </mergeCells>
  <printOptions horizontalCentered="1"/>
  <pageMargins left="0" right="0" top="0.39370078740157483" bottom="0" header="0" footer="0"/>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XFC115"/>
  <sheetViews>
    <sheetView showRowColHeaders="0" zoomScaleNormal="100" zoomScaleSheetLayoutView="78" workbookViewId="0"/>
  </sheetViews>
  <sheetFormatPr defaultColWidth="0" defaultRowHeight="15.5" zeroHeight="1" x14ac:dyDescent="0.35"/>
  <cols>
    <col min="1" max="1" width="1.69140625" style="1" customWidth="1"/>
    <col min="2" max="2" width="1.69140625" style="100" customWidth="1"/>
    <col min="3" max="3" width="56.07421875" style="100" customWidth="1"/>
    <col min="4" max="4" width="21.61328125" style="100" customWidth="1"/>
    <col min="5" max="5" width="16.69140625" style="100" customWidth="1"/>
    <col min="6" max="6" width="1.765625" style="100" customWidth="1"/>
    <col min="7" max="7" width="32.53515625" style="100" customWidth="1"/>
    <col min="8" max="9" width="1.69140625" style="100" customWidth="1"/>
    <col min="10" max="10" width="3" style="375" hidden="1" customWidth="1"/>
    <col min="11" max="12" width="9.3046875" style="180" hidden="1" customWidth="1"/>
    <col min="13" max="14" width="9.3046875" style="100" hidden="1" customWidth="1"/>
    <col min="15" max="16383" width="9.23046875" style="100" hidden="1"/>
    <col min="16384" max="16384" width="7.421875E-2" style="100" hidden="1" customWidth="1"/>
  </cols>
  <sheetData>
    <row r="1" spans="1:13" ht="10" customHeight="1" x14ac:dyDescent="0.35">
      <c r="A1" s="100"/>
      <c r="K1" s="100"/>
      <c r="L1" s="100"/>
    </row>
    <row r="2" spans="1:13" ht="22.5" customHeight="1" x14ac:dyDescent="0.35">
      <c r="A2" s="100"/>
      <c r="B2" s="142"/>
      <c r="C2" s="143" t="str">
        <f>+FrontPage!C2</f>
        <v>Non-domestic rates final contributions return 2025-26</v>
      </c>
      <c r="D2" s="143"/>
      <c r="E2" s="143"/>
      <c r="F2" s="143"/>
      <c r="G2" s="144" t="str">
        <f>+FrontPage!L2</f>
        <v>NDR3UnA</v>
      </c>
      <c r="H2" s="145"/>
      <c r="I2" s="371"/>
      <c r="K2" s="100"/>
      <c r="L2" s="100"/>
    </row>
    <row r="3" spans="1:13" x14ac:dyDescent="0.35">
      <c r="A3" s="100"/>
      <c r="B3" s="146"/>
      <c r="C3" s="147"/>
      <c r="D3" s="147"/>
      <c r="E3" s="147"/>
      <c r="F3" s="147"/>
      <c r="G3" s="147"/>
      <c r="H3" s="148"/>
      <c r="I3" s="120"/>
      <c r="K3" s="100"/>
      <c r="L3" s="100"/>
    </row>
    <row r="4" spans="1:13" x14ac:dyDescent="0.35">
      <c r="A4" s="100"/>
      <c r="B4" s="149"/>
      <c r="C4" s="122" t="str">
        <f>'NDR3'!C4</f>
        <v>Authority code:0</v>
      </c>
      <c r="D4" s="122" t="str">
        <f>'NDR3'!G4</f>
        <v xml:space="preserve">Authority: </v>
      </c>
      <c r="E4" s="120"/>
      <c r="F4" s="120"/>
      <c r="G4" s="120"/>
      <c r="H4" s="150"/>
      <c r="I4" s="120"/>
      <c r="K4" s="100"/>
      <c r="L4" s="100"/>
    </row>
    <row r="5" spans="1:13" x14ac:dyDescent="0.35">
      <c r="A5" s="100"/>
      <c r="B5" s="151"/>
      <c r="C5" s="152"/>
      <c r="D5" s="120"/>
      <c r="E5" s="120"/>
      <c r="F5" s="120"/>
      <c r="G5" s="120"/>
      <c r="H5" s="150"/>
      <c r="I5" s="120"/>
      <c r="K5" s="100"/>
      <c r="L5" s="100"/>
    </row>
    <row r="6" spans="1:13" x14ac:dyDescent="0.35">
      <c r="A6" s="100"/>
      <c r="B6" s="151"/>
      <c r="C6" s="152"/>
      <c r="D6" s="153"/>
      <c r="E6" s="120"/>
      <c r="F6" s="120"/>
      <c r="G6" s="120"/>
      <c r="H6" s="150"/>
      <c r="I6" s="120"/>
      <c r="K6" s="100"/>
      <c r="L6" s="100"/>
    </row>
    <row r="7" spans="1:13" x14ac:dyDescent="0.35">
      <c r="A7" s="100"/>
      <c r="B7" s="31"/>
      <c r="C7" s="30" t="str">
        <f>Language!D128</f>
        <v>Validation checks</v>
      </c>
      <c r="D7" s="154"/>
      <c r="E7" s="154"/>
      <c r="F7" s="154"/>
      <c r="G7" s="154"/>
      <c r="H7" s="155"/>
      <c r="I7" s="154"/>
      <c r="K7" s="100"/>
      <c r="L7" s="100"/>
    </row>
    <row r="8" spans="1:13" x14ac:dyDescent="0.35">
      <c r="A8" s="100"/>
      <c r="B8" s="156"/>
      <c r="C8" s="120" t="str">
        <f>Language!D129</f>
        <v>If the blue boxes are empty then your form has passed our validation checks.</v>
      </c>
      <c r="D8" s="154"/>
      <c r="E8" s="154"/>
      <c r="F8" s="154"/>
      <c r="G8" s="154"/>
      <c r="H8" s="155"/>
      <c r="I8" s="154"/>
      <c r="K8" s="100"/>
      <c r="L8" s="100"/>
    </row>
    <row r="9" spans="1:13" x14ac:dyDescent="0.35">
      <c r="A9" s="100"/>
      <c r="B9" s="156"/>
      <c r="C9" s="120"/>
      <c r="D9" s="157"/>
      <c r="E9" s="157"/>
      <c r="F9" s="157"/>
      <c r="G9" s="157"/>
      <c r="H9" s="158"/>
      <c r="I9" s="157"/>
      <c r="K9" s="100"/>
      <c r="L9" s="100"/>
    </row>
    <row r="10" spans="1:13" x14ac:dyDescent="0.35">
      <c r="A10" s="100"/>
      <c r="B10" s="156"/>
      <c r="C10" s="120" t="str">
        <f>Language!D131</f>
        <v>Any large % changes in reliefs between NDR3 and NDR1 need to be explained in the relevant boxes next to the test.</v>
      </c>
      <c r="D10" s="154"/>
      <c r="E10" s="154"/>
      <c r="F10" s="154"/>
      <c r="G10" s="154"/>
      <c r="H10" s="155"/>
      <c r="I10" s="154"/>
      <c r="K10" s="100"/>
      <c r="L10" s="100"/>
      <c r="M10" s="159" t="s">
        <v>174</v>
      </c>
    </row>
    <row r="11" spans="1:13" x14ac:dyDescent="0.35">
      <c r="A11" s="100"/>
      <c r="B11" s="156"/>
      <c r="C11" s="120" t="str">
        <f>Language!D132</f>
        <v>If you see the message #DIV/0! in any blue box please provide an explanation</v>
      </c>
      <c r="D11" s="154"/>
      <c r="E11" s="160"/>
      <c r="F11" s="160"/>
      <c r="G11" s="160"/>
      <c r="H11" s="161"/>
      <c r="I11" s="160"/>
      <c r="K11" s="100"/>
      <c r="L11" s="100"/>
      <c r="M11" s="159" t="s">
        <v>165</v>
      </c>
    </row>
    <row r="12" spans="1:13" x14ac:dyDescent="0.35">
      <c r="A12" s="100"/>
      <c r="B12" s="156"/>
      <c r="C12" s="120" t="str">
        <f>Language!D133</f>
        <v>(#DIV/0! means that there was no estimate on your NDR1 but there is a figure on your NDR3)</v>
      </c>
      <c r="D12" s="154"/>
      <c r="E12" s="154"/>
      <c r="F12" s="154"/>
      <c r="G12" s="154"/>
      <c r="H12" s="155"/>
      <c r="I12" s="154"/>
      <c r="K12" s="100"/>
      <c r="L12" s="100"/>
    </row>
    <row r="13" spans="1:13" x14ac:dyDescent="0.35">
      <c r="A13" s="100"/>
      <c r="B13" s="162"/>
      <c r="C13" s="162"/>
      <c r="D13" s="163"/>
      <c r="E13" s="164"/>
      <c r="F13" s="164"/>
      <c r="G13" s="164"/>
      <c r="H13" s="165"/>
      <c r="I13" s="154"/>
      <c r="K13" s="100"/>
      <c r="L13" s="100"/>
    </row>
    <row r="14" spans="1:13" x14ac:dyDescent="0.35">
      <c r="A14" s="100"/>
      <c r="B14" s="156"/>
      <c r="C14" s="120"/>
      <c r="D14" s="120"/>
      <c r="E14" s="154"/>
      <c r="F14" s="154"/>
      <c r="G14" s="154"/>
      <c r="H14" s="155"/>
      <c r="I14" s="154"/>
      <c r="K14" s="100"/>
      <c r="L14" s="100"/>
    </row>
    <row r="15" spans="1:13" x14ac:dyDescent="0.35">
      <c r="A15" s="100"/>
      <c r="B15" s="31"/>
      <c r="C15" s="30" t="str">
        <f>Language!D136</f>
        <v>Part 2</v>
      </c>
      <c r="D15" s="166"/>
      <c r="E15" s="166"/>
      <c r="F15" s="166"/>
      <c r="G15" s="120"/>
      <c r="H15" s="150"/>
      <c r="I15" s="120"/>
      <c r="K15" s="100"/>
      <c r="L15" s="100"/>
    </row>
    <row r="16" spans="1:13" x14ac:dyDescent="0.35">
      <c r="A16" s="100"/>
      <c r="B16" s="31"/>
      <c r="C16" s="30"/>
      <c r="D16" s="166"/>
      <c r="E16" s="166"/>
      <c r="F16" s="166"/>
      <c r="G16" s="120"/>
      <c r="H16" s="150"/>
      <c r="I16" s="120"/>
      <c r="K16" s="100"/>
      <c r="L16" s="100"/>
    </row>
    <row r="17" spans="1:14" x14ac:dyDescent="0.35">
      <c r="A17" s="100"/>
      <c r="B17" s="31"/>
      <c r="C17" s="30" t="str">
        <f>Language!D138</f>
        <v>DISCRETIONARY RELIEF</v>
      </c>
      <c r="D17" s="166"/>
      <c r="E17" s="166"/>
      <c r="F17" s="166"/>
      <c r="G17" s="120"/>
      <c r="H17" s="150"/>
      <c r="I17" s="120"/>
      <c r="K17" s="1" t="s">
        <v>143</v>
      </c>
      <c r="L17" s="1"/>
      <c r="M17" s="1"/>
      <c r="N17" s="113"/>
    </row>
    <row r="18" spans="1:14" x14ac:dyDescent="0.35">
      <c r="A18" s="100"/>
      <c r="B18" s="156"/>
      <c r="C18" s="120"/>
      <c r="D18" s="120"/>
      <c r="E18" s="120"/>
      <c r="F18" s="120"/>
      <c r="G18" s="120"/>
      <c r="H18" s="150"/>
      <c r="I18" s="120"/>
      <c r="K18" s="167" t="s">
        <v>133</v>
      </c>
      <c r="L18" s="167"/>
      <c r="M18" s="1"/>
      <c r="N18" s="113"/>
    </row>
    <row r="19" spans="1:14" x14ac:dyDescent="0.35">
      <c r="A19" s="100"/>
      <c r="B19" s="31"/>
      <c r="C19" s="30" t="str">
        <f>Language!D140</f>
        <v>Test 1: Compares Discretionary relief for Charities on NDR3 with NDR1 line 11</v>
      </c>
      <c r="D19" s="120"/>
      <c r="E19" s="120"/>
      <c r="F19" s="120"/>
      <c r="G19" s="120"/>
      <c r="H19" s="150"/>
      <c r="I19" s="120"/>
      <c r="K19" s="7" t="str">
        <f>YearCode</f>
        <v>202526</v>
      </c>
      <c r="L19" s="168"/>
      <c r="M19" s="1"/>
      <c r="N19" s="113"/>
    </row>
    <row r="20" spans="1:14" x14ac:dyDescent="0.35">
      <c r="A20" s="100"/>
      <c r="B20" s="31"/>
      <c r="C20" s="30" t="str">
        <f>Language!D141</f>
        <v>(tolerance plus or minus 50%)</v>
      </c>
      <c r="D20" s="120"/>
      <c r="E20" s="120"/>
      <c r="F20" s="120"/>
      <c r="G20" s="120"/>
      <c r="H20" s="150"/>
      <c r="I20" s="120"/>
      <c r="K20" s="1"/>
      <c r="L20" s="113"/>
      <c r="M20" s="113"/>
      <c r="N20" s="113"/>
    </row>
    <row r="21" spans="1:14" x14ac:dyDescent="0.35">
      <c r="A21" s="100"/>
      <c r="B21" s="156"/>
      <c r="C21" s="120" t="str">
        <f>Language!D142</f>
        <v>Line 17</v>
      </c>
      <c r="D21" s="120"/>
      <c r="E21" s="169">
        <f>VLOOKUP(J21,_NDR3,13,FALSE)</f>
        <v>0</v>
      </c>
      <c r="F21" s="120"/>
      <c r="G21" s="170" t="str">
        <f>Language!$D$235</f>
        <v>Reason for differences</v>
      </c>
      <c r="H21" s="171"/>
      <c r="I21" s="372"/>
      <c r="J21" s="375">
        <v>17</v>
      </c>
      <c r="K21" s="172" t="str">
        <f>YearCode</f>
        <v>202526</v>
      </c>
      <c r="L21" s="173"/>
      <c r="M21" s="159" t="s">
        <v>166</v>
      </c>
      <c r="N21" s="174"/>
    </row>
    <row r="22" spans="1:14" x14ac:dyDescent="0.35">
      <c r="A22" s="100"/>
      <c r="B22" s="156"/>
      <c r="C22" s="120" t="str">
        <f>Language!D143</f>
        <v>NDR1, 2025-26, "line11</v>
      </c>
      <c r="D22" s="120"/>
      <c r="E22" s="175" t="e">
        <f>-VLOOKUP($K21&amp;$K22&amp;UANumber&amp;J23&amp;$K23,NDRData,2,FALSE)</f>
        <v>#N/A</v>
      </c>
      <c r="F22" s="120"/>
      <c r="G22" s="400"/>
      <c r="H22" s="176"/>
      <c r="I22" s="373"/>
      <c r="K22" s="172" t="s">
        <v>101</v>
      </c>
      <c r="L22" s="173"/>
      <c r="M22" s="1" t="s">
        <v>167</v>
      </c>
      <c r="N22" s="174"/>
    </row>
    <row r="23" spans="1:14" x14ac:dyDescent="0.35">
      <c r="A23" s="100"/>
      <c r="B23" s="156"/>
      <c r="C23" s="120" t="str">
        <f>Language!D144</f>
        <v>If the actual difference is less than £10,000 - then go to the next test</v>
      </c>
      <c r="D23" s="120"/>
      <c r="E23" s="175" t="e">
        <f>IF((E21-E22)&gt;10000,E21-E22,IF(E21-E22&lt;-10000,(E21-E22),"go to next test"))</f>
        <v>#N/A</v>
      </c>
      <c r="F23" s="120"/>
      <c r="G23" s="401"/>
      <c r="H23" s="176"/>
      <c r="I23" s="373"/>
      <c r="J23" s="375" t="s">
        <v>187</v>
      </c>
      <c r="K23" s="177"/>
      <c r="L23" s="178"/>
      <c r="M23" s="113"/>
      <c r="N23" s="113"/>
    </row>
    <row r="24" spans="1:14" x14ac:dyDescent="0.35">
      <c r="A24" s="100"/>
      <c r="B24" s="156"/>
      <c r="C24" s="120"/>
      <c r="D24" s="120"/>
      <c r="E24" s="179" t="e">
        <f>IF(E23="go to next test","",((E21-E22)/E22))</f>
        <v>#N/A</v>
      </c>
      <c r="F24" s="120"/>
      <c r="G24" s="401"/>
      <c r="H24" s="176"/>
      <c r="I24" s="373"/>
      <c r="L24" s="178"/>
      <c r="M24" s="113"/>
      <c r="N24" s="113"/>
    </row>
    <row r="25" spans="1:14" ht="12.75" customHeight="1" x14ac:dyDescent="0.35">
      <c r="A25" s="100"/>
      <c r="B25" s="181"/>
      <c r="C25" s="182" t="str">
        <f>Language!D146</f>
        <v>If the blue box contains an X</v>
      </c>
      <c r="D25" s="120"/>
      <c r="E25" s="120"/>
      <c r="F25" s="183"/>
      <c r="G25" s="401"/>
      <c r="H25" s="176"/>
      <c r="I25" s="373"/>
      <c r="L25" s="113"/>
      <c r="M25" s="113"/>
      <c r="N25" s="113"/>
    </row>
    <row r="26" spans="1:14" ht="12.75" customHeight="1" x14ac:dyDescent="0.35">
      <c r="A26" s="100"/>
      <c r="B26" s="181"/>
      <c r="C26" s="182" t="str">
        <f>Language!D147</f>
        <v>please explain the reason for the change in the box on the right</v>
      </c>
      <c r="D26" s="120"/>
      <c r="E26" s="184" t="e">
        <f>IF(E23="go to next test","",IF(ABS(E23)&gt;0.5,"X",IF(ABS(E23)&lt;10000,"","X")))</f>
        <v>#N/A</v>
      </c>
      <c r="F26" s="183"/>
      <c r="G26" s="402"/>
      <c r="H26" s="176"/>
      <c r="I26" s="373"/>
      <c r="L26" s="173"/>
      <c r="M26" s="113"/>
      <c r="N26" s="113"/>
    </row>
    <row r="27" spans="1:14" x14ac:dyDescent="0.35">
      <c r="A27" s="100"/>
      <c r="B27" s="156"/>
      <c r="C27" s="120"/>
      <c r="D27" s="120"/>
      <c r="E27" s="120"/>
      <c r="F27" s="120"/>
      <c r="G27" s="120"/>
      <c r="H27" s="150"/>
      <c r="I27" s="120"/>
      <c r="L27" s="173"/>
      <c r="M27" s="113"/>
      <c r="N27" s="113"/>
    </row>
    <row r="28" spans="1:14" x14ac:dyDescent="0.35">
      <c r="A28" s="100"/>
      <c r="B28" s="31"/>
      <c r="C28" s="30" t="str">
        <f>Language!D149</f>
        <v>Test 2: Compares Discretionary Relief for non-profit making bodies on NDR3 with NDR1 line 13</v>
      </c>
      <c r="D28" s="120"/>
      <c r="E28" s="120"/>
      <c r="F28" s="120"/>
      <c r="G28" s="120"/>
      <c r="H28" s="150"/>
      <c r="I28" s="120"/>
      <c r="L28" s="173"/>
      <c r="M28" s="113"/>
      <c r="N28" s="113"/>
    </row>
    <row r="29" spans="1:14" x14ac:dyDescent="0.35">
      <c r="A29" s="100"/>
      <c r="B29" s="31"/>
      <c r="C29" s="30" t="str">
        <f>Language!D150</f>
        <v>(tolerance plus or minus 50%)</v>
      </c>
      <c r="D29" s="120"/>
      <c r="E29" s="120"/>
      <c r="F29" s="120"/>
      <c r="G29" s="120"/>
      <c r="H29" s="150"/>
      <c r="I29" s="120"/>
      <c r="L29" s="173"/>
      <c r="M29" s="113"/>
      <c r="N29" s="113"/>
    </row>
    <row r="30" spans="1:14" x14ac:dyDescent="0.35">
      <c r="A30" s="100"/>
      <c r="B30" s="156"/>
      <c r="C30" s="120" t="str">
        <f>Language!D151</f>
        <v>Line 18</v>
      </c>
      <c r="D30" s="120"/>
      <c r="E30" s="169">
        <f>VLOOKUP(J30,_NDR3,13,FALSE)</f>
        <v>0</v>
      </c>
      <c r="F30" s="185"/>
      <c r="G30" s="170" t="str">
        <f>Language!$D$235</f>
        <v>Reason for differences</v>
      </c>
      <c r="H30" s="171"/>
      <c r="I30" s="372"/>
      <c r="J30" s="375">
        <v>18</v>
      </c>
      <c r="L30" s="173"/>
      <c r="M30" s="113"/>
      <c r="N30" s="113"/>
    </row>
    <row r="31" spans="1:14" x14ac:dyDescent="0.35">
      <c r="A31" s="100"/>
      <c r="B31" s="156"/>
      <c r="C31" s="120" t="str">
        <f>Language!D152</f>
        <v>NDR1, 2025-26, line 13</v>
      </c>
      <c r="D31" s="120"/>
      <c r="E31" s="175" t="e">
        <f>-VLOOKUP($K21&amp;$K22&amp;UANumber&amp;J31&amp;$K23,NDRData,2,FALSE)</f>
        <v>#N/A</v>
      </c>
      <c r="F31" s="120"/>
      <c r="G31" s="400"/>
      <c r="H31" s="186"/>
      <c r="I31" s="374"/>
      <c r="J31" s="375" t="s">
        <v>188</v>
      </c>
      <c r="L31" s="173"/>
      <c r="M31" s="1"/>
      <c r="N31" s="174"/>
    </row>
    <row r="32" spans="1:14" ht="12.75" customHeight="1" x14ac:dyDescent="0.35">
      <c r="A32" s="100"/>
      <c r="B32" s="156"/>
      <c r="C32" s="120" t="str">
        <f>Language!D153</f>
        <v>If the actual difference is less than £10,000 - then go to the next test</v>
      </c>
      <c r="D32" s="120"/>
      <c r="E32" s="175" t="e">
        <f>IF((E30-E31)&gt;10000,E30-E31,IF(E30-E31&lt;-10000,(E30-E31),"go to next test"))</f>
        <v>#N/A</v>
      </c>
      <c r="F32" s="120"/>
      <c r="G32" s="401"/>
      <c r="H32" s="186"/>
      <c r="I32" s="374"/>
      <c r="L32" s="178"/>
      <c r="M32" s="113"/>
      <c r="N32" s="113"/>
    </row>
    <row r="33" spans="1:14" ht="12.75" customHeight="1" x14ac:dyDescent="0.35">
      <c r="A33" s="100"/>
      <c r="B33" s="181"/>
      <c r="C33" s="182" t="str">
        <f>Language!D154</f>
        <v>If the blue box contains an X</v>
      </c>
      <c r="D33" s="120"/>
      <c r="E33" s="179" t="e">
        <f>IF(E32="go to next test","",((E30-E31)/E31))</f>
        <v>#N/A</v>
      </c>
      <c r="F33" s="120"/>
      <c r="G33" s="401"/>
      <c r="H33" s="186"/>
      <c r="I33" s="374"/>
      <c r="L33" s="178"/>
      <c r="M33" s="113"/>
      <c r="N33" s="113"/>
    </row>
    <row r="34" spans="1:14" ht="12.75" customHeight="1" x14ac:dyDescent="0.35">
      <c r="A34" s="100"/>
      <c r="B34" s="181"/>
      <c r="C34" s="182" t="str">
        <f>Language!D155</f>
        <v>please explain the reason for the change in the box on the right</v>
      </c>
      <c r="D34" s="120"/>
      <c r="E34" s="184" t="e">
        <f>IF(E32="go to next test","",IF(ABS(E33)&gt;0.5,"X",IF(ABS(E32)&lt;10000,"","X")))</f>
        <v>#N/A</v>
      </c>
      <c r="F34" s="183"/>
      <c r="G34" s="402"/>
      <c r="H34" s="186"/>
      <c r="I34" s="374"/>
      <c r="L34" s="113"/>
      <c r="M34" s="113"/>
      <c r="N34" s="113"/>
    </row>
    <row r="35" spans="1:14" x14ac:dyDescent="0.35">
      <c r="A35" s="100"/>
      <c r="B35" s="187"/>
      <c r="C35" s="154"/>
      <c r="D35" s="30"/>
      <c r="E35" s="120"/>
      <c r="F35" s="120"/>
      <c r="G35" s="120"/>
      <c r="H35" s="150"/>
      <c r="I35" s="120"/>
      <c r="L35" s="113"/>
      <c r="M35" s="113"/>
      <c r="N35" s="113"/>
    </row>
    <row r="36" spans="1:14" x14ac:dyDescent="0.35">
      <c r="A36" s="100"/>
      <c r="B36" s="31"/>
      <c r="C36" s="30" t="str">
        <f>Language!D157</f>
        <v>LOSSES IN COLLECTION</v>
      </c>
      <c r="D36" s="120"/>
      <c r="E36" s="120"/>
      <c r="F36" s="120"/>
      <c r="G36" s="120"/>
      <c r="H36" s="150"/>
      <c r="I36" s="120"/>
      <c r="L36" s="100"/>
    </row>
    <row r="37" spans="1:14" x14ac:dyDescent="0.35">
      <c r="A37" s="100"/>
      <c r="B37" s="156"/>
      <c r="C37" s="120"/>
      <c r="D37" s="120"/>
      <c r="E37" s="120"/>
      <c r="F37" s="120"/>
      <c r="G37" s="120"/>
      <c r="H37" s="150"/>
      <c r="I37" s="120"/>
      <c r="L37" s="100"/>
    </row>
    <row r="38" spans="1:14" s="79" customFormat="1" x14ac:dyDescent="0.35">
      <c r="A38" s="100"/>
      <c r="B38" s="31"/>
      <c r="C38" s="30" t="str">
        <f>Language!D159</f>
        <v>Test 3: Measure of the proportion of losses in collection to net yield (tolerance 6%)</v>
      </c>
      <c r="D38" s="120"/>
      <c r="E38" s="120"/>
      <c r="F38" s="120"/>
      <c r="G38" s="120"/>
      <c r="H38" s="150"/>
      <c r="I38" s="120"/>
      <c r="J38" s="376"/>
      <c r="K38" s="188"/>
    </row>
    <row r="39" spans="1:14" s="79" customFormat="1" x14ac:dyDescent="0.35">
      <c r="A39" s="100"/>
      <c r="B39" s="189"/>
      <c r="C39" s="185" t="str">
        <f>Language!D160</f>
        <v>Line 25, Losses in collection</v>
      </c>
      <c r="D39" s="120"/>
      <c r="E39" s="169">
        <f>VLOOKUP(J39,_NDR3,13,FALSE)</f>
        <v>0</v>
      </c>
      <c r="F39" s="120"/>
      <c r="G39" s="170" t="str">
        <f>Language!$D$235</f>
        <v>Reason for differences</v>
      </c>
      <c r="H39" s="171"/>
      <c r="I39" s="372"/>
      <c r="J39" s="376">
        <v>25</v>
      </c>
      <c r="K39" s="188"/>
    </row>
    <row r="40" spans="1:14" s="79" customFormat="1" x14ac:dyDescent="0.35">
      <c r="A40" s="100"/>
      <c r="B40" s="190"/>
      <c r="C40" s="183" t="str">
        <f>Language!D161</f>
        <v>Line 23, Net Yield</v>
      </c>
      <c r="D40" s="120"/>
      <c r="E40" s="169">
        <f>VLOOKUP(J40,_NDR3,13,FALSE)</f>
        <v>0</v>
      </c>
      <c r="F40" s="120"/>
      <c r="G40" s="400"/>
      <c r="H40" s="186"/>
      <c r="I40" s="374"/>
      <c r="J40" s="376">
        <v>23</v>
      </c>
      <c r="K40" s="188"/>
    </row>
    <row r="41" spans="1:14" s="79" customFormat="1" x14ac:dyDescent="0.35">
      <c r="A41" s="100"/>
      <c r="B41" s="181"/>
      <c r="C41" s="182" t="str">
        <f>Language!D162</f>
        <v>If the blue box contains an X</v>
      </c>
      <c r="D41" s="120"/>
      <c r="E41" s="179" t="e">
        <f>(E39/E40)</f>
        <v>#DIV/0!</v>
      </c>
      <c r="F41" s="120"/>
      <c r="G41" s="401"/>
      <c r="H41" s="186"/>
      <c r="I41" s="374"/>
      <c r="J41" s="376"/>
      <c r="K41" s="188"/>
    </row>
    <row r="42" spans="1:14" s="79" customFormat="1" x14ac:dyDescent="0.35">
      <c r="A42" s="100"/>
      <c r="B42" s="181"/>
      <c r="C42" s="182" t="str">
        <f>Language!D163</f>
        <v>please explain the reason for the change in the box on the right</v>
      </c>
      <c r="D42" s="120"/>
      <c r="E42" s="184" t="e">
        <f>IF(E41&gt;0.06,"X","")</f>
        <v>#DIV/0!</v>
      </c>
      <c r="F42" s="120"/>
      <c r="G42" s="402"/>
      <c r="H42" s="186"/>
      <c r="I42" s="374"/>
      <c r="J42" s="376"/>
      <c r="K42" s="188"/>
    </row>
    <row r="43" spans="1:14" s="79" customFormat="1" x14ac:dyDescent="0.35">
      <c r="A43" s="100"/>
      <c r="B43" s="156"/>
      <c r="C43" s="120"/>
      <c r="D43" s="120"/>
      <c r="E43" s="120"/>
      <c r="F43" s="120"/>
      <c r="G43" s="120"/>
      <c r="H43" s="150"/>
      <c r="I43" s="120"/>
      <c r="J43" s="376"/>
      <c r="K43" s="188"/>
    </row>
    <row r="44" spans="1:14" s="79" customFormat="1" x14ac:dyDescent="0.35">
      <c r="A44" s="100"/>
      <c r="B44" s="31"/>
      <c r="C44" s="30" t="str">
        <f>Language!D165</f>
        <v>REFUND OF OVERPAYMENTS</v>
      </c>
      <c r="D44" s="120"/>
      <c r="E44" s="120"/>
      <c r="F44" s="120"/>
      <c r="G44" s="120"/>
      <c r="H44" s="150"/>
      <c r="I44" s="120"/>
      <c r="J44" s="376"/>
      <c r="K44" s="188"/>
      <c r="L44" s="191"/>
    </row>
    <row r="45" spans="1:14" x14ac:dyDescent="0.35">
      <c r="A45" s="100"/>
      <c r="B45" s="156"/>
      <c r="C45" s="120"/>
      <c r="D45" s="120"/>
      <c r="E45" s="120"/>
      <c r="F45" s="120"/>
      <c r="G45" s="120"/>
      <c r="H45" s="150"/>
      <c r="I45" s="120"/>
      <c r="L45" s="113"/>
    </row>
    <row r="46" spans="1:14" x14ac:dyDescent="0.35">
      <c r="A46" s="100"/>
      <c r="B46" s="31"/>
      <c r="C46" s="30" t="str">
        <f>Language!D167</f>
        <v>Test 4: Measure of the proportion of refund of overpayments to net yield (tolerance 2%)</v>
      </c>
      <c r="D46" s="120"/>
      <c r="E46" s="120"/>
      <c r="F46" s="120"/>
      <c r="G46" s="120"/>
      <c r="H46" s="150"/>
      <c r="I46" s="120"/>
      <c r="L46" s="113"/>
    </row>
    <row r="47" spans="1:14" x14ac:dyDescent="0.35">
      <c r="A47" s="100"/>
      <c r="B47" s="189"/>
      <c r="C47" s="185" t="str">
        <f>Language!D168</f>
        <v>Line 26, Refund of overpayments</v>
      </c>
      <c r="D47" s="120"/>
      <c r="E47" s="169">
        <f>VLOOKUP(J47,_NDR3,13,FALSE)</f>
        <v>0</v>
      </c>
      <c r="F47" s="120"/>
      <c r="G47" s="170" t="str">
        <f>Language!$D$235</f>
        <v>Reason for differences</v>
      </c>
      <c r="H47" s="171"/>
      <c r="I47" s="372"/>
      <c r="J47" s="375">
        <v>26</v>
      </c>
      <c r="L47" s="113"/>
    </row>
    <row r="48" spans="1:14" x14ac:dyDescent="0.35">
      <c r="A48" s="100"/>
      <c r="B48" s="190"/>
      <c r="C48" s="183" t="str">
        <f>Language!D169</f>
        <v>Line 23, Net Yield</v>
      </c>
      <c r="D48" s="120"/>
      <c r="E48" s="169">
        <f>VLOOKUP(J48,_NDR3,13,FALSE)</f>
        <v>0</v>
      </c>
      <c r="F48" s="120"/>
      <c r="G48" s="400"/>
      <c r="H48" s="186"/>
      <c r="I48" s="374"/>
      <c r="J48" s="375">
        <v>23</v>
      </c>
      <c r="L48" s="113"/>
    </row>
    <row r="49" spans="1:14" x14ac:dyDescent="0.35">
      <c r="A49" s="100"/>
      <c r="B49" s="181"/>
      <c r="C49" s="182" t="str">
        <f>Language!D170</f>
        <v>If the blue box contains an X</v>
      </c>
      <c r="D49" s="120"/>
      <c r="E49" s="179" t="e">
        <f>(+E47/E48)</f>
        <v>#DIV/0!</v>
      </c>
      <c r="F49" s="120"/>
      <c r="G49" s="401"/>
      <c r="H49" s="186"/>
      <c r="I49" s="374"/>
      <c r="L49" s="113"/>
    </row>
    <row r="50" spans="1:14" x14ac:dyDescent="0.35">
      <c r="A50" s="100"/>
      <c r="B50" s="181"/>
      <c r="C50" s="182" t="str">
        <f>Language!D171</f>
        <v>please explain the reason for the change in the box on the right</v>
      </c>
      <c r="D50" s="120"/>
      <c r="E50" s="184" t="e">
        <f>IF(E49&gt;0.02,"X","")</f>
        <v>#DIV/0!</v>
      </c>
      <c r="F50" s="120"/>
      <c r="G50" s="402"/>
      <c r="H50" s="186"/>
      <c r="I50" s="374"/>
      <c r="L50" s="113"/>
    </row>
    <row r="51" spans="1:14" x14ac:dyDescent="0.35">
      <c r="A51" s="100"/>
      <c r="B51" s="156"/>
      <c r="C51" s="163"/>
      <c r="D51" s="163"/>
      <c r="E51" s="163"/>
      <c r="F51" s="163"/>
      <c r="G51" s="163"/>
      <c r="H51" s="192"/>
      <c r="I51" s="120"/>
      <c r="L51" s="113"/>
    </row>
    <row r="52" spans="1:14" ht="30" customHeight="1" x14ac:dyDescent="0.35">
      <c r="A52" s="100"/>
      <c r="B52" s="31"/>
      <c r="C52" s="30" t="str">
        <f>Language!D173</f>
        <v>Part 1</v>
      </c>
      <c r="D52" s="120"/>
      <c r="E52" s="120"/>
      <c r="F52" s="120"/>
      <c r="G52" s="120"/>
      <c r="H52" s="150"/>
      <c r="I52" s="120"/>
      <c r="L52" s="100"/>
    </row>
    <row r="53" spans="1:14" x14ac:dyDescent="0.35">
      <c r="A53" s="100"/>
      <c r="B53" s="31"/>
      <c r="C53" s="30"/>
      <c r="D53" s="120"/>
      <c r="E53" s="120"/>
      <c r="F53" s="120"/>
      <c r="G53" s="120"/>
      <c r="H53" s="150"/>
      <c r="I53" s="120"/>
      <c r="L53" s="100"/>
    </row>
    <row r="54" spans="1:14" x14ac:dyDescent="0.35">
      <c r="A54" s="100"/>
      <c r="B54" s="31"/>
      <c r="C54" s="30" t="str">
        <f>Language!D175</f>
        <v>GROSS RATES PAYABLE</v>
      </c>
      <c r="D54" s="120"/>
      <c r="E54" s="120"/>
      <c r="F54" s="120"/>
      <c r="G54" s="120"/>
      <c r="H54" s="150"/>
      <c r="I54" s="120"/>
      <c r="L54" s="100"/>
    </row>
    <row r="55" spans="1:14" x14ac:dyDescent="0.35">
      <c r="A55" s="100"/>
      <c r="B55" s="156"/>
      <c r="C55" s="120"/>
      <c r="D55" s="120"/>
      <c r="E55" s="120"/>
      <c r="F55" s="120"/>
      <c r="G55" s="120"/>
      <c r="H55" s="150"/>
      <c r="I55" s="120"/>
      <c r="L55" s="100"/>
    </row>
    <row r="56" spans="1:14" x14ac:dyDescent="0.35">
      <c r="A56" s="100"/>
      <c r="B56" s="31"/>
      <c r="C56" s="57" t="str">
        <f>Language!D177</f>
        <v>Test 5: Compares Gross Rates Payable with the RV given on NDR1 2025-26 multiplied by the 2024-25 multiplier</v>
      </c>
      <c r="D56" s="1"/>
      <c r="E56" s="1"/>
      <c r="F56" s="1"/>
      <c r="G56" s="1"/>
      <c r="H56" s="150"/>
      <c r="I56" s="120"/>
      <c r="L56" s="100"/>
    </row>
    <row r="57" spans="1:14" x14ac:dyDescent="0.35">
      <c r="A57" s="100"/>
      <c r="B57" s="31"/>
      <c r="C57" s="30" t="str">
        <f>Language!D178</f>
        <v>(tolerance plus or minus 20%)</v>
      </c>
      <c r="D57" s="120"/>
      <c r="E57" s="120"/>
      <c r="F57" s="120"/>
      <c r="G57" s="120"/>
      <c r="H57" s="150"/>
      <c r="I57" s="120"/>
      <c r="L57" s="100"/>
      <c r="M57" s="1">
        <v>27375641.328000002</v>
      </c>
    </row>
    <row r="58" spans="1:14" x14ac:dyDescent="0.35">
      <c r="A58" s="100"/>
      <c r="B58" s="156"/>
      <c r="C58" s="120" t="str">
        <f>Language!D179</f>
        <v>Line 1, Gross Rates Payable</v>
      </c>
      <c r="D58" s="120"/>
      <c r="E58" s="169">
        <f>VLOOKUP(J58,_NDR3,13,FALSE)</f>
        <v>0</v>
      </c>
      <c r="F58" s="120"/>
      <c r="G58" s="170" t="str">
        <f>Language!$D$235</f>
        <v>Reason for differences</v>
      </c>
      <c r="H58" s="171"/>
      <c r="I58" s="372"/>
      <c r="J58" s="375">
        <v>1</v>
      </c>
      <c r="L58" s="173"/>
    </row>
    <row r="59" spans="1:14" x14ac:dyDescent="0.35">
      <c r="A59" s="100"/>
      <c r="B59" s="193"/>
      <c r="C59" s="1" t="str">
        <f>Language!D180</f>
        <v>NDR1 2025-26, line 2, Rateable Value *</v>
      </c>
      <c r="D59" s="157">
        <f>VLOOKUP(Year_Less_1,_RV,3,FALSE)/100</f>
        <v>0.56200000000000006</v>
      </c>
      <c r="E59" s="175" t="e">
        <f>VLOOKUP($K19&amp;$K22&amp;UANumber&amp;J59&amp;$K23,NDRData,2,FALSE)*D59</f>
        <v>#N/A</v>
      </c>
      <c r="F59" s="120"/>
      <c r="G59" s="400"/>
      <c r="H59" s="186"/>
      <c r="I59" s="374"/>
      <c r="J59" s="375">
        <v>2</v>
      </c>
      <c r="L59" s="173"/>
      <c r="M59" s="1" t="s">
        <v>168</v>
      </c>
      <c r="N59" s="1"/>
    </row>
    <row r="60" spans="1:14" x14ac:dyDescent="0.35">
      <c r="A60" s="100"/>
      <c r="B60" s="181"/>
      <c r="C60" s="182" t="str">
        <f>Language!D181</f>
        <v>If the blue box contains an X</v>
      </c>
      <c r="D60" s="120"/>
      <c r="E60" s="179" t="e">
        <f>((E58-E59)/E59)</f>
        <v>#N/A</v>
      </c>
      <c r="F60" s="120"/>
      <c r="G60" s="401"/>
      <c r="H60" s="186"/>
      <c r="I60" s="374"/>
      <c r="L60" s="178"/>
    </row>
    <row r="61" spans="1:14" x14ac:dyDescent="0.35">
      <c r="A61" s="100"/>
      <c r="B61" s="181"/>
      <c r="C61" s="182" t="str">
        <f>Language!D182</f>
        <v>please explain the reason for the change in the box on the right</v>
      </c>
      <c r="D61" s="120"/>
      <c r="E61" s="184" t="e">
        <f>IF(E60&gt;0.2,"X",IF(E60&lt;-0.2,"X",""))</f>
        <v>#N/A</v>
      </c>
      <c r="F61" s="120"/>
      <c r="G61" s="402"/>
      <c r="H61" s="186"/>
      <c r="I61" s="374"/>
      <c r="L61" s="178"/>
    </row>
    <row r="62" spans="1:14" x14ac:dyDescent="0.35">
      <c r="A62" s="100"/>
      <c r="B62" s="156"/>
      <c r="C62" s="120"/>
      <c r="D62" s="120"/>
      <c r="E62" s="120"/>
      <c r="F62" s="120"/>
      <c r="G62" s="120"/>
      <c r="H62" s="150"/>
      <c r="I62" s="120"/>
      <c r="L62" s="173"/>
    </row>
    <row r="63" spans="1:14" x14ac:dyDescent="0.35">
      <c r="A63" s="100"/>
      <c r="B63" s="31"/>
      <c r="C63" s="30" t="str">
        <f>Language!D184</f>
        <v>MANDATORY RELIEFS</v>
      </c>
      <c r="D63" s="120"/>
      <c r="E63" s="120"/>
      <c r="F63" s="120"/>
      <c r="G63" s="120"/>
      <c r="H63" s="150"/>
      <c r="I63" s="120"/>
      <c r="L63" s="100"/>
    </row>
    <row r="64" spans="1:14" x14ac:dyDescent="0.35">
      <c r="A64" s="100"/>
      <c r="B64" s="31"/>
      <c r="C64" s="30"/>
      <c r="D64" s="120"/>
      <c r="E64" s="120"/>
      <c r="F64" s="120"/>
      <c r="G64" s="120"/>
      <c r="H64" s="150"/>
      <c r="I64" s="120"/>
      <c r="L64" s="100"/>
    </row>
    <row r="65" spans="1:14" x14ac:dyDescent="0.35">
      <c r="A65" s="100"/>
      <c r="B65" s="31"/>
      <c r="C65" s="30" t="str">
        <f>Language!D186</f>
        <v>Test 6: Compares reductions under charitable occupation, NDR3 with NDR1</v>
      </c>
      <c r="D65" s="120"/>
      <c r="E65" s="120"/>
      <c r="F65" s="120"/>
      <c r="G65" s="120"/>
      <c r="H65" s="150"/>
      <c r="I65" s="120"/>
      <c r="L65" s="113"/>
    </row>
    <row r="66" spans="1:14" x14ac:dyDescent="0.35">
      <c r="A66" s="100"/>
      <c r="B66" s="31"/>
      <c r="C66" s="30" t="str">
        <f>Language!D187</f>
        <v>(tolerance plus or minus 20%)</v>
      </c>
      <c r="D66" s="120"/>
      <c r="E66" s="120"/>
      <c r="F66" s="120"/>
      <c r="G66" s="120"/>
      <c r="H66" s="150"/>
      <c r="I66" s="120"/>
      <c r="L66" s="113"/>
    </row>
    <row r="67" spans="1:14" x14ac:dyDescent="0.35">
      <c r="A67" s="100"/>
      <c r="B67" s="156"/>
      <c r="C67" s="120" t="str">
        <f>Language!D188</f>
        <v>Line 5</v>
      </c>
      <c r="D67" s="120"/>
      <c r="E67" s="169">
        <f>VLOOKUP(J67,_NDR3,13,FALSE)</f>
        <v>0</v>
      </c>
      <c r="F67" s="120"/>
      <c r="G67" s="170" t="str">
        <f>Language!$D$235</f>
        <v>Reason for differences</v>
      </c>
      <c r="H67" s="171"/>
      <c r="I67" s="372"/>
      <c r="J67" s="375">
        <v>5</v>
      </c>
      <c r="L67" s="173"/>
    </row>
    <row r="68" spans="1:14" x14ac:dyDescent="0.35">
      <c r="A68" s="100"/>
      <c r="B68" s="156"/>
      <c r="C68" s="120" t="str">
        <f>Language!D189</f>
        <v>NDR1, 2025-26, line 4 or NDR2, line 9</v>
      </c>
      <c r="D68" s="120"/>
      <c r="E68" s="175" t="e">
        <f>-VLOOKUP($K21&amp;$K22&amp;UANumber&amp;J68&amp;$K23,NDRData,2,FALSE)</f>
        <v>#N/A</v>
      </c>
      <c r="F68" s="120"/>
      <c r="G68" s="400"/>
      <c r="H68" s="186"/>
      <c r="I68" s="374"/>
      <c r="J68" s="375">
        <v>4</v>
      </c>
      <c r="L68" s="173"/>
      <c r="M68" s="1" t="s">
        <v>169</v>
      </c>
      <c r="N68" s="1"/>
    </row>
    <row r="69" spans="1:14" x14ac:dyDescent="0.35">
      <c r="A69" s="100"/>
      <c r="B69" s="156"/>
      <c r="C69" s="120" t="str">
        <f>Language!D190</f>
        <v>If the actual difference is less than £1,000 - then go to the next test</v>
      </c>
      <c r="D69" s="120"/>
      <c r="E69" s="175" t="e">
        <f>IF((E67-E68)&gt;1000,E67-E68,IF(E67-E68&lt;-1000,(E67-E68),"go to next test"))</f>
        <v>#N/A</v>
      </c>
      <c r="F69" s="120"/>
      <c r="G69" s="401"/>
      <c r="H69" s="186"/>
      <c r="I69" s="374"/>
      <c r="L69" s="178"/>
    </row>
    <row r="70" spans="1:14" x14ac:dyDescent="0.35">
      <c r="A70" s="100"/>
      <c r="B70" s="181"/>
      <c r="C70" s="182" t="str">
        <f>Language!D191</f>
        <v>If the blue box contains an X</v>
      </c>
      <c r="D70" s="120"/>
      <c r="E70" s="179" t="e">
        <f>IF(E69="go to next test","",((E67-E68)/E68))</f>
        <v>#N/A</v>
      </c>
      <c r="F70" s="120"/>
      <c r="G70" s="401"/>
      <c r="H70" s="186"/>
      <c r="I70" s="374"/>
      <c r="L70" s="178"/>
    </row>
    <row r="71" spans="1:14" x14ac:dyDescent="0.35">
      <c r="A71" s="100"/>
      <c r="B71" s="181"/>
      <c r="C71" s="182" t="str">
        <f>Language!D192</f>
        <v>please explain the reason for the change in the box on the right</v>
      </c>
      <c r="D71" s="120"/>
      <c r="E71" s="184" t="e">
        <f>IF(E69="go to next test","",IF(ABS(E69)&lt;1000,"",IF(ABS(E70)&gt;0.2,"X","")))</f>
        <v>#N/A</v>
      </c>
      <c r="F71" s="120"/>
      <c r="G71" s="402"/>
      <c r="H71" s="186"/>
      <c r="I71" s="374"/>
      <c r="L71" s="113"/>
    </row>
    <row r="72" spans="1:14" x14ac:dyDescent="0.35">
      <c r="A72" s="100"/>
      <c r="B72" s="156"/>
      <c r="C72" s="120"/>
      <c r="D72" s="120"/>
      <c r="E72" s="120"/>
      <c r="F72" s="120"/>
      <c r="G72" s="120"/>
      <c r="H72" s="150"/>
      <c r="I72" s="120"/>
      <c r="L72" s="113"/>
    </row>
    <row r="73" spans="1:14" x14ac:dyDescent="0.35">
      <c r="A73" s="100"/>
      <c r="B73" s="31"/>
      <c r="C73" s="30" t="str">
        <f>Language!D194</f>
        <v>Test 7: Compares reductions under community amateur sports clubs NDR3 with NDR1</v>
      </c>
      <c r="D73" s="120"/>
      <c r="E73" s="120"/>
      <c r="F73" s="120"/>
      <c r="G73" s="120"/>
      <c r="H73" s="150"/>
      <c r="I73" s="120"/>
      <c r="L73" s="113"/>
    </row>
    <row r="74" spans="1:14" x14ac:dyDescent="0.35">
      <c r="A74" s="100"/>
      <c r="B74" s="31"/>
      <c r="C74" s="30" t="str">
        <f>Language!D195</f>
        <v>(tolerance plus or minus 20%)</v>
      </c>
      <c r="D74" s="120"/>
      <c r="E74" s="120"/>
      <c r="F74" s="120"/>
      <c r="G74" s="120"/>
      <c r="H74" s="150"/>
      <c r="I74" s="120"/>
      <c r="L74" s="113"/>
    </row>
    <row r="75" spans="1:14" x14ac:dyDescent="0.35">
      <c r="A75" s="100"/>
      <c r="B75" s="156"/>
      <c r="C75" s="120" t="str">
        <f>Language!D196</f>
        <v>Line 6.5</v>
      </c>
      <c r="D75" s="120"/>
      <c r="E75" s="169">
        <f>VLOOKUP(J75,_NDR3,13,FALSE)</f>
        <v>0</v>
      </c>
      <c r="F75" s="120"/>
      <c r="G75" s="170" t="str">
        <f>Language!$D$235</f>
        <v>Reason for differences</v>
      </c>
      <c r="H75" s="171"/>
      <c r="I75" s="372"/>
      <c r="J75" s="375">
        <v>6.5</v>
      </c>
      <c r="L75" s="173"/>
    </row>
    <row r="76" spans="1:14" x14ac:dyDescent="0.35">
      <c r="A76" s="100"/>
      <c r="B76" s="156"/>
      <c r="C76" s="120" t="str">
        <f>Language!D197</f>
        <v>NDR1, 2025-26 line 5</v>
      </c>
      <c r="D76" s="120"/>
      <c r="E76" s="175" t="e">
        <f>-VLOOKUP($K21&amp;$K22&amp;UANumber&amp;J76&amp;$K23,NDRData,2,FALSE)</f>
        <v>#N/A</v>
      </c>
      <c r="F76" s="120"/>
      <c r="G76" s="400"/>
      <c r="H76" s="186"/>
      <c r="I76" s="374"/>
      <c r="J76" s="375">
        <v>5</v>
      </c>
      <c r="L76" s="173"/>
      <c r="M76" s="1" t="s">
        <v>170</v>
      </c>
      <c r="N76" s="1"/>
    </row>
    <row r="77" spans="1:14" x14ac:dyDescent="0.35">
      <c r="A77" s="100"/>
      <c r="B77" s="156"/>
      <c r="C77" s="120" t="str">
        <f>Language!D198</f>
        <v>If the actual difference is less than £1,000 - then go to the next test</v>
      </c>
      <c r="D77" s="120"/>
      <c r="E77" s="175" t="e">
        <f>IF((E75-E76)&gt;1000,E75-E76,IF(E75-E76&lt;-1000,(E75-E76),"go to next test"))</f>
        <v>#N/A</v>
      </c>
      <c r="F77" s="120"/>
      <c r="G77" s="401"/>
      <c r="H77" s="186"/>
      <c r="I77" s="374"/>
      <c r="L77" s="178"/>
    </row>
    <row r="78" spans="1:14" x14ac:dyDescent="0.35">
      <c r="A78" s="100"/>
      <c r="B78" s="181"/>
      <c r="C78" s="182" t="str">
        <f>Language!D199</f>
        <v>If the blue box contains an X</v>
      </c>
      <c r="D78" s="120"/>
      <c r="E78" s="179" t="e">
        <f>IF(E77="go to next test","",((E75-E76)/E76))</f>
        <v>#N/A</v>
      </c>
      <c r="F78" s="120"/>
      <c r="G78" s="401"/>
      <c r="H78" s="186"/>
      <c r="I78" s="374"/>
      <c r="L78" s="178"/>
    </row>
    <row r="79" spans="1:14" x14ac:dyDescent="0.35">
      <c r="A79" s="100"/>
      <c r="B79" s="181"/>
      <c r="C79" s="182" t="str">
        <f>Language!D200</f>
        <v>please explain the reason for the change in the box on the right</v>
      </c>
      <c r="D79" s="120"/>
      <c r="E79" s="184" t="e">
        <f>IF(E77="go to next test","",IF(ABS(E77)&lt;1000,"",IF(ABS(E78)&gt;0.2,"X","")))</f>
        <v>#N/A</v>
      </c>
      <c r="F79" s="120"/>
      <c r="G79" s="402"/>
      <c r="H79" s="186"/>
      <c r="I79" s="374"/>
      <c r="L79" s="113"/>
    </row>
    <row r="80" spans="1:14" x14ac:dyDescent="0.35">
      <c r="A80" s="100"/>
      <c r="B80" s="156"/>
      <c r="C80" s="120"/>
      <c r="D80" s="120"/>
      <c r="E80" s="120"/>
      <c r="F80" s="120"/>
      <c r="G80" s="120"/>
      <c r="H80" s="150"/>
      <c r="I80" s="120"/>
      <c r="L80" s="113"/>
    </row>
    <row r="81" spans="1:14" x14ac:dyDescent="0.35">
      <c r="A81" s="100"/>
      <c r="B81" s="31"/>
      <c r="C81" s="30" t="str">
        <f>Language!D202</f>
        <v>Test 8: Compares reductions under small business rate relief NDR3 with NDR1</v>
      </c>
      <c r="D81" s="120"/>
      <c r="E81" s="120"/>
      <c r="F81" s="120"/>
      <c r="G81" s="120"/>
      <c r="H81" s="150"/>
      <c r="I81" s="120"/>
      <c r="L81" s="113"/>
    </row>
    <row r="82" spans="1:14" x14ac:dyDescent="0.35">
      <c r="A82" s="100"/>
      <c r="B82" s="31"/>
      <c r="C82" s="30" t="str">
        <f>Language!D203</f>
        <v>(tolerance plus or minus 20%)</v>
      </c>
      <c r="D82" s="120"/>
      <c r="E82" s="120"/>
      <c r="F82" s="120"/>
      <c r="G82" s="120"/>
      <c r="H82" s="150"/>
      <c r="I82" s="120"/>
      <c r="L82" s="113"/>
    </row>
    <row r="83" spans="1:14" x14ac:dyDescent="0.35">
      <c r="A83" s="100"/>
      <c r="B83" s="156"/>
      <c r="C83" s="120" t="str">
        <f>Language!D204</f>
        <v>Line 8.6 plus 8.7 plus 8.8</v>
      </c>
      <c r="D83" s="120"/>
      <c r="E83" s="169">
        <f>VLOOKUP(J83,_NDR3,13,FALSE)+VLOOKUP(J84,_NDR3,13,FALSE)+VLOOKUP(J85,_NDR3,13,FALSE)</f>
        <v>0</v>
      </c>
      <c r="F83" s="120"/>
      <c r="G83" s="170" t="str">
        <f>Language!$D$235</f>
        <v>Reason for differences</v>
      </c>
      <c r="H83" s="171"/>
      <c r="I83" s="372"/>
      <c r="J83" s="375">
        <v>8.6</v>
      </c>
      <c r="K83" s="172" t="str">
        <f>$K$19</f>
        <v>202526</v>
      </c>
      <c r="L83" s="173"/>
    </row>
    <row r="84" spans="1:14" x14ac:dyDescent="0.35">
      <c r="A84" s="100"/>
      <c r="B84" s="156"/>
      <c r="C84" s="120" t="str">
        <f>Language!D205</f>
        <v>NDR1, 2025-26 line 6.9</v>
      </c>
      <c r="D84" s="120"/>
      <c r="E84" s="175" t="e">
        <f>-VLOOKUP($K83&amp;$K84&amp;UANumber&amp;K86&amp;$K87,NDRData,2,FALSE)</f>
        <v>#N/A</v>
      </c>
      <c r="F84" s="120"/>
      <c r="G84" s="400"/>
      <c r="H84" s="186"/>
      <c r="I84" s="374"/>
      <c r="J84" s="375">
        <v>8.6999999999999993</v>
      </c>
      <c r="K84" s="172" t="s">
        <v>101</v>
      </c>
      <c r="L84" s="173"/>
      <c r="M84" s="1" t="s">
        <v>171</v>
      </c>
      <c r="N84" s="1"/>
    </row>
    <row r="85" spans="1:14" x14ac:dyDescent="0.35">
      <c r="A85" s="100"/>
      <c r="B85" s="156"/>
      <c r="C85" s="120" t="str">
        <f>Language!D206</f>
        <v>If the actual difference is less than £1,000 - then go to the next test</v>
      </c>
      <c r="D85" s="120"/>
      <c r="E85" s="175" t="e">
        <f>IF((E83-E84)&gt;1000,E83-E84,IF(E83-E84&lt;-1000,(E83-E84),"go to next test"))</f>
        <v>#N/A</v>
      </c>
      <c r="F85" s="120"/>
      <c r="G85" s="401"/>
      <c r="H85" s="186"/>
      <c r="I85" s="374"/>
      <c r="J85" s="375">
        <v>8.8000000000000007</v>
      </c>
      <c r="K85" s="172"/>
      <c r="L85" s="178"/>
    </row>
    <row r="86" spans="1:14" x14ac:dyDescent="0.35">
      <c r="A86" s="100"/>
      <c r="B86" s="181"/>
      <c r="C86" s="182" t="str">
        <f>Language!D207</f>
        <v>If the blue box contains an X</v>
      </c>
      <c r="D86" s="120"/>
      <c r="E86" s="179" t="e">
        <f>IF(E85="go to next test","",((E83-E84)/E84))</f>
        <v>#N/A</v>
      </c>
      <c r="F86" s="120"/>
      <c r="G86" s="401"/>
      <c r="H86" s="186"/>
      <c r="I86" s="374"/>
      <c r="K86" s="172">
        <v>6.9</v>
      </c>
      <c r="L86" s="178"/>
    </row>
    <row r="87" spans="1:14" x14ac:dyDescent="0.35">
      <c r="A87" s="100"/>
      <c r="B87" s="181"/>
      <c r="C87" s="182" t="str">
        <f>Language!D208</f>
        <v>please explain the reason for the change in the box on the right</v>
      </c>
      <c r="D87" s="120"/>
      <c r="E87" s="184" t="e">
        <f>IF(E85="go to next test","",IF(ABS(E85)&lt;1000,"",IF(ABS(E86)&gt;0.2,"X","")))</f>
        <v>#N/A</v>
      </c>
      <c r="F87" s="120"/>
      <c r="G87" s="402"/>
      <c r="H87" s="186"/>
      <c r="I87" s="374"/>
      <c r="K87" s="177"/>
      <c r="L87" s="178"/>
    </row>
    <row r="88" spans="1:14" x14ac:dyDescent="0.35">
      <c r="A88" s="100"/>
      <c r="B88" s="156"/>
      <c r="C88" s="120"/>
      <c r="D88" s="120"/>
      <c r="E88" s="120"/>
      <c r="F88" s="120"/>
      <c r="G88" s="120"/>
      <c r="H88" s="150"/>
      <c r="I88" s="120"/>
      <c r="K88" s="1"/>
      <c r="L88" s="113"/>
    </row>
    <row r="89" spans="1:14" x14ac:dyDescent="0.35">
      <c r="A89" s="100"/>
      <c r="B89" s="31"/>
      <c r="C89" s="30" t="str">
        <f>Language!D210</f>
        <v>Test 9: Compares reductions under Partly occupied premises NDR3 and NDR1</v>
      </c>
      <c r="D89" s="120"/>
      <c r="E89" s="120"/>
      <c r="F89" s="120"/>
      <c r="G89" s="120"/>
      <c r="H89" s="150"/>
      <c r="I89" s="120"/>
      <c r="K89" s="1"/>
      <c r="L89" s="113"/>
    </row>
    <row r="90" spans="1:14" x14ac:dyDescent="0.35">
      <c r="A90" s="100"/>
      <c r="B90" s="31"/>
      <c r="C90" s="30" t="str">
        <f>Language!D211</f>
        <v>(tolerance plus or minus 20%)</v>
      </c>
      <c r="D90" s="120"/>
      <c r="E90" s="120"/>
      <c r="F90" s="120"/>
      <c r="G90" s="120"/>
      <c r="H90" s="150"/>
      <c r="I90" s="120"/>
      <c r="K90" s="1"/>
      <c r="L90" s="113"/>
    </row>
    <row r="91" spans="1:14" x14ac:dyDescent="0.35">
      <c r="A91" s="100"/>
      <c r="B91" s="194"/>
      <c r="C91" s="195" t="str">
        <f>Language!D212</f>
        <v>Line 9, in respect of current year</v>
      </c>
      <c r="D91" s="120"/>
      <c r="E91" s="169">
        <f>VLOOKUP(J91,_NDR3,13,FALSE)</f>
        <v>0</v>
      </c>
      <c r="F91" s="120"/>
      <c r="G91" s="170" t="str">
        <f>Language!$D$235</f>
        <v>Reason for differences</v>
      </c>
      <c r="H91" s="171"/>
      <c r="I91" s="372"/>
      <c r="J91" s="375">
        <v>9</v>
      </c>
      <c r="K91" s="172" t="str">
        <f>$K$19</f>
        <v>202526</v>
      </c>
      <c r="L91" s="173"/>
    </row>
    <row r="92" spans="1:14" x14ac:dyDescent="0.35">
      <c r="A92" s="100"/>
      <c r="B92" s="156"/>
      <c r="C92" s="120" t="str">
        <f>Language!D213</f>
        <v>NDR1, 2025-26 line 7</v>
      </c>
      <c r="D92" s="120"/>
      <c r="E92" s="175" t="e">
        <f>-VLOOKUP($K91&amp;$K92&amp;UANumber&amp;K93&amp;$K94,NDRData,2,FALSE)</f>
        <v>#N/A</v>
      </c>
      <c r="F92" s="120"/>
      <c r="G92" s="400"/>
      <c r="H92" s="186"/>
      <c r="I92" s="374"/>
      <c r="K92" s="172" t="s">
        <v>101</v>
      </c>
      <c r="L92" s="173"/>
      <c r="M92" s="1" t="s">
        <v>172</v>
      </c>
      <c r="N92" s="1"/>
    </row>
    <row r="93" spans="1:14" x14ac:dyDescent="0.35">
      <c r="A93" s="100"/>
      <c r="B93" s="156"/>
      <c r="C93" s="120" t="str">
        <f>Language!D214</f>
        <v>If the actual difference is less than £25,000 - then go to the next test</v>
      </c>
      <c r="D93" s="120"/>
      <c r="E93" s="175" t="e">
        <f>IF((E91-E92)&gt;25000,E91-E92,IF(E91-E92&lt;-25000,(E91-E92),"go to next test"))</f>
        <v>#N/A</v>
      </c>
      <c r="F93" s="120"/>
      <c r="G93" s="401"/>
      <c r="H93" s="186"/>
      <c r="I93" s="374"/>
      <c r="K93" s="177" t="s">
        <v>185</v>
      </c>
      <c r="L93" s="178"/>
    </row>
    <row r="94" spans="1:14" x14ac:dyDescent="0.35">
      <c r="A94" s="100"/>
      <c r="B94" s="181"/>
      <c r="C94" s="182" t="str">
        <f>Language!D215</f>
        <v>If the blue box contains an X</v>
      </c>
      <c r="D94" s="120"/>
      <c r="E94" s="179" t="e">
        <f>IF(E93="go to next test","",((E91-E92)/E92))</f>
        <v>#N/A</v>
      </c>
      <c r="F94" s="120"/>
      <c r="G94" s="401"/>
      <c r="H94" s="186"/>
      <c r="I94" s="374"/>
      <c r="K94" s="177"/>
      <c r="L94" s="178"/>
    </row>
    <row r="95" spans="1:14" x14ac:dyDescent="0.35">
      <c r="A95" s="100"/>
      <c r="B95" s="181"/>
      <c r="C95" s="182" t="str">
        <f>Language!D216</f>
        <v>please explain the reason for the change in the box on the right</v>
      </c>
      <c r="D95" s="120"/>
      <c r="E95" s="184" t="e">
        <f>IF(E93="go to next test","",IF(ABS(E93)&lt;25000,"",IF(ABS(E94)&gt;0.2,"X","")))</f>
        <v>#N/A</v>
      </c>
      <c r="F95" s="120"/>
      <c r="G95" s="402"/>
      <c r="H95" s="186"/>
      <c r="I95" s="374"/>
      <c r="K95" s="1"/>
      <c r="L95" s="113"/>
    </row>
    <row r="96" spans="1:14" x14ac:dyDescent="0.35">
      <c r="A96" s="100"/>
      <c r="B96" s="156"/>
      <c r="C96" s="120"/>
      <c r="D96" s="120"/>
      <c r="E96" s="120"/>
      <c r="F96" s="120"/>
      <c r="G96" s="120"/>
      <c r="H96" s="150"/>
      <c r="I96" s="120"/>
      <c r="K96" s="1"/>
      <c r="L96" s="113"/>
    </row>
    <row r="97" spans="1:14" x14ac:dyDescent="0.35">
      <c r="A97" s="100"/>
      <c r="B97" s="31"/>
      <c r="C97" s="30" t="str">
        <f>Language!D218</f>
        <v>Test 10: Compares reductions under unoccupied hereditaments NDR3 and NDR1</v>
      </c>
      <c r="D97" s="120"/>
      <c r="E97" s="120"/>
      <c r="F97" s="120"/>
      <c r="G97" s="120"/>
      <c r="H97" s="150"/>
      <c r="I97" s="120"/>
      <c r="K97" s="1"/>
      <c r="L97" s="113"/>
    </row>
    <row r="98" spans="1:14" x14ac:dyDescent="0.35">
      <c r="A98" s="100"/>
      <c r="B98" s="31"/>
      <c r="C98" s="30" t="str">
        <f>Language!D219</f>
        <v>(tolerance plus or minus 20%)</v>
      </c>
      <c r="D98" s="120"/>
      <c r="E98" s="120"/>
      <c r="F98" s="120"/>
      <c r="G98" s="120"/>
      <c r="H98" s="150"/>
      <c r="I98" s="120"/>
      <c r="K98" s="1"/>
      <c r="L98" s="113"/>
    </row>
    <row r="99" spans="1:14" x14ac:dyDescent="0.35">
      <c r="A99" s="100"/>
      <c r="B99" s="194"/>
      <c r="C99" s="195" t="str">
        <f>Language!D220</f>
        <v>Line 11, in respect of current year</v>
      </c>
      <c r="D99" s="120"/>
      <c r="E99" s="169">
        <f>VLOOKUP(J99,_NDR3,13,FALSE)</f>
        <v>0</v>
      </c>
      <c r="F99" s="120"/>
      <c r="G99" s="170" t="str">
        <f>Language!$D$235</f>
        <v>Reason for differences</v>
      </c>
      <c r="H99" s="171"/>
      <c r="I99" s="372"/>
      <c r="J99" s="375">
        <v>11</v>
      </c>
      <c r="K99" s="172" t="str">
        <f>$K$19</f>
        <v>202526</v>
      </c>
      <c r="L99" s="173"/>
    </row>
    <row r="100" spans="1:14" x14ac:dyDescent="0.35">
      <c r="A100" s="100"/>
      <c r="B100" s="156"/>
      <c r="C100" s="120" t="str">
        <f>Language!D221</f>
        <v>NDR1, 2025-26 line 8</v>
      </c>
      <c r="D100" s="120"/>
      <c r="E100" s="175" t="e">
        <f>-VLOOKUP($K99&amp;$K100&amp;UANumber&amp;K101&amp;$K102,NDRData,2,FALSE)</f>
        <v>#N/A</v>
      </c>
      <c r="F100" s="120"/>
      <c r="G100" s="400"/>
      <c r="H100" s="186"/>
      <c r="I100" s="374"/>
      <c r="K100" s="172" t="s">
        <v>101</v>
      </c>
      <c r="L100" s="173"/>
      <c r="M100" s="1" t="s">
        <v>173</v>
      </c>
      <c r="N100" s="1"/>
    </row>
    <row r="101" spans="1:14" x14ac:dyDescent="0.35">
      <c r="A101" s="100"/>
      <c r="B101" s="156"/>
      <c r="C101" s="120" t="str">
        <f>Language!D222</f>
        <v>If the actual difference is less than £25,000 - then go to the next test</v>
      </c>
      <c r="D101" s="120"/>
      <c r="E101" s="175" t="e">
        <f>IF((E99-E100)&gt;25000,E99-E100,IF(E99-E100&lt;-25000,(E99-E100),"go to next test"))</f>
        <v>#N/A</v>
      </c>
      <c r="F101" s="120"/>
      <c r="G101" s="401"/>
      <c r="H101" s="186"/>
      <c r="I101" s="374"/>
      <c r="K101" s="177" t="s">
        <v>186</v>
      </c>
      <c r="L101" s="178"/>
    </row>
    <row r="102" spans="1:14" x14ac:dyDescent="0.35">
      <c r="A102" s="100"/>
      <c r="B102" s="181"/>
      <c r="C102" s="182" t="str">
        <f>Language!D223</f>
        <v>If the blue box contains an X</v>
      </c>
      <c r="D102" s="120"/>
      <c r="E102" s="179" t="e">
        <f>IF(E101="go to next test","",((E99-E100)/E100))</f>
        <v>#N/A</v>
      </c>
      <c r="F102" s="120"/>
      <c r="G102" s="401"/>
      <c r="H102" s="186"/>
      <c r="I102" s="374"/>
      <c r="K102" s="177"/>
      <c r="L102" s="178"/>
    </row>
    <row r="103" spans="1:14" x14ac:dyDescent="0.35">
      <c r="A103" s="100"/>
      <c r="B103" s="181"/>
      <c r="C103" s="182" t="str">
        <f>Language!D224</f>
        <v>please explain the reason for the change in the box on the right</v>
      </c>
      <c r="D103" s="120"/>
      <c r="E103" s="184" t="e">
        <f>IF(E101="go to next test","",IF(ABS(E101)&lt;25000,"",IF(ABS(E102)&gt;0.2,"X","")))</f>
        <v>#N/A</v>
      </c>
      <c r="F103" s="120"/>
      <c r="G103" s="402"/>
      <c r="H103" s="186"/>
      <c r="I103" s="374"/>
      <c r="K103" s="1"/>
      <c r="L103" s="113"/>
    </row>
    <row r="104" spans="1:14" x14ac:dyDescent="0.35">
      <c r="A104" s="100"/>
      <c r="B104" s="156"/>
      <c r="C104" s="120"/>
      <c r="D104" s="120"/>
      <c r="E104" s="120"/>
      <c r="F104" s="120"/>
      <c r="G104" s="120"/>
      <c r="H104" s="150"/>
      <c r="I104" s="120"/>
      <c r="K104" s="1"/>
      <c r="L104" s="113"/>
    </row>
    <row r="105" spans="1:14" x14ac:dyDescent="0.35">
      <c r="A105" s="100"/>
      <c r="B105" s="31"/>
      <c r="C105" s="30" t="str">
        <f>Language!D226</f>
        <v>ARREARS</v>
      </c>
      <c r="D105" s="120"/>
      <c r="E105" s="120"/>
      <c r="F105" s="120"/>
      <c r="G105" s="120"/>
      <c r="H105" s="150"/>
      <c r="I105" s="120"/>
      <c r="K105" s="1"/>
      <c r="L105" s="113"/>
    </row>
    <row r="106" spans="1:14" x14ac:dyDescent="0.35">
      <c r="A106" s="100"/>
      <c r="B106" s="156"/>
      <c r="C106" s="120"/>
      <c r="D106" s="120"/>
      <c r="E106" s="120"/>
      <c r="F106" s="120"/>
      <c r="G106" s="120"/>
      <c r="H106" s="150"/>
      <c r="I106" s="120"/>
      <c r="K106" s="1"/>
      <c r="L106" s="113"/>
    </row>
    <row r="107" spans="1:14" x14ac:dyDescent="0.35">
      <c r="A107" s="100"/>
      <c r="B107" s="31"/>
      <c r="C107" s="30" t="str">
        <f>Language!D228</f>
        <v>Test 11: Check percentage increase in Estimated gross arrears of all non-domestic rates</v>
      </c>
      <c r="D107" s="120"/>
      <c r="E107" s="120"/>
      <c r="F107" s="120"/>
      <c r="G107" s="120"/>
      <c r="H107" s="150"/>
      <c r="I107" s="120"/>
      <c r="K107" s="1"/>
      <c r="L107" s="113"/>
    </row>
    <row r="108" spans="1:14" x14ac:dyDescent="0.35">
      <c r="A108" s="100"/>
      <c r="B108" s="31"/>
      <c r="C108" s="30" t="str">
        <f>Language!D229</f>
        <v>31 March 2025 with 31 March 2024</v>
      </c>
      <c r="D108" s="120"/>
      <c r="E108" s="120"/>
      <c r="F108" s="120"/>
      <c r="G108" s="120"/>
      <c r="H108" s="150"/>
      <c r="I108" s="120"/>
      <c r="K108" s="1"/>
      <c r="L108" s="113"/>
    </row>
    <row r="109" spans="1:14" x14ac:dyDescent="0.35">
      <c r="A109" s="100"/>
      <c r="B109" s="190"/>
      <c r="C109" s="183" t="str">
        <f>Language!D230</f>
        <v>Line 14</v>
      </c>
      <c r="D109" s="120"/>
      <c r="E109" s="169">
        <f>VLOOKUP(J109,_NDR3,13,FALSE)</f>
        <v>0</v>
      </c>
      <c r="F109" s="120"/>
      <c r="G109" s="170" t="str">
        <f>Language!$D$235</f>
        <v>Reason for differences</v>
      </c>
      <c r="H109" s="171"/>
      <c r="I109" s="372"/>
      <c r="J109" s="375">
        <v>14</v>
      </c>
      <c r="K109" s="172">
        <f>$K$19-101</f>
        <v>202425</v>
      </c>
      <c r="L109" s="173"/>
    </row>
    <row r="110" spans="1:14" x14ac:dyDescent="0.35">
      <c r="A110" s="100"/>
      <c r="B110" s="190"/>
      <c r="C110" s="183" t="str">
        <f>Language!D231</f>
        <v>NDR3, 2024-25 line 14</v>
      </c>
      <c r="D110" s="120"/>
      <c r="E110" s="175" t="e">
        <f>VLOOKUP($K109&amp;$K110&amp;UANumber&amp;K111,NDRData,2,FALSE)</f>
        <v>#N/A</v>
      </c>
      <c r="F110" s="120"/>
      <c r="G110" s="400"/>
      <c r="H110" s="186"/>
      <c r="I110" s="374"/>
      <c r="K110" s="172" t="s">
        <v>102</v>
      </c>
      <c r="L110" s="173"/>
    </row>
    <row r="111" spans="1:14" x14ac:dyDescent="0.35">
      <c r="A111" s="100"/>
      <c r="B111" s="156"/>
      <c r="C111" s="120" t="str">
        <f>Language!D232</f>
        <v>If the difference is less £500,000 then no explanation is required</v>
      </c>
      <c r="D111" s="120"/>
      <c r="E111" s="175" t="e">
        <f>IF(ABS(E109-E110)&gt;500000,E109-E110,"")</f>
        <v>#N/A</v>
      </c>
      <c r="F111" s="120"/>
      <c r="G111" s="401"/>
      <c r="H111" s="186"/>
      <c r="I111" s="374"/>
      <c r="K111" s="177" t="s">
        <v>217</v>
      </c>
      <c r="L111" s="178"/>
    </row>
    <row r="112" spans="1:14" x14ac:dyDescent="0.35">
      <c r="A112" s="100"/>
      <c r="B112" s="181"/>
      <c r="C112" s="182" t="str">
        <f>Language!D233</f>
        <v>If the blue box contains an X</v>
      </c>
      <c r="D112" s="120"/>
      <c r="E112" s="179" t="e">
        <f>((E109-E110)/E110)</f>
        <v>#N/A</v>
      </c>
      <c r="F112" s="120"/>
      <c r="G112" s="401"/>
      <c r="H112" s="186"/>
      <c r="I112" s="374"/>
      <c r="K112" s="177"/>
      <c r="L112" s="178"/>
    </row>
    <row r="113" spans="1:12" x14ac:dyDescent="0.35">
      <c r="A113" s="100"/>
      <c r="B113" s="181"/>
      <c r="C113" s="182" t="str">
        <f>Language!D234</f>
        <v>please explain the above 20% increase in arrears</v>
      </c>
      <c r="D113" s="120"/>
      <c r="E113" s="184" t="e">
        <f>IF(E111="","",IF(ABS(E111)&lt;500000,"",IF(ABS(E112)&gt;0.2,"X","")))</f>
        <v>#N/A</v>
      </c>
      <c r="F113" s="120"/>
      <c r="G113" s="402"/>
      <c r="H113" s="186"/>
      <c r="I113" s="374"/>
      <c r="K113" s="1"/>
      <c r="L113" s="196"/>
    </row>
    <row r="114" spans="1:12" x14ac:dyDescent="0.35">
      <c r="A114" s="100"/>
      <c r="B114" s="162"/>
      <c r="C114" s="163"/>
      <c r="D114" s="163"/>
      <c r="E114" s="163"/>
      <c r="F114" s="163"/>
      <c r="G114" s="163"/>
      <c r="H114" s="192"/>
      <c r="I114" s="120"/>
      <c r="K114" s="1"/>
    </row>
    <row r="115" spans="1:12" x14ac:dyDescent="0.35">
      <c r="A115" s="100"/>
    </row>
  </sheetData>
  <mergeCells count="11">
    <mergeCell ref="G110:G113"/>
    <mergeCell ref="G59:G61"/>
    <mergeCell ref="G68:G71"/>
    <mergeCell ref="G76:G79"/>
    <mergeCell ref="G84:G87"/>
    <mergeCell ref="G100:G103"/>
    <mergeCell ref="G22:G26"/>
    <mergeCell ref="G31:G34"/>
    <mergeCell ref="G40:G42"/>
    <mergeCell ref="G48:G50"/>
    <mergeCell ref="G92:G95"/>
  </mergeCells>
  <phoneticPr fontId="9" type="noConversion"/>
  <pageMargins left="0.19685039370078741" right="0.19685039370078741" top="0.19685039370078741" bottom="0.19685039370078741" header="0" footer="0"/>
  <pageSetup paperSize="9" scale="55" orientation="portrait" r:id="rId1"/>
  <headerFooter alignWithMargins="0"/>
  <rowBreaks count="1" manualBreakCount="1">
    <brk id="51" min="2" max="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FF0000"/>
  </sheetPr>
  <dimension ref="A1:G243"/>
  <sheetViews>
    <sheetView zoomScale="70" zoomScaleNormal="70" workbookViewId="0">
      <pane ySplit="3" topLeftCell="A94" activePane="bottomLeft" state="frozen"/>
      <selection pane="bottomLeft" activeCell="C98" sqref="C98"/>
    </sheetView>
  </sheetViews>
  <sheetFormatPr defaultColWidth="50.53515625" defaultRowHeight="41" customHeight="1" x14ac:dyDescent="0.35"/>
  <cols>
    <col min="1" max="1" width="3.765625" style="252" customWidth="1"/>
    <col min="2" max="2" width="50.53515625" style="249"/>
    <col min="3" max="3" width="50.53515625" style="254"/>
    <col min="4" max="16384" width="50.53515625" style="252"/>
  </cols>
  <sheetData>
    <row r="1" spans="2:4" ht="41" customHeight="1" x14ac:dyDescent="0.35">
      <c r="B1" s="254" t="s">
        <v>361</v>
      </c>
      <c r="C1" s="250" t="s">
        <v>360</v>
      </c>
      <c r="D1" s="251" t="s">
        <v>359</v>
      </c>
    </row>
    <row r="2" spans="2:4" ht="41" customHeight="1" x14ac:dyDescent="0.35">
      <c r="B2" s="249" t="s">
        <v>358</v>
      </c>
      <c r="C2" s="250" t="s">
        <v>530</v>
      </c>
      <c r="D2" s="253"/>
    </row>
    <row r="3" spans="2:4" ht="41" customHeight="1" x14ac:dyDescent="0.35">
      <c r="B3" s="249" t="s">
        <v>1532</v>
      </c>
      <c r="C3" s="254" t="s">
        <v>1533</v>
      </c>
      <c r="D3" s="249" t="str">
        <f t="shared" ref="D3:D78" si="0">IF(Lang="Eng",B3,IF(Lang="Cym",C3,""))</f>
        <v>Non-domestic rates final contributions return 2025-26</v>
      </c>
    </row>
    <row r="4" spans="2:4" ht="41" customHeight="1" x14ac:dyDescent="0.35">
      <c r="B4" s="249" t="s">
        <v>1452</v>
      </c>
      <c r="C4" s="254" t="s">
        <v>1479</v>
      </c>
      <c r="D4" s="249" t="str">
        <f t="shared" si="0"/>
        <v>Please select the type of return:</v>
      </c>
    </row>
    <row r="5" spans="2:4" ht="41" customHeight="1" x14ac:dyDescent="0.35">
      <c r="B5" s="249" t="s">
        <v>52</v>
      </c>
      <c r="C5" s="254" t="s">
        <v>357</v>
      </c>
      <c r="D5" s="249" t="str">
        <f t="shared" si="0"/>
        <v>Billing Authorities only</v>
      </c>
    </row>
    <row r="6" spans="2:4" ht="41" customHeight="1" x14ac:dyDescent="0.35">
      <c r="B6" s="249" t="s">
        <v>356</v>
      </c>
      <c r="C6" s="254" t="s">
        <v>355</v>
      </c>
      <c r="D6" s="249" t="str">
        <f t="shared" si="0"/>
        <v>Please amend the details for your authority below if necessary:</v>
      </c>
    </row>
    <row r="7" spans="2:4" ht="41" customHeight="1" x14ac:dyDescent="0.35">
      <c r="B7" s="249" t="s">
        <v>354</v>
      </c>
      <c r="C7" s="254" t="s">
        <v>531</v>
      </c>
      <c r="D7" s="249" t="str">
        <f t="shared" si="0"/>
        <v>Please give the name and telephone number of the person who we may contact in case of queries:-</v>
      </c>
    </row>
    <row r="8" spans="2:4" ht="41" customHeight="1" x14ac:dyDescent="0.35">
      <c r="B8" s="249" t="s">
        <v>353</v>
      </c>
      <c r="C8" s="254" t="s">
        <v>352</v>
      </c>
      <c r="D8" s="249" t="str">
        <f t="shared" si="0"/>
        <v>Name:</v>
      </c>
    </row>
    <row r="9" spans="2:4" ht="41" customHeight="1" x14ac:dyDescent="0.35">
      <c r="B9" s="249" t="s">
        <v>181</v>
      </c>
      <c r="C9" s="254" t="s">
        <v>351</v>
      </c>
      <c r="D9" s="249" t="str">
        <f t="shared" si="0"/>
        <v>E-mail:</v>
      </c>
    </row>
    <row r="10" spans="2:4" ht="41" customHeight="1" x14ac:dyDescent="0.35">
      <c r="B10" s="249" t="s">
        <v>350</v>
      </c>
      <c r="C10" s="254" t="s">
        <v>349</v>
      </c>
      <c r="D10" s="249" t="str">
        <f t="shared" si="0"/>
        <v>Telephone:</v>
      </c>
    </row>
    <row r="11" spans="2:4" ht="41" customHeight="1" x14ac:dyDescent="0.35">
      <c r="B11" s="249" t="s">
        <v>348</v>
      </c>
      <c r="C11" s="254" t="s">
        <v>347</v>
      </c>
      <c r="D11" s="249" t="str">
        <f t="shared" si="0"/>
        <v>STD code</v>
      </c>
    </row>
    <row r="12" spans="2:4" ht="41" customHeight="1" x14ac:dyDescent="0.35">
      <c r="B12" s="249" t="s">
        <v>346</v>
      </c>
      <c r="C12" s="254" t="s">
        <v>345</v>
      </c>
      <c r="D12" s="249" t="str">
        <f t="shared" si="0"/>
        <v>Number and extension:</v>
      </c>
    </row>
    <row r="13" spans="2:4" ht="41" customHeight="1" x14ac:dyDescent="0.35">
      <c r="B13" s="249" t="s">
        <v>145</v>
      </c>
      <c r="C13" s="254" t="s">
        <v>344</v>
      </c>
      <c r="D13" s="249" t="str">
        <f t="shared" si="0"/>
        <v>The information on this form must be submitted to the Welsh Government under Schedule 8 of the Local Government Finance Act 1988</v>
      </c>
    </row>
    <row r="14" spans="2:4" ht="41" customHeight="1" x14ac:dyDescent="0.35">
      <c r="B14" s="254" t="s">
        <v>1568</v>
      </c>
      <c r="C14" s="254" t="s">
        <v>1569</v>
      </c>
      <c r="D14" s="249" t="str">
        <f t="shared" si="0"/>
        <v xml:space="preserve">An electronic copy of the spreadsheet and a signed scanned PDF version must be returned via email to the Welsh Government by </v>
      </c>
    </row>
    <row r="15" spans="2:4" ht="41" customHeight="1" x14ac:dyDescent="0.35">
      <c r="B15" s="293" t="str">
        <f>"1 June "&amp;Year_Now</f>
        <v>1 June 2026</v>
      </c>
      <c r="C15" s="293" t="str">
        <f>"1 Mehefin "&amp;Year_Now</f>
        <v>1 Mehefin 2026</v>
      </c>
      <c r="D15" s="249" t="str">
        <f t="shared" si="0"/>
        <v>1 June 2026</v>
      </c>
    </row>
    <row r="16" spans="2:4" ht="41" customHeight="1" x14ac:dyDescent="0.35">
      <c r="B16" s="254" t="s">
        <v>1571</v>
      </c>
      <c r="C16" s="254" t="s">
        <v>1572</v>
      </c>
      <c r="D16" s="249" t="str">
        <f t="shared" si="0"/>
        <v xml:space="preserve">A signed copy of the form must be passed to the auditor appointed by Audit Wales with a request that the certified scanned PDF be emailed to the Welsh Government by </v>
      </c>
    </row>
    <row r="17" spans="1:4" ht="41" customHeight="1" x14ac:dyDescent="0.35">
      <c r="B17" s="293" t="str">
        <f>"17 November "&amp;Year_Now</f>
        <v>17 November 2026</v>
      </c>
      <c r="C17" s="293" t="str">
        <f>"17 Tachwedd "&amp;Year_Now</f>
        <v>17 Tachwedd 2026</v>
      </c>
      <c r="D17" s="249" t="str">
        <f t="shared" si="0"/>
        <v>17 November 2026</v>
      </c>
    </row>
    <row r="18" spans="1:4" ht="41" customHeight="1" x14ac:dyDescent="0.35">
      <c r="B18" s="254" t="s">
        <v>1573</v>
      </c>
      <c r="C18" s="254" t="s">
        <v>1574</v>
      </c>
      <c r="D18" s="249" t="str">
        <f t="shared" si="0"/>
        <v xml:space="preserve">Please email a completed spreadsheet to: </v>
      </c>
    </row>
    <row r="19" spans="1:4" ht="41" customHeight="1" x14ac:dyDescent="0.35">
      <c r="B19" s="249" t="s">
        <v>482</v>
      </c>
      <c r="C19" s="254" t="s">
        <v>532</v>
      </c>
      <c r="D19" s="249" t="str">
        <f t="shared" si="0"/>
        <v>ndrforms@gov.wales</v>
      </c>
    </row>
    <row r="20" spans="1:4" ht="41" customHeight="1" x14ac:dyDescent="0.35">
      <c r="B20" s="254" t="s">
        <v>1606</v>
      </c>
      <c r="C20" s="254" t="s">
        <v>1607</v>
      </c>
      <c r="D20" s="249" t="str">
        <f t="shared" si="0"/>
        <v>PLEASE ENSURE THAT ALL BLANK CELLS ARE POPULATED WITH ZEROS.</v>
      </c>
    </row>
    <row r="21" spans="1:4" ht="41" customHeight="1" x14ac:dyDescent="0.35">
      <c r="B21" s="249" t="s">
        <v>343</v>
      </c>
      <c r="C21" s="254" t="s">
        <v>533</v>
      </c>
      <c r="D21" s="249" t="str">
        <f t="shared" si="0"/>
        <v>For any enquiries please contact:</v>
      </c>
    </row>
    <row r="22" spans="1:4" ht="41" customHeight="1" x14ac:dyDescent="0.35">
      <c r="B22" s="255" t="s">
        <v>482</v>
      </c>
      <c r="C22" s="256" t="s">
        <v>643</v>
      </c>
      <c r="D22" s="249" t="str">
        <f t="shared" si="0"/>
        <v>ndrforms@gov.wales</v>
      </c>
    </row>
    <row r="23" spans="1:4" ht="41" customHeight="1" x14ac:dyDescent="0.35">
      <c r="B23" s="249" t="s">
        <v>342</v>
      </c>
      <c r="C23" s="254" t="s">
        <v>341</v>
      </c>
      <c r="D23" s="249" t="str">
        <f t="shared" si="0"/>
        <v>Or</v>
      </c>
    </row>
    <row r="24" spans="1:4" ht="41" customHeight="1" x14ac:dyDescent="0.35">
      <c r="A24" s="257" t="s">
        <v>253</v>
      </c>
      <c r="B24" s="249" t="s">
        <v>1453</v>
      </c>
      <c r="C24" s="254" t="s">
        <v>1507</v>
      </c>
      <c r="D24" s="249" t="str">
        <f t="shared" si="0"/>
        <v>Authority code:</v>
      </c>
    </row>
    <row r="25" spans="1:4" ht="41" customHeight="1" x14ac:dyDescent="0.35">
      <c r="B25" s="249" t="s">
        <v>1454</v>
      </c>
      <c r="C25" s="254" t="s">
        <v>1480</v>
      </c>
      <c r="D25" s="249" t="str">
        <f t="shared" si="0"/>
        <v>Authority:</v>
      </c>
    </row>
    <row r="26" spans="1:4" ht="41" customHeight="1" x14ac:dyDescent="0.35">
      <c r="B26" s="249" t="s">
        <v>364</v>
      </c>
      <c r="C26" s="254" t="s">
        <v>372</v>
      </c>
      <c r="D26" s="249" t="str">
        <f t="shared" si="0"/>
        <v>Part 1 - Preliminary information (Please enter all amounts to the nearest pound)</v>
      </c>
    </row>
    <row r="27" spans="1:4" ht="41" customHeight="1" x14ac:dyDescent="0.35">
      <c r="B27" s="249" t="s">
        <v>88</v>
      </c>
      <c r="C27" s="254" t="s">
        <v>377</v>
      </c>
      <c r="D27" s="249" t="str">
        <f t="shared" si="0"/>
        <v>£ pounds</v>
      </c>
    </row>
    <row r="28" spans="1:4" ht="41" customHeight="1" x14ac:dyDescent="0.35">
      <c r="B28" s="249" t="s">
        <v>328</v>
      </c>
      <c r="C28" s="254" t="s">
        <v>366</v>
      </c>
      <c r="D28" s="249" t="str">
        <f t="shared" si="0"/>
        <v>Gross rates payable</v>
      </c>
    </row>
    <row r="29" spans="1:4" ht="41" customHeight="1" x14ac:dyDescent="0.35">
      <c r="B29" s="249" t="s">
        <v>220</v>
      </c>
      <c r="C29" s="254" t="s">
        <v>367</v>
      </c>
      <c r="D29" s="249" t="str">
        <f t="shared" si="0"/>
        <v>in respect of this current year</v>
      </c>
    </row>
    <row r="30" spans="1:4" ht="41" customHeight="1" x14ac:dyDescent="0.35">
      <c r="B30" s="249" t="s">
        <v>89</v>
      </c>
      <c r="C30" s="254" t="s">
        <v>368</v>
      </c>
      <c r="D30" s="249" t="str">
        <f t="shared" si="0"/>
        <v>net amounts in respect of previous years</v>
      </c>
    </row>
    <row r="31" spans="1:4" ht="41" customHeight="1" x14ac:dyDescent="0.35">
      <c r="B31" s="249" t="s">
        <v>374</v>
      </c>
      <c r="C31" s="254" t="s">
        <v>534</v>
      </c>
      <c r="D31" s="249" t="str">
        <f t="shared" si="0"/>
        <v>Mandatory reliefs (please show the estimated lost yield as positive)</v>
      </c>
    </row>
    <row r="32" spans="1:4" ht="41" customHeight="1" x14ac:dyDescent="0.35">
      <c r="B32" s="249" t="s">
        <v>486</v>
      </c>
      <c r="C32" s="254" t="s">
        <v>487</v>
      </c>
      <c r="D32" s="249" t="str">
        <f t="shared" si="0"/>
        <v>Section 58 (revaluation transitional relief)</v>
      </c>
    </row>
    <row r="33" spans="2:7" ht="41" customHeight="1" x14ac:dyDescent="0.35">
      <c r="B33" s="249" t="s">
        <v>220</v>
      </c>
      <c r="C33" s="254" t="s">
        <v>367</v>
      </c>
      <c r="D33" s="249" t="str">
        <f t="shared" si="0"/>
        <v>in respect of this current year</v>
      </c>
    </row>
    <row r="34" spans="2:7" ht="41" customHeight="1" x14ac:dyDescent="0.35">
      <c r="B34" s="249" t="s">
        <v>89</v>
      </c>
      <c r="C34" s="254" t="s">
        <v>368</v>
      </c>
      <c r="D34" s="249" t="str">
        <f t="shared" si="0"/>
        <v>net amounts in respect of previous years</v>
      </c>
    </row>
    <row r="35" spans="2:7" ht="41" customHeight="1" x14ac:dyDescent="0.35">
      <c r="B35" s="249" t="s">
        <v>335</v>
      </c>
      <c r="C35" s="254" t="s">
        <v>1481</v>
      </c>
      <c r="D35" s="249" t="str">
        <f t="shared" si="0"/>
        <v>Reductions under:</v>
      </c>
    </row>
    <row r="36" spans="2:7" ht="41" customHeight="1" x14ac:dyDescent="0.35">
      <c r="B36" s="254" t="s">
        <v>1348</v>
      </c>
      <c r="C36" s="254" t="s">
        <v>1349</v>
      </c>
      <c r="D36" s="249" t="str">
        <f t="shared" si="0"/>
        <v>Schedule 4ZA para 2(2)(a) (charitable occupation)</v>
      </c>
    </row>
    <row r="37" spans="2:7" ht="41" customHeight="1" x14ac:dyDescent="0.35">
      <c r="B37" s="249" t="s">
        <v>220</v>
      </c>
      <c r="C37" s="254" t="s">
        <v>367</v>
      </c>
      <c r="D37" s="249" t="str">
        <f t="shared" si="0"/>
        <v>in respect of this current year</v>
      </c>
    </row>
    <row r="38" spans="2:7" ht="41" customHeight="1" x14ac:dyDescent="0.35">
      <c r="B38" s="249" t="s">
        <v>89</v>
      </c>
      <c r="C38" s="254" t="s">
        <v>368</v>
      </c>
      <c r="D38" s="249" t="str">
        <f t="shared" si="0"/>
        <v>net amounts in respect of previous years</v>
      </c>
    </row>
    <row r="39" spans="2:7" ht="41" customHeight="1" x14ac:dyDescent="0.35">
      <c r="B39" s="254" t="s">
        <v>1243</v>
      </c>
      <c r="C39" s="254" t="s">
        <v>1242</v>
      </c>
      <c r="D39" s="249" t="str">
        <f t="shared" si="0"/>
        <v>Schedule 4ZA para 2(2)(b) (community amateur sports clubs)</v>
      </c>
    </row>
    <row r="40" spans="2:7" ht="41" customHeight="1" x14ac:dyDescent="0.35">
      <c r="B40" s="249" t="s">
        <v>220</v>
      </c>
      <c r="C40" s="254" t="s">
        <v>367</v>
      </c>
      <c r="D40" s="249" t="str">
        <f t="shared" si="0"/>
        <v>in respect of this current year</v>
      </c>
    </row>
    <row r="41" spans="2:7" ht="41" customHeight="1" x14ac:dyDescent="0.35">
      <c r="B41" s="249" t="s">
        <v>89</v>
      </c>
      <c r="C41" s="254" t="s">
        <v>368</v>
      </c>
      <c r="D41" s="249" t="str">
        <f t="shared" si="0"/>
        <v>net amounts in respect of previous years</v>
      </c>
    </row>
    <row r="42" spans="2:7" ht="41" customHeight="1" x14ac:dyDescent="0.35">
      <c r="B42" s="261" t="s">
        <v>1347</v>
      </c>
      <c r="C42" s="254" t="s">
        <v>1351</v>
      </c>
      <c r="D42" s="249" t="str">
        <f t="shared" si="0"/>
        <v>Schedule 4ZA para 6 (heat networks relief)</v>
      </c>
    </row>
    <row r="43" spans="2:7" ht="41" customHeight="1" x14ac:dyDescent="0.35">
      <c r="B43" s="249" t="s">
        <v>220</v>
      </c>
      <c r="C43" s="254" t="s">
        <v>367</v>
      </c>
      <c r="D43" s="249" t="str">
        <f t="shared" si="0"/>
        <v>in respect of this current year</v>
      </c>
    </row>
    <row r="44" spans="2:7" ht="41" customHeight="1" x14ac:dyDescent="0.35">
      <c r="B44" s="261" t="s">
        <v>89</v>
      </c>
      <c r="C44" s="254" t="s">
        <v>368</v>
      </c>
      <c r="D44" s="249" t="str">
        <f t="shared" si="0"/>
        <v>net amounts in respect of previous years</v>
      </c>
    </row>
    <row r="45" spans="2:7" ht="41" customHeight="1" x14ac:dyDescent="0.35">
      <c r="B45" s="249" t="s">
        <v>1350</v>
      </c>
      <c r="C45" s="254" t="s">
        <v>1352</v>
      </c>
      <c r="D45" s="249" t="str">
        <f t="shared" si="0"/>
        <v>Schedule 4ZA para 3 (improvement relief)</v>
      </c>
    </row>
    <row r="46" spans="2:7" ht="41" customHeight="1" x14ac:dyDescent="0.35">
      <c r="B46" s="261" t="s">
        <v>220</v>
      </c>
      <c r="C46" s="254" t="s">
        <v>367</v>
      </c>
      <c r="D46" s="249" t="str">
        <f t="shared" si="0"/>
        <v>in respect of this current year</v>
      </c>
      <c r="G46" s="262"/>
    </row>
    <row r="47" spans="2:7" ht="41" customHeight="1" x14ac:dyDescent="0.35">
      <c r="B47" s="249" t="s">
        <v>89</v>
      </c>
      <c r="C47" s="254" t="s">
        <v>368</v>
      </c>
      <c r="D47" s="249" t="str">
        <f t="shared" si="0"/>
        <v>net amounts in respect of previous years</v>
      </c>
      <c r="G47" s="262"/>
    </row>
    <row r="48" spans="2:7" ht="41" customHeight="1" x14ac:dyDescent="0.35">
      <c r="B48" s="254" t="s">
        <v>1244</v>
      </c>
      <c r="C48" s="254" t="s">
        <v>1245</v>
      </c>
      <c r="D48" s="249" t="str">
        <f t="shared" si="0"/>
        <v>Schedule 4ZA para 4 (small business rate relief)</v>
      </c>
    </row>
    <row r="49" spans="2:4" ht="41" customHeight="1" x14ac:dyDescent="0.35">
      <c r="B49" s="249" t="s">
        <v>89</v>
      </c>
      <c r="C49" s="254" t="s">
        <v>368</v>
      </c>
      <c r="D49" s="249" t="str">
        <f t="shared" si="0"/>
        <v>net amounts in respect of previous years</v>
      </c>
    </row>
    <row r="50" spans="2:4" ht="41" customHeight="1" x14ac:dyDescent="0.35">
      <c r="B50" s="254" t="s">
        <v>1337</v>
      </c>
      <c r="C50" s="254" t="s">
        <v>1344</v>
      </c>
      <c r="D50" s="249" t="str">
        <f t="shared" si="0"/>
        <v>Schedule 4ZA para 4 (Post Office) in respect of this current year</v>
      </c>
    </row>
    <row r="51" spans="2:4" ht="41" customHeight="1" x14ac:dyDescent="0.35">
      <c r="B51" s="254" t="s">
        <v>1338</v>
      </c>
      <c r="C51" s="254" t="s">
        <v>1342</v>
      </c>
      <c r="D51" s="249" t="str">
        <f t="shared" si="0"/>
        <v>Schedule 4ZA para 4 (childcare) in respect of this current year</v>
      </c>
    </row>
    <row r="52" spans="2:4" ht="41" customHeight="1" x14ac:dyDescent="0.35">
      <c r="B52" s="249" t="s">
        <v>1339</v>
      </c>
      <c r="C52" s="254" t="s">
        <v>1343</v>
      </c>
      <c r="D52" s="249" t="str">
        <f t="shared" si="0"/>
        <v>Schedule 4ZA para 4 (small business rate relief excluding childcare/post office)</v>
      </c>
    </row>
    <row r="53" spans="2:4" ht="41" customHeight="1" x14ac:dyDescent="0.35">
      <c r="B53" s="249" t="s">
        <v>1340</v>
      </c>
      <c r="C53" s="254" t="s">
        <v>1341</v>
      </c>
      <c r="D53" s="249" t="str">
        <f t="shared" si="0"/>
        <v>Total reductions under s43 (small business rate relief) (sum of lines 8 to 8.8)</v>
      </c>
    </row>
    <row r="54" spans="2:4" ht="41" customHeight="1" x14ac:dyDescent="0.35">
      <c r="B54" s="249" t="s">
        <v>1248</v>
      </c>
      <c r="C54" s="254" t="s">
        <v>1246</v>
      </c>
      <c r="D54" s="249" t="str">
        <f t="shared" si="0"/>
        <v>section 44A (partly occupied properties)</v>
      </c>
    </row>
    <row r="55" spans="2:4" ht="41" customHeight="1" x14ac:dyDescent="0.35">
      <c r="B55" s="249" t="s">
        <v>220</v>
      </c>
      <c r="C55" s="254" t="s">
        <v>367</v>
      </c>
      <c r="D55" s="249" t="str">
        <f t="shared" si="0"/>
        <v>in respect of this current year</v>
      </c>
    </row>
    <row r="56" spans="2:4" ht="41" customHeight="1" x14ac:dyDescent="0.35">
      <c r="B56" s="249" t="s">
        <v>89</v>
      </c>
      <c r="C56" s="254" t="s">
        <v>368</v>
      </c>
      <c r="D56" s="249" t="str">
        <f t="shared" si="0"/>
        <v>net amounts in respect of previous years</v>
      </c>
    </row>
    <row r="57" spans="2:4" ht="41" customHeight="1" x14ac:dyDescent="0.35">
      <c r="B57" s="249" t="s">
        <v>1249</v>
      </c>
      <c r="C57" s="254" t="s">
        <v>1508</v>
      </c>
      <c r="D57" s="249" t="str">
        <f t="shared" si="0"/>
        <v>section 45(1)(d) (empty premises)</v>
      </c>
    </row>
    <row r="58" spans="2:4" ht="41" customHeight="1" x14ac:dyDescent="0.35">
      <c r="B58" s="249" t="s">
        <v>220</v>
      </c>
      <c r="C58" s="254" t="s">
        <v>367</v>
      </c>
      <c r="D58" s="249" t="str">
        <f t="shared" si="0"/>
        <v>in respect of this current year</v>
      </c>
    </row>
    <row r="59" spans="2:4" ht="41" customHeight="1" x14ac:dyDescent="0.35">
      <c r="B59" s="249" t="s">
        <v>89</v>
      </c>
      <c r="C59" s="254" t="s">
        <v>368</v>
      </c>
      <c r="D59" s="249" t="str">
        <f t="shared" si="0"/>
        <v>net amounts in respect of previous years</v>
      </c>
    </row>
    <row r="60" spans="2:4" ht="41" customHeight="1" x14ac:dyDescent="0.35">
      <c r="B60" s="254" t="s">
        <v>1250</v>
      </c>
      <c r="C60" s="254" t="s">
        <v>1509</v>
      </c>
      <c r="D60" s="249" t="str">
        <f t="shared" si="0"/>
        <v>Schedule 4ZB para 2 (charitable relief for empty premises)</v>
      </c>
    </row>
    <row r="61" spans="2:4" ht="41" customHeight="1" x14ac:dyDescent="0.35">
      <c r="B61" s="249" t="s">
        <v>220</v>
      </c>
      <c r="C61" s="254" t="s">
        <v>367</v>
      </c>
      <c r="D61" s="249" t="str">
        <f t="shared" si="0"/>
        <v>in respect of this current year</v>
      </c>
    </row>
    <row r="62" spans="2:4" ht="41" customHeight="1" x14ac:dyDescent="0.35">
      <c r="B62" s="249" t="s">
        <v>89</v>
      </c>
      <c r="C62" s="254" t="s">
        <v>368</v>
      </c>
      <c r="D62" s="249" t="str">
        <f t="shared" si="0"/>
        <v>net amounts in respect of previous years</v>
      </c>
    </row>
    <row r="63" spans="2:4" ht="41" customHeight="1" x14ac:dyDescent="0.35">
      <c r="B63" s="254" t="s">
        <v>1251</v>
      </c>
      <c r="C63" s="254" t="s">
        <v>1247</v>
      </c>
      <c r="D63" s="249" t="str">
        <f t="shared" si="0"/>
        <v>Schedule 4ZA para 7 (public lavatories relief)</v>
      </c>
    </row>
    <row r="64" spans="2:4" ht="41" customHeight="1" x14ac:dyDescent="0.35">
      <c r="B64" s="249" t="s">
        <v>220</v>
      </c>
      <c r="C64" s="254" t="s">
        <v>367</v>
      </c>
      <c r="D64" s="249" t="str">
        <f t="shared" si="0"/>
        <v>in respect of this current year</v>
      </c>
    </row>
    <row r="65" spans="2:4" ht="41" customHeight="1" x14ac:dyDescent="0.35">
      <c r="B65" s="249" t="s">
        <v>89</v>
      </c>
      <c r="C65" s="254" t="s">
        <v>368</v>
      </c>
      <c r="D65" s="249" t="str">
        <f t="shared" si="0"/>
        <v>net amounts in respect of previous years</v>
      </c>
    </row>
    <row r="66" spans="2:4" ht="41" customHeight="1" x14ac:dyDescent="0.35">
      <c r="B66" s="249" t="s">
        <v>1455</v>
      </c>
      <c r="C66" s="254" t="s">
        <v>1482</v>
      </c>
      <c r="D66" s="249" t="str">
        <f t="shared" si="0"/>
        <v>Gross Amount (Lines 1 to 2 minus lines 3 to 12.6) (copied to Part 2, line 16)</v>
      </c>
    </row>
    <row r="67" spans="2:4" ht="41" customHeight="1" x14ac:dyDescent="0.35">
      <c r="B67" s="254" t="s">
        <v>1526</v>
      </c>
      <c r="C67" s="254" t="s">
        <v>1527</v>
      </c>
      <c r="D67" s="249" t="str">
        <f t="shared" si="0"/>
        <v>Estimated gross arrears of all non-domestic rates at 31 March 2026</v>
      </c>
    </row>
    <row r="68" spans="2:4" ht="41" customHeight="1" x14ac:dyDescent="0.35">
      <c r="B68" s="249" t="s">
        <v>329</v>
      </c>
      <c r="C68" s="254" t="s">
        <v>369</v>
      </c>
      <c r="D68" s="249" t="str">
        <f t="shared" si="0"/>
        <v>Date of latest information taken into account</v>
      </c>
    </row>
    <row r="69" spans="2:4" ht="41" customHeight="1" x14ac:dyDescent="0.35">
      <c r="B69" s="249" t="s">
        <v>1456</v>
      </c>
      <c r="C69" s="254" t="s">
        <v>1483</v>
      </c>
      <c r="D69" s="249" t="str">
        <f t="shared" si="0"/>
        <v>Part 2 - Calculation of Contribution to the pool</v>
      </c>
    </row>
    <row r="70" spans="2:4" ht="41" customHeight="1" x14ac:dyDescent="0.35">
      <c r="B70" s="254" t="s">
        <v>1363</v>
      </c>
      <c r="C70" s="254" t="s">
        <v>1364</v>
      </c>
      <c r="D70" s="249" t="str">
        <f t="shared" si="0"/>
        <v>Gross amount payable</v>
      </c>
    </row>
    <row r="71" spans="2:4" ht="41" customHeight="1" x14ac:dyDescent="0.35">
      <c r="B71" s="249" t="s">
        <v>1457</v>
      </c>
      <c r="C71" s="254" t="s">
        <v>535</v>
      </c>
      <c r="D71" s="249" t="str">
        <f t="shared" si="0"/>
        <v>Discretionary reliefs (please show the estimated lost yield as positive)</v>
      </c>
    </row>
    <row r="72" spans="2:4" ht="41" customHeight="1" x14ac:dyDescent="0.35">
      <c r="B72" s="249" t="s">
        <v>335</v>
      </c>
      <c r="C72" s="254" t="s">
        <v>1484</v>
      </c>
      <c r="D72" s="249" t="str">
        <f t="shared" si="0"/>
        <v>Reductions under:</v>
      </c>
    </row>
    <row r="73" spans="2:4" ht="41" customHeight="1" x14ac:dyDescent="0.35">
      <c r="B73" s="249" t="s">
        <v>1367</v>
      </c>
      <c r="C73" s="254" t="s">
        <v>1370</v>
      </c>
      <c r="D73" s="249" t="str">
        <f t="shared" si="0"/>
        <v>Section 47 (charitable occupations)</v>
      </c>
    </row>
    <row r="74" spans="2:4" ht="41" customHeight="1" x14ac:dyDescent="0.35">
      <c r="B74" s="249" t="s">
        <v>1368</v>
      </c>
      <c r="C74" s="254" t="s">
        <v>1371</v>
      </c>
      <c r="D74" s="249" t="str">
        <f t="shared" si="0"/>
        <v>Section 47 (community amateur sports clubs)</v>
      </c>
    </row>
    <row r="75" spans="2:4" ht="41" customHeight="1" x14ac:dyDescent="0.35">
      <c r="B75" s="249" t="s">
        <v>1369</v>
      </c>
      <c r="C75" s="254" t="s">
        <v>1372</v>
      </c>
      <c r="D75" s="249" t="str">
        <f t="shared" si="0"/>
        <v>Section 47 (non-profit making bodies)</v>
      </c>
    </row>
    <row r="76" spans="2:4" ht="41" customHeight="1" x14ac:dyDescent="0.35">
      <c r="B76" s="249" t="s">
        <v>484</v>
      </c>
      <c r="C76" s="254" t="s">
        <v>485</v>
      </c>
      <c r="D76" s="249" t="str">
        <f t="shared" si="0"/>
        <v>Section 49 (hardship)</v>
      </c>
    </row>
    <row r="77" spans="2:4" ht="41" customHeight="1" x14ac:dyDescent="0.35">
      <c r="B77" s="254" t="s">
        <v>488</v>
      </c>
      <c r="C77" s="254" t="s">
        <v>536</v>
      </c>
      <c r="D77" s="249" t="str">
        <f t="shared" si="0"/>
        <v>Regulation 5 of S.I. 1991 No. 141 (charges on property)</v>
      </c>
    </row>
    <row r="78" spans="2:4" ht="41" customHeight="1" x14ac:dyDescent="0.35">
      <c r="B78" s="249" t="s">
        <v>330</v>
      </c>
      <c r="C78" s="254" t="s">
        <v>370</v>
      </c>
      <c r="D78" s="249" t="str">
        <f t="shared" si="0"/>
        <v>Net yield (line 16 minus lines 17 to 22)</v>
      </c>
    </row>
    <row r="79" spans="2:4" ht="41" customHeight="1" x14ac:dyDescent="0.35">
      <c r="B79" s="249" t="s">
        <v>1534</v>
      </c>
      <c r="C79" s="254" t="s">
        <v>1535</v>
      </c>
      <c r="D79" s="249" t="str">
        <f t="shared" ref="D79:D142" si="1">IF(Lang="Eng",B79,IF(Lang="Cym",C79,""))</f>
        <v>Allowance for costs of collection (from NDR1, 2025-26, line 17)</v>
      </c>
    </row>
    <row r="80" spans="2:4" ht="41" customHeight="1" x14ac:dyDescent="0.35">
      <c r="B80" s="254" t="s">
        <v>1458</v>
      </c>
      <c r="C80" s="254" t="s">
        <v>1485</v>
      </c>
      <c r="D80" s="249" t="str">
        <f t="shared" si="1"/>
        <v>Losses in collection yield lost in respect of bad debts written off and</v>
      </c>
    </row>
    <row r="81" spans="1:4" ht="41" customHeight="1" x14ac:dyDescent="0.35">
      <c r="B81" s="249" t="s">
        <v>331</v>
      </c>
      <c r="C81" s="254" t="s">
        <v>1486</v>
      </c>
      <c r="D81" s="249" t="str">
        <f t="shared" si="1"/>
        <v>doubtful debts for which provision should be made</v>
      </c>
    </row>
    <row r="82" spans="1:4" ht="41" customHeight="1" x14ac:dyDescent="0.35">
      <c r="B82" s="249" t="s">
        <v>1459</v>
      </c>
      <c r="C82" s="254" t="s">
        <v>1487</v>
      </c>
      <c r="D82" s="249" t="str">
        <f t="shared" si="1"/>
        <v>Refund of overpayments Interest on repayments</v>
      </c>
    </row>
    <row r="83" spans="1:4" ht="41" customHeight="1" x14ac:dyDescent="0.35">
      <c r="B83" s="249" t="s">
        <v>365</v>
      </c>
      <c r="C83" s="254" t="s">
        <v>373</v>
      </c>
      <c r="D83" s="249" t="str">
        <f t="shared" si="1"/>
        <v>Contribution to the pool (line 23 minus lines 24 to 26)</v>
      </c>
    </row>
    <row r="84" spans="1:4" ht="41" customHeight="1" x14ac:dyDescent="0.35">
      <c r="B84" s="249" t="s">
        <v>163</v>
      </c>
      <c r="C84" s="254" t="s">
        <v>371</v>
      </c>
      <c r="D84" s="249" t="str">
        <f t="shared" si="1"/>
        <v>MEMORANDUM ITEMS</v>
      </c>
    </row>
    <row r="85" spans="1:4" ht="41" customHeight="1" x14ac:dyDescent="0.35">
      <c r="B85" s="249" t="s">
        <v>1556</v>
      </c>
      <c r="C85" s="254" t="s">
        <v>1557</v>
      </c>
      <c r="D85" s="249" t="str">
        <f t="shared" si="1"/>
        <v>Number of hereditaments on rating list at 1 April 2025</v>
      </c>
    </row>
    <row r="86" spans="1:4" ht="41" customHeight="1" x14ac:dyDescent="0.35">
      <c r="B86" s="249" t="s">
        <v>1528</v>
      </c>
      <c r="C86" s="254" t="s">
        <v>1529</v>
      </c>
      <c r="D86" s="249" t="str">
        <f t="shared" si="1"/>
        <v>Number of hereditaments on rating list at 31 March 2026</v>
      </c>
    </row>
    <row r="87" spans="1:4" ht="41" customHeight="1" x14ac:dyDescent="0.35">
      <c r="B87" s="249" t="s">
        <v>1558</v>
      </c>
      <c r="C87" s="102" t="s">
        <v>1559</v>
      </c>
      <c r="D87" s="249" t="str">
        <f t="shared" si="1"/>
        <v>Aggregate rateable value at 1 April 2025</v>
      </c>
    </row>
    <row r="88" spans="1:4" ht="41" customHeight="1" x14ac:dyDescent="0.35">
      <c r="B88" s="249" t="s">
        <v>1530</v>
      </c>
      <c r="C88" s="102" t="s">
        <v>1531</v>
      </c>
      <c r="D88" s="249" t="str">
        <f t="shared" si="1"/>
        <v>Aggregate rateable value at 31 March 2026</v>
      </c>
    </row>
    <row r="89" spans="1:4" ht="41" customHeight="1" x14ac:dyDescent="0.35">
      <c r="B89" s="249" t="s">
        <v>338</v>
      </c>
      <c r="C89" s="254" t="s">
        <v>537</v>
      </c>
      <c r="D89" s="249" t="str">
        <f t="shared" si="1"/>
        <v>Small business rate relief</v>
      </c>
    </row>
    <row r="90" spans="1:4" ht="41" customHeight="1" x14ac:dyDescent="0.35">
      <c r="B90" s="249" t="s">
        <v>339</v>
      </c>
      <c r="C90" s="254" t="s">
        <v>401</v>
      </c>
      <c r="D90" s="249" t="str">
        <f t="shared" si="1"/>
        <v>Number of hereditaments ineligible for small business rate relief as a result of the multiple occupation limit</v>
      </c>
    </row>
    <row r="91" spans="1:4" ht="41" customHeight="1" x14ac:dyDescent="0.35">
      <c r="B91" s="249" t="s">
        <v>340</v>
      </c>
      <c r="C91" s="254" t="s">
        <v>402</v>
      </c>
      <c r="D91" s="249" t="str">
        <f t="shared" si="1"/>
        <v>Amount of non-domestic rates paid by hereditaments as a result of the multiple occupation limit</v>
      </c>
    </row>
    <row r="92" spans="1:4" ht="41" customHeight="1" x14ac:dyDescent="0.35">
      <c r="B92" s="254" t="s">
        <v>477</v>
      </c>
      <c r="C92" s="254" t="s">
        <v>375</v>
      </c>
      <c r="D92" s="249" t="str">
        <f t="shared" si="1"/>
        <v>Welsh Government Administration use only</v>
      </c>
    </row>
    <row r="93" spans="1:4" ht="41" customHeight="1" x14ac:dyDescent="0.35">
      <c r="A93" s="258" t="s">
        <v>414</v>
      </c>
      <c r="B93" s="249" t="s">
        <v>142</v>
      </c>
      <c r="C93" s="254" t="s">
        <v>408</v>
      </c>
      <c r="D93" s="249" t="str">
        <f t="shared" si="1"/>
        <v>Please feel free to add any comments</v>
      </c>
    </row>
    <row r="94" spans="1:4" ht="41" customHeight="1" x14ac:dyDescent="0.35">
      <c r="B94" s="249" t="s">
        <v>1460</v>
      </c>
      <c r="C94" s="254" t="s">
        <v>1488</v>
      </c>
      <c r="D94" s="249" t="str">
        <f t="shared" si="1"/>
        <v>The Welsh Government are monitoring the burden of completing this data collection form.</v>
      </c>
    </row>
    <row r="95" spans="1:4" ht="41" customHeight="1" x14ac:dyDescent="0.35">
      <c r="B95" s="249" t="s">
        <v>141</v>
      </c>
      <c r="C95" s="254" t="s">
        <v>409</v>
      </c>
      <c r="D95" s="249" t="str">
        <f t="shared" si="1"/>
        <v>Hours taken</v>
      </c>
    </row>
    <row r="96" spans="1:4" ht="41" customHeight="1" x14ac:dyDescent="0.35">
      <c r="B96" s="249" t="s">
        <v>139</v>
      </c>
      <c r="C96" s="254" t="s">
        <v>1489</v>
      </c>
      <c r="D96" s="249" t="str">
        <f t="shared" si="1"/>
        <v>Please enter the time it has taken you (and any colleagues) to prepare and send the return.</v>
      </c>
    </row>
    <row r="97" spans="1:6" ht="41" customHeight="1" x14ac:dyDescent="0.35">
      <c r="B97" s="249" t="s">
        <v>410</v>
      </c>
      <c r="C97" s="254" t="s">
        <v>411</v>
      </c>
      <c r="D97" s="249" t="str">
        <f t="shared" si="1"/>
        <v>Please Comment</v>
      </c>
    </row>
    <row r="98" spans="1:6" ht="63" customHeight="1" x14ac:dyDescent="0.35">
      <c r="B98" s="249" t="s">
        <v>1461</v>
      </c>
      <c r="C98" s="254" t="s">
        <v>1490</v>
      </c>
      <c r="D98" s="249" t="str">
        <f t="shared" si="1"/>
        <v>We are continually striving to improve the form to make it easier to complete, whilst still ensuring data integrity and consistency across all authorities. If you have any comments or suggestions that may be useful, please note them below:</v>
      </c>
    </row>
    <row r="99" spans="1:6" ht="41" customHeight="1" x14ac:dyDescent="0.35">
      <c r="B99" s="249" t="s">
        <v>137</v>
      </c>
      <c r="C99" s="254" t="s">
        <v>412</v>
      </c>
      <c r="D99" s="249" t="str">
        <f t="shared" si="1"/>
        <v>General Comments</v>
      </c>
    </row>
    <row r="100" spans="1:6" ht="41" customHeight="1" x14ac:dyDescent="0.35">
      <c r="B100" s="249" t="s">
        <v>138</v>
      </c>
      <c r="C100" s="254" t="s">
        <v>413</v>
      </c>
      <c r="D100" s="249" t="str">
        <f t="shared" si="1"/>
        <v>Survey Response Burden</v>
      </c>
    </row>
    <row r="101" spans="1:6" ht="41" customHeight="1" x14ac:dyDescent="0.35">
      <c r="B101" s="249" t="s">
        <v>140</v>
      </c>
      <c r="C101" s="254" t="s">
        <v>407</v>
      </c>
      <c r="D101" s="249" t="str">
        <f t="shared" si="1"/>
        <v>Please only include time spent on activities to prepare and send this return, such as:</v>
      </c>
    </row>
    <row r="102" spans="1:6" ht="41" customHeight="1" x14ac:dyDescent="0.35">
      <c r="B102" s="249" t="s">
        <v>403</v>
      </c>
      <c r="C102" s="254" t="s">
        <v>538</v>
      </c>
      <c r="D102" s="249" t="str">
        <f t="shared" si="1"/>
        <v>collection, analysis and aggregation of records and data required;</v>
      </c>
    </row>
    <row r="103" spans="1:6" ht="41" customHeight="1" x14ac:dyDescent="0.35">
      <c r="B103" s="249" t="s">
        <v>404</v>
      </c>
      <c r="C103" s="254" t="s">
        <v>405</v>
      </c>
      <c r="D103" s="249" t="str">
        <f t="shared" si="1"/>
        <v>completing, checking, amending and approving the form.</v>
      </c>
    </row>
    <row r="104" spans="1:6" ht="41" customHeight="1" x14ac:dyDescent="0.35">
      <c r="B104" s="249" t="s">
        <v>135</v>
      </c>
      <c r="C104" s="254" t="s">
        <v>406</v>
      </c>
      <c r="D104" s="249" t="str">
        <f t="shared" si="1"/>
        <v>Validation</v>
      </c>
    </row>
    <row r="105" spans="1:6" ht="41" customHeight="1" x14ac:dyDescent="0.35">
      <c r="A105" s="252" t="s">
        <v>450</v>
      </c>
      <c r="B105" s="249" t="s">
        <v>1461</v>
      </c>
      <c r="C105" s="259" t="s">
        <v>1490</v>
      </c>
      <c r="D105" s="249" t="str">
        <f t="shared" si="1"/>
        <v>We are continually striving to improve the form to make it easier to complete, whilst still ensuring data integrity and consistency across all authorities. If you have any comments or suggestions that may be useful, please note them below:</v>
      </c>
      <c r="F105" s="260"/>
    </row>
    <row r="106" spans="1:6" ht="41" customHeight="1" x14ac:dyDescent="0.35">
      <c r="B106" s="249" t="s">
        <v>134</v>
      </c>
      <c r="C106" s="259" t="s">
        <v>452</v>
      </c>
      <c r="D106" s="249" t="str">
        <f t="shared" si="1"/>
        <v>Form Design</v>
      </c>
      <c r="F106" s="260"/>
    </row>
    <row r="107" spans="1:6" ht="41" customHeight="1" x14ac:dyDescent="0.35">
      <c r="B107" s="249" t="s">
        <v>135</v>
      </c>
      <c r="C107" s="259" t="s">
        <v>406</v>
      </c>
      <c r="D107" s="249" t="str">
        <f t="shared" si="1"/>
        <v>Validation</v>
      </c>
      <c r="F107" s="260"/>
    </row>
    <row r="108" spans="1:6" ht="41" customHeight="1" x14ac:dyDescent="0.35">
      <c r="B108" s="249" t="s">
        <v>136</v>
      </c>
      <c r="C108" s="259" t="s">
        <v>453</v>
      </c>
      <c r="D108" s="249" t="str">
        <f t="shared" si="1"/>
        <v>Documentation</v>
      </c>
      <c r="F108" s="260"/>
    </row>
    <row r="109" spans="1:6" ht="41" customHeight="1" x14ac:dyDescent="0.35">
      <c r="B109" s="249" t="s">
        <v>415</v>
      </c>
      <c r="C109" s="259" t="s">
        <v>412</v>
      </c>
      <c r="D109" s="249" t="str">
        <f t="shared" si="1"/>
        <v>General comments</v>
      </c>
      <c r="F109" s="260"/>
    </row>
    <row r="110" spans="1:6" ht="41" customHeight="1" x14ac:dyDescent="0.35">
      <c r="B110" s="249" t="s">
        <v>416</v>
      </c>
      <c r="C110" s="259" t="s">
        <v>411</v>
      </c>
      <c r="D110" s="249" t="str">
        <f t="shared" si="1"/>
        <v>Please comment</v>
      </c>
      <c r="F110" s="260"/>
    </row>
    <row r="111" spans="1:6" ht="41" customHeight="1" x14ac:dyDescent="0.35">
      <c r="A111" s="252" t="s">
        <v>451</v>
      </c>
      <c r="B111" s="249" t="s">
        <v>92</v>
      </c>
      <c r="C111" s="254" t="s">
        <v>423</v>
      </c>
      <c r="D111" s="249" t="str">
        <f t="shared" si="1"/>
        <v>Certificate of Chief Financial Officer</v>
      </c>
    </row>
    <row r="112" spans="1:6" ht="41" customHeight="1" x14ac:dyDescent="0.35">
      <c r="B112" s="254" t="s">
        <v>1560</v>
      </c>
      <c r="C112" s="254" t="s">
        <v>1561</v>
      </c>
      <c r="D112" s="249" t="str">
        <f t="shared" si="1"/>
        <v>I certify that the entries in Part 1 have been calculated in accordance with the Non-Domestic Rating Contributions (Wales) Regulations 1992 (SI 1992/3238) as amended. I certify that Parts 1 and 2 have been completed in accordance with the relevant guidance notes and that the entry in line 24 (Allowance for costs of collection) has been calculated in accordance with the number of hereditaments and aggregate rateable values shown in the rating list for my authority on 31 December 2025</v>
      </c>
    </row>
    <row r="113" spans="1:4" ht="41" customHeight="1" x14ac:dyDescent="0.35">
      <c r="B113" s="249" t="s">
        <v>336</v>
      </c>
      <c r="C113" s="254" t="s">
        <v>539</v>
      </c>
      <c r="D113" s="249" t="str">
        <f t="shared" si="1"/>
        <v>I certify that the entries on this form are the best that I can make on the information available to me.</v>
      </c>
    </row>
    <row r="114" spans="1:4" ht="41" customHeight="1" x14ac:dyDescent="0.35">
      <c r="B114" s="249" t="s">
        <v>90</v>
      </c>
      <c r="C114" s="254" t="s">
        <v>422</v>
      </c>
      <c r="D114" s="249" t="str">
        <f t="shared" si="1"/>
        <v>Signature of Chief Financial Officer:</v>
      </c>
    </row>
    <row r="115" spans="1:4" ht="41" customHeight="1" x14ac:dyDescent="0.35">
      <c r="B115" s="249" t="s">
        <v>91</v>
      </c>
      <c r="C115" s="254" t="s">
        <v>417</v>
      </c>
      <c r="D115" s="249" t="str">
        <f t="shared" si="1"/>
        <v>Date:</v>
      </c>
    </row>
    <row r="116" spans="1:4" ht="41" customHeight="1" x14ac:dyDescent="0.35">
      <c r="B116" s="249" t="s">
        <v>455</v>
      </c>
      <c r="C116" s="254" t="s">
        <v>456</v>
      </c>
      <c r="D116" s="249" t="str">
        <f t="shared" si="1"/>
        <v>Certificate of the Auditor General for Wales</v>
      </c>
    </row>
    <row r="117" spans="1:4" ht="41" customHeight="1" x14ac:dyDescent="0.35">
      <c r="B117" s="249" t="s">
        <v>183</v>
      </c>
      <c r="C117" s="254" t="s">
        <v>421</v>
      </c>
      <c r="D117" s="249" t="str">
        <f t="shared" si="1"/>
        <v xml:space="preserve">The Statement of Responsibilities of grant-paying and receiving bodies, the Auditor General for Wales and auditors who work under his arrangements for certifying claims and returns sets out the respective responsibilities of these parties. It also sets out the limitations of the responsibilities of the Auditor General for Wales and the auditors working under his arrangements.
</v>
      </c>
    </row>
    <row r="118" spans="1:4" ht="41" customHeight="1" x14ac:dyDescent="0.35">
      <c r="B118" s="249" t="s">
        <v>184</v>
      </c>
      <c r="C118" s="254" t="s">
        <v>459</v>
      </c>
      <c r="D118" s="249" t="str">
        <f t="shared" si="1"/>
        <v xml:space="preserve">I / We have examined the entries in this form (which replaces or amends the original submitted to me / us by the receiving body dated __________)* and the related accounts and records of the receiving body in accordance with Certification Instruction A01, and have carried out the tests in Certification Instruction number ___________ and obtained such evidence and explanations as I / we consider necessary.
</v>
      </c>
    </row>
    <row r="119" spans="1:4" ht="41" customHeight="1" x14ac:dyDescent="0.35">
      <c r="B119" s="249" t="s">
        <v>457</v>
      </c>
      <c r="C119" s="254" t="s">
        <v>458</v>
      </c>
      <c r="D119" s="249" t="str">
        <f t="shared" si="1"/>
        <v>(Except for the matters raised in the attached qualification letter dated_______________________)*</v>
      </c>
    </row>
    <row r="120" spans="1:4" ht="41" customHeight="1" x14ac:dyDescent="0.35">
      <c r="B120" s="249" t="s">
        <v>147</v>
      </c>
      <c r="C120" s="254" t="s">
        <v>420</v>
      </c>
      <c r="D120" s="249" t="str">
        <f t="shared" si="1"/>
        <v>I / we have concluded that nothing has come to our attention to indicate that the claim or return:</v>
      </c>
    </row>
    <row r="121" spans="1:4" ht="41" customHeight="1" x14ac:dyDescent="0.35">
      <c r="B121" s="249" t="s">
        <v>1462</v>
      </c>
      <c r="C121" s="254" t="s">
        <v>1491</v>
      </c>
      <c r="D121" s="249" t="str">
        <f t="shared" si="1"/>
        <v>- is not fairly stated; and</v>
      </c>
    </row>
    <row r="122" spans="1:4" ht="41" customHeight="1" x14ac:dyDescent="0.35">
      <c r="B122" s="249" t="s">
        <v>1463</v>
      </c>
      <c r="C122" s="254" t="s">
        <v>1492</v>
      </c>
      <c r="D122" s="249" t="str">
        <f t="shared" si="1"/>
        <v>- is not in accordance with the relevant terms and conditions.</v>
      </c>
    </row>
    <row r="123" spans="1:4" ht="41" customHeight="1" x14ac:dyDescent="0.35">
      <c r="B123" s="249" t="s">
        <v>148</v>
      </c>
      <c r="C123" s="254" t="s">
        <v>419</v>
      </c>
      <c r="D123" s="249" t="str">
        <f t="shared" si="1"/>
        <v>Signature:</v>
      </c>
    </row>
    <row r="124" spans="1:4" ht="41" customHeight="1" x14ac:dyDescent="0.35">
      <c r="B124" s="249" t="s">
        <v>149</v>
      </c>
      <c r="C124" s="254" t="s">
        <v>418</v>
      </c>
      <c r="D124" s="249" t="str">
        <f t="shared" si="1"/>
        <v>Name (block capitals):</v>
      </c>
    </row>
    <row r="125" spans="1:4" ht="41" customHeight="1" x14ac:dyDescent="0.35">
      <c r="B125" s="249" t="s">
        <v>0</v>
      </c>
      <c r="C125" s="254" t="s">
        <v>540</v>
      </c>
      <c r="D125" s="249" t="str">
        <f t="shared" si="1"/>
        <v>(on behalf of the Auditor General for Wales) *</v>
      </c>
    </row>
    <row r="126" spans="1:4" ht="41" customHeight="1" x14ac:dyDescent="0.35">
      <c r="B126" s="249" t="s">
        <v>91</v>
      </c>
      <c r="C126" s="254" t="s">
        <v>417</v>
      </c>
      <c r="D126" s="249" t="str">
        <f t="shared" si="1"/>
        <v>Date:</v>
      </c>
    </row>
    <row r="127" spans="1:4" ht="41" customHeight="1" x14ac:dyDescent="0.35">
      <c r="B127" s="249" t="s">
        <v>146</v>
      </c>
      <c r="C127" s="254" t="s">
        <v>454</v>
      </c>
      <c r="D127" s="249" t="str">
        <f t="shared" si="1"/>
        <v>*Delete as necessary</v>
      </c>
    </row>
    <row r="128" spans="1:4" ht="41" customHeight="1" x14ac:dyDescent="0.35">
      <c r="A128" s="258" t="s">
        <v>135</v>
      </c>
      <c r="B128" s="249" t="s">
        <v>93</v>
      </c>
      <c r="C128" s="254" t="s">
        <v>449</v>
      </c>
      <c r="D128" s="249" t="str">
        <f t="shared" si="1"/>
        <v>Validation checks</v>
      </c>
    </row>
    <row r="129" spans="2:4" ht="41" customHeight="1" x14ac:dyDescent="0.35">
      <c r="B129" s="249" t="s">
        <v>95</v>
      </c>
      <c r="C129" s="254" t="s">
        <v>448</v>
      </c>
      <c r="D129" s="249" t="str">
        <f t="shared" si="1"/>
        <v>If the blue boxes are empty then your form has passed our validation checks.</v>
      </c>
    </row>
    <row r="130" spans="2:4" ht="41" customHeight="1" x14ac:dyDescent="0.35">
      <c r="B130" s="249" t="s">
        <v>640</v>
      </c>
      <c r="C130" s="254" t="s">
        <v>640</v>
      </c>
      <c r="D130" s="249" t="str">
        <f t="shared" si="1"/>
        <v/>
      </c>
    </row>
    <row r="131" spans="2:4" ht="41" customHeight="1" x14ac:dyDescent="0.35">
      <c r="B131" s="249" t="s">
        <v>216</v>
      </c>
      <c r="C131" s="254" t="s">
        <v>447</v>
      </c>
      <c r="D131" s="249" t="str">
        <f t="shared" si="1"/>
        <v>Any large % changes in reliefs between NDR3 and NDR1 need to be explained in the relevant boxes next to the test.</v>
      </c>
    </row>
    <row r="132" spans="2:4" ht="41" customHeight="1" x14ac:dyDescent="0.35">
      <c r="B132" s="249" t="s">
        <v>1464</v>
      </c>
      <c r="C132" s="254" t="s">
        <v>1493</v>
      </c>
      <c r="D132" s="249" t="str">
        <f t="shared" si="1"/>
        <v>If you see the message #DIV/0! in any blue box please provide an explanation</v>
      </c>
    </row>
    <row r="133" spans="2:4" ht="41" customHeight="1" x14ac:dyDescent="0.35">
      <c r="B133" s="249" t="s">
        <v>1465</v>
      </c>
      <c r="C133" s="254" t="s">
        <v>1494</v>
      </c>
      <c r="D133" s="249" t="str">
        <f t="shared" si="1"/>
        <v>(#DIV/0! means that there was no estimate on your NDR1 but there is a figure on your NDR3)</v>
      </c>
    </row>
    <row r="134" spans="2:4" ht="41" customHeight="1" x14ac:dyDescent="0.35">
      <c r="B134" s="249" t="s">
        <v>640</v>
      </c>
      <c r="C134" s="254" t="s">
        <v>640</v>
      </c>
      <c r="D134" s="249" t="str">
        <f t="shared" si="1"/>
        <v/>
      </c>
    </row>
    <row r="135" spans="2:4" ht="41" customHeight="1" x14ac:dyDescent="0.35">
      <c r="B135" s="249" t="s">
        <v>640</v>
      </c>
      <c r="C135" s="254" t="s">
        <v>640</v>
      </c>
      <c r="D135" s="249" t="str">
        <f t="shared" si="1"/>
        <v/>
      </c>
    </row>
    <row r="136" spans="2:4" ht="41" customHeight="1" x14ac:dyDescent="0.35">
      <c r="B136" s="249" t="s">
        <v>114</v>
      </c>
      <c r="C136" s="254" t="s">
        <v>446</v>
      </c>
      <c r="D136" s="249" t="str">
        <f t="shared" si="1"/>
        <v>Part 2</v>
      </c>
    </row>
    <row r="137" spans="2:4" ht="41" customHeight="1" x14ac:dyDescent="0.35">
      <c r="B137" s="249" t="s">
        <v>640</v>
      </c>
      <c r="C137" s="254" t="s">
        <v>640</v>
      </c>
      <c r="D137" s="249" t="str">
        <f t="shared" si="1"/>
        <v/>
      </c>
    </row>
    <row r="138" spans="2:4" ht="41" customHeight="1" x14ac:dyDescent="0.35">
      <c r="B138" s="249" t="s">
        <v>116</v>
      </c>
      <c r="C138" s="254" t="s">
        <v>541</v>
      </c>
      <c r="D138" s="249" t="str">
        <f t="shared" si="1"/>
        <v>DISCRETIONARY RELIEF</v>
      </c>
    </row>
    <row r="139" spans="2:4" ht="41" customHeight="1" x14ac:dyDescent="0.35">
      <c r="B139" s="249" t="s">
        <v>640</v>
      </c>
      <c r="C139" s="254" t="s">
        <v>640</v>
      </c>
      <c r="D139" s="249" t="str">
        <f t="shared" si="1"/>
        <v/>
      </c>
    </row>
    <row r="140" spans="2:4" ht="41" customHeight="1" x14ac:dyDescent="0.35">
      <c r="B140" s="249" t="s">
        <v>1466</v>
      </c>
      <c r="C140" s="254" t="s">
        <v>1495</v>
      </c>
      <c r="D140" s="249" t="str">
        <f t="shared" si="1"/>
        <v>Test 1: Compares Discretionary relief for Charities on NDR3 with NDR1 line 11</v>
      </c>
    </row>
    <row r="141" spans="2:4" ht="41" customHeight="1" x14ac:dyDescent="0.35">
      <c r="B141" s="249" t="s">
        <v>98</v>
      </c>
      <c r="C141" s="254" t="s">
        <v>542</v>
      </c>
      <c r="D141" s="249" t="str">
        <f t="shared" si="1"/>
        <v>(tolerance plus or minus 50%)</v>
      </c>
    </row>
    <row r="142" spans="2:4" ht="41" customHeight="1" x14ac:dyDescent="0.35">
      <c r="B142" s="249" t="s">
        <v>103</v>
      </c>
      <c r="C142" s="254" t="s">
        <v>445</v>
      </c>
      <c r="D142" s="249" t="str">
        <f t="shared" si="1"/>
        <v>Line 17</v>
      </c>
    </row>
    <row r="143" spans="2:4" ht="41" customHeight="1" x14ac:dyDescent="0.35">
      <c r="B143" s="249" t="s">
        <v>1536</v>
      </c>
      <c r="C143" s="254" t="s">
        <v>1537</v>
      </c>
      <c r="D143" s="249" t="str">
        <f t="shared" ref="D143:D206" si="2">IF(Lang="Eng",B143,IF(Lang="Cym",C143,""))</f>
        <v>NDR1, 2025-26, "line11</v>
      </c>
    </row>
    <row r="144" spans="2:4" ht="41" customHeight="1" x14ac:dyDescent="0.35">
      <c r="B144" s="249" t="s">
        <v>1467</v>
      </c>
      <c r="C144" s="254" t="s">
        <v>1496</v>
      </c>
      <c r="D144" s="249" t="str">
        <f t="shared" si="2"/>
        <v>If the actual difference is less than £10,000 - then go to the next test</v>
      </c>
    </row>
    <row r="145" spans="2:4" ht="41" customHeight="1" x14ac:dyDescent="0.35">
      <c r="B145" s="249" t="s">
        <v>640</v>
      </c>
      <c r="C145" s="254" t="s">
        <v>640</v>
      </c>
      <c r="D145" s="249" t="str">
        <f t="shared" si="2"/>
        <v/>
      </c>
    </row>
    <row r="146" spans="2:4" ht="41" customHeight="1" x14ac:dyDescent="0.35">
      <c r="B146" s="249" t="s">
        <v>100</v>
      </c>
      <c r="C146" s="254" t="s">
        <v>425</v>
      </c>
      <c r="D146" s="249" t="str">
        <f t="shared" si="2"/>
        <v>If the blue box contains an X</v>
      </c>
    </row>
    <row r="147" spans="2:4" ht="41" customHeight="1" x14ac:dyDescent="0.35">
      <c r="B147" s="249" t="s">
        <v>94</v>
      </c>
      <c r="C147" s="254" t="s">
        <v>430</v>
      </c>
      <c r="D147" s="249" t="str">
        <f t="shared" si="2"/>
        <v>please explain the reason for the change in the box on the right</v>
      </c>
    </row>
    <row r="148" spans="2:4" ht="41" customHeight="1" x14ac:dyDescent="0.35">
      <c r="B148" s="249" t="s">
        <v>640</v>
      </c>
      <c r="C148" s="254" t="s">
        <v>640</v>
      </c>
      <c r="D148" s="249" t="str">
        <f t="shared" si="2"/>
        <v/>
      </c>
    </row>
    <row r="149" spans="2:4" ht="41" customHeight="1" x14ac:dyDescent="0.35">
      <c r="B149" s="249" t="s">
        <v>1468</v>
      </c>
      <c r="C149" s="254" t="s">
        <v>1497</v>
      </c>
      <c r="D149" s="249" t="str">
        <f t="shared" si="2"/>
        <v>Test 2: Compares Discretionary Relief for non-profit making bodies on NDR3 with NDR1 line 13</v>
      </c>
    </row>
    <row r="150" spans="2:4" ht="41" customHeight="1" x14ac:dyDescent="0.35">
      <c r="B150" s="249" t="s">
        <v>98</v>
      </c>
      <c r="C150" s="254" t="s">
        <v>542</v>
      </c>
      <c r="D150" s="249" t="str">
        <f t="shared" si="2"/>
        <v>(tolerance plus or minus 50%)</v>
      </c>
    </row>
    <row r="151" spans="2:4" ht="41" customHeight="1" x14ac:dyDescent="0.35">
      <c r="B151" s="249" t="s">
        <v>104</v>
      </c>
      <c r="C151" s="254" t="s">
        <v>444</v>
      </c>
      <c r="D151" s="249" t="str">
        <f t="shared" si="2"/>
        <v>Line 18</v>
      </c>
    </row>
    <row r="152" spans="2:4" ht="41" customHeight="1" x14ac:dyDescent="0.35">
      <c r="B152" s="249" t="s">
        <v>1538</v>
      </c>
      <c r="C152" s="254" t="s">
        <v>1539</v>
      </c>
      <c r="D152" s="249" t="str">
        <f t="shared" si="2"/>
        <v>NDR1, 2025-26, line 13</v>
      </c>
    </row>
    <row r="153" spans="2:4" ht="41" customHeight="1" x14ac:dyDescent="0.35">
      <c r="B153" s="249" t="s">
        <v>1467</v>
      </c>
      <c r="C153" s="254" t="s">
        <v>1496</v>
      </c>
      <c r="D153" s="249" t="str">
        <f t="shared" si="2"/>
        <v>If the actual difference is less than £10,000 - then go to the next test</v>
      </c>
    </row>
    <row r="154" spans="2:4" ht="41" customHeight="1" x14ac:dyDescent="0.35">
      <c r="B154" s="249" t="s">
        <v>100</v>
      </c>
      <c r="C154" s="254" t="s">
        <v>425</v>
      </c>
      <c r="D154" s="249" t="str">
        <f t="shared" si="2"/>
        <v>If the blue box contains an X</v>
      </c>
    </row>
    <row r="155" spans="2:4" ht="41" customHeight="1" x14ac:dyDescent="0.35">
      <c r="B155" s="249" t="s">
        <v>94</v>
      </c>
      <c r="C155" s="254" t="s">
        <v>430</v>
      </c>
      <c r="D155" s="249" t="str">
        <f t="shared" si="2"/>
        <v>please explain the reason for the change in the box on the right</v>
      </c>
    </row>
    <row r="156" spans="2:4" ht="41" customHeight="1" x14ac:dyDescent="0.35">
      <c r="B156" s="249" t="s">
        <v>640</v>
      </c>
      <c r="C156" s="254" t="s">
        <v>640</v>
      </c>
      <c r="D156" s="249" t="str">
        <f t="shared" si="2"/>
        <v/>
      </c>
    </row>
    <row r="157" spans="2:4" ht="41" customHeight="1" x14ac:dyDescent="0.35">
      <c r="B157" s="249" t="s">
        <v>117</v>
      </c>
      <c r="C157" s="254" t="s">
        <v>443</v>
      </c>
      <c r="D157" s="249" t="str">
        <f t="shared" si="2"/>
        <v>LOSSES IN COLLECTION</v>
      </c>
    </row>
    <row r="158" spans="2:4" ht="41" customHeight="1" x14ac:dyDescent="0.35">
      <c r="B158" s="249" t="s">
        <v>640</v>
      </c>
      <c r="C158" s="254" t="s">
        <v>640</v>
      </c>
      <c r="D158" s="249" t="str">
        <f t="shared" si="2"/>
        <v/>
      </c>
    </row>
    <row r="159" spans="2:4" ht="41" customHeight="1" x14ac:dyDescent="0.35">
      <c r="B159" s="249" t="s">
        <v>1469</v>
      </c>
      <c r="C159" s="254" t="s">
        <v>1498</v>
      </c>
      <c r="D159" s="249" t="str">
        <f t="shared" si="2"/>
        <v>Test 3: Measure of the proportion of losses in collection to net yield (tolerance 6%)</v>
      </c>
    </row>
    <row r="160" spans="2:4" ht="41" customHeight="1" x14ac:dyDescent="0.35">
      <c r="B160" s="249" t="s">
        <v>106</v>
      </c>
      <c r="C160" s="254" t="s">
        <v>442</v>
      </c>
      <c r="D160" s="249" t="str">
        <f t="shared" si="2"/>
        <v>Line 25, Losses in collection</v>
      </c>
    </row>
    <row r="161" spans="2:4" ht="41" customHeight="1" x14ac:dyDescent="0.35">
      <c r="B161" s="249" t="s">
        <v>105</v>
      </c>
      <c r="C161" s="254" t="s">
        <v>439</v>
      </c>
      <c r="D161" s="249" t="str">
        <f t="shared" si="2"/>
        <v>Line 23, Net Yield</v>
      </c>
    </row>
    <row r="162" spans="2:4" ht="41" customHeight="1" x14ac:dyDescent="0.35">
      <c r="B162" s="249" t="s">
        <v>100</v>
      </c>
      <c r="C162" s="254" t="s">
        <v>425</v>
      </c>
      <c r="D162" s="249" t="str">
        <f t="shared" si="2"/>
        <v>If the blue box contains an X</v>
      </c>
    </row>
    <row r="163" spans="2:4" ht="41" customHeight="1" x14ac:dyDescent="0.35">
      <c r="B163" s="249" t="s">
        <v>94</v>
      </c>
      <c r="C163" s="254" t="s">
        <v>430</v>
      </c>
      <c r="D163" s="249" t="str">
        <f t="shared" si="2"/>
        <v>please explain the reason for the change in the box on the right</v>
      </c>
    </row>
    <row r="164" spans="2:4" ht="41" customHeight="1" x14ac:dyDescent="0.35">
      <c r="B164" s="249" t="s">
        <v>640</v>
      </c>
      <c r="C164" s="254" t="s">
        <v>640</v>
      </c>
      <c r="D164" s="249" t="str">
        <f t="shared" si="2"/>
        <v/>
      </c>
    </row>
    <row r="165" spans="2:4" ht="41" customHeight="1" x14ac:dyDescent="0.35">
      <c r="B165" s="249" t="s">
        <v>120</v>
      </c>
      <c r="C165" s="254" t="s">
        <v>441</v>
      </c>
      <c r="D165" s="249" t="str">
        <f t="shared" si="2"/>
        <v>REFUND OF OVERPAYMENTS</v>
      </c>
    </row>
    <row r="166" spans="2:4" ht="41" customHeight="1" x14ac:dyDescent="0.35">
      <c r="B166" s="249" t="s">
        <v>640</v>
      </c>
      <c r="C166" s="254" t="s">
        <v>640</v>
      </c>
      <c r="D166" s="249" t="str">
        <f t="shared" si="2"/>
        <v/>
      </c>
    </row>
    <row r="167" spans="2:4" ht="41" customHeight="1" x14ac:dyDescent="0.35">
      <c r="B167" s="249" t="s">
        <v>1470</v>
      </c>
      <c r="C167" s="254" t="s">
        <v>543</v>
      </c>
      <c r="D167" s="249" t="str">
        <f t="shared" si="2"/>
        <v>Test 4: Measure of the proportion of refund of overpayments to net yield (tolerance 2%)</v>
      </c>
    </row>
    <row r="168" spans="2:4" ht="41" customHeight="1" x14ac:dyDescent="0.35">
      <c r="B168" s="249" t="s">
        <v>107</v>
      </c>
      <c r="C168" s="254" t="s">
        <v>440</v>
      </c>
      <c r="D168" s="249" t="str">
        <f t="shared" si="2"/>
        <v>Line 26, Refund of overpayments</v>
      </c>
    </row>
    <row r="169" spans="2:4" ht="41" customHeight="1" x14ac:dyDescent="0.35">
      <c r="B169" s="249" t="s">
        <v>105</v>
      </c>
      <c r="C169" s="254" t="s">
        <v>439</v>
      </c>
      <c r="D169" s="249" t="str">
        <f t="shared" si="2"/>
        <v>Line 23, Net Yield</v>
      </c>
    </row>
    <row r="170" spans="2:4" ht="41" customHeight="1" x14ac:dyDescent="0.35">
      <c r="B170" s="249" t="s">
        <v>100</v>
      </c>
      <c r="C170" s="254" t="s">
        <v>425</v>
      </c>
      <c r="D170" s="249" t="str">
        <f t="shared" si="2"/>
        <v>If the blue box contains an X</v>
      </c>
    </row>
    <row r="171" spans="2:4" ht="41" customHeight="1" x14ac:dyDescent="0.35">
      <c r="B171" s="249" t="s">
        <v>94</v>
      </c>
      <c r="C171" s="254" t="s">
        <v>430</v>
      </c>
      <c r="D171" s="249" t="str">
        <f t="shared" si="2"/>
        <v>please explain the reason for the change in the box on the right</v>
      </c>
    </row>
    <row r="172" spans="2:4" ht="41" customHeight="1" x14ac:dyDescent="0.35">
      <c r="B172" s="249" t="s">
        <v>640</v>
      </c>
      <c r="C172" s="254" t="s">
        <v>640</v>
      </c>
      <c r="D172" s="249" t="str">
        <f t="shared" si="2"/>
        <v/>
      </c>
    </row>
    <row r="173" spans="2:4" ht="41" customHeight="1" x14ac:dyDescent="0.35">
      <c r="B173" s="249" t="s">
        <v>115</v>
      </c>
      <c r="C173" s="254" t="s">
        <v>438</v>
      </c>
      <c r="D173" s="249" t="str">
        <f t="shared" si="2"/>
        <v>Part 1</v>
      </c>
    </row>
    <row r="174" spans="2:4" ht="41" customHeight="1" x14ac:dyDescent="0.35">
      <c r="B174" s="249" t="s">
        <v>640</v>
      </c>
      <c r="C174" s="254" t="s">
        <v>640</v>
      </c>
      <c r="D174" s="249" t="str">
        <f t="shared" si="2"/>
        <v/>
      </c>
    </row>
    <row r="175" spans="2:4" ht="41" customHeight="1" x14ac:dyDescent="0.35">
      <c r="B175" s="249" t="s">
        <v>118</v>
      </c>
      <c r="C175" s="254" t="s">
        <v>437</v>
      </c>
      <c r="D175" s="249" t="str">
        <f t="shared" si="2"/>
        <v>GROSS RATES PAYABLE</v>
      </c>
    </row>
    <row r="176" spans="2:4" ht="41" customHeight="1" x14ac:dyDescent="0.35">
      <c r="B176" s="249" t="s">
        <v>640</v>
      </c>
      <c r="C176" s="254" t="s">
        <v>640</v>
      </c>
      <c r="D176" s="249" t="str">
        <f t="shared" si="2"/>
        <v/>
      </c>
    </row>
    <row r="177" spans="2:4" ht="41" customHeight="1" x14ac:dyDescent="0.35">
      <c r="B177" s="249" t="s">
        <v>1552</v>
      </c>
      <c r="C177" s="254" t="s">
        <v>1553</v>
      </c>
      <c r="D177" s="249" t="str">
        <f t="shared" si="2"/>
        <v>Test 5: Compares Gross Rates Payable with the RV given on NDR1 2025-26 multiplied by the 2024-25 multiplier</v>
      </c>
    </row>
    <row r="178" spans="2:4" ht="41" customHeight="1" x14ac:dyDescent="0.35">
      <c r="B178" s="249" t="s">
        <v>99</v>
      </c>
      <c r="C178" s="254" t="s">
        <v>544</v>
      </c>
      <c r="D178" s="249" t="str">
        <f t="shared" si="2"/>
        <v>(tolerance plus or minus 20%)</v>
      </c>
    </row>
    <row r="179" spans="2:4" ht="41" customHeight="1" x14ac:dyDescent="0.35">
      <c r="B179" s="249" t="s">
        <v>108</v>
      </c>
      <c r="C179" s="254" t="s">
        <v>436</v>
      </c>
      <c r="D179" s="249" t="str">
        <f t="shared" si="2"/>
        <v>Line 1, Gross Rates Payable</v>
      </c>
    </row>
    <row r="180" spans="2:4" ht="41" customHeight="1" x14ac:dyDescent="0.35">
      <c r="B180" s="249" t="s">
        <v>1540</v>
      </c>
      <c r="C180" s="254" t="s">
        <v>1541</v>
      </c>
      <c r="D180" s="249" t="str">
        <f t="shared" si="2"/>
        <v>NDR1 2025-26, line 2, Rateable Value *</v>
      </c>
    </row>
    <row r="181" spans="2:4" ht="41" customHeight="1" x14ac:dyDescent="0.35">
      <c r="B181" s="249" t="s">
        <v>100</v>
      </c>
      <c r="C181" s="254" t="s">
        <v>425</v>
      </c>
      <c r="D181" s="249" t="str">
        <f t="shared" si="2"/>
        <v>If the blue box contains an X</v>
      </c>
    </row>
    <row r="182" spans="2:4" ht="41" customHeight="1" x14ac:dyDescent="0.35">
      <c r="B182" s="249" t="s">
        <v>94</v>
      </c>
      <c r="C182" s="254" t="s">
        <v>430</v>
      </c>
      <c r="D182" s="249" t="str">
        <f t="shared" si="2"/>
        <v>please explain the reason for the change in the box on the right</v>
      </c>
    </row>
    <row r="183" spans="2:4" ht="41" customHeight="1" x14ac:dyDescent="0.35">
      <c r="B183" s="249" t="s">
        <v>640</v>
      </c>
      <c r="C183" s="254" t="s">
        <v>640</v>
      </c>
      <c r="D183" s="249" t="str">
        <f t="shared" si="2"/>
        <v/>
      </c>
    </row>
    <row r="184" spans="2:4" ht="41" customHeight="1" x14ac:dyDescent="0.35">
      <c r="B184" s="249" t="s">
        <v>119</v>
      </c>
      <c r="C184" s="254" t="s">
        <v>435</v>
      </c>
      <c r="D184" s="249" t="str">
        <f t="shared" si="2"/>
        <v>MANDATORY RELIEFS</v>
      </c>
    </row>
    <row r="185" spans="2:4" ht="41" customHeight="1" x14ac:dyDescent="0.35">
      <c r="B185" s="249" t="s">
        <v>640</v>
      </c>
      <c r="C185" s="254" t="s">
        <v>640</v>
      </c>
      <c r="D185" s="249" t="str">
        <f t="shared" si="2"/>
        <v/>
      </c>
    </row>
    <row r="186" spans="2:4" ht="41" customHeight="1" x14ac:dyDescent="0.35">
      <c r="B186" s="249" t="s">
        <v>1471</v>
      </c>
      <c r="C186" s="254" t="s">
        <v>1499</v>
      </c>
      <c r="D186" s="249" t="str">
        <f t="shared" si="2"/>
        <v>Test 6: Compares reductions under charitable occupation, NDR3 with NDR1</v>
      </c>
    </row>
    <row r="187" spans="2:4" ht="41" customHeight="1" x14ac:dyDescent="0.35">
      <c r="B187" s="249" t="s">
        <v>99</v>
      </c>
      <c r="C187" s="254" t="s">
        <v>544</v>
      </c>
      <c r="D187" s="249" t="str">
        <f t="shared" si="2"/>
        <v>(tolerance plus or minus 20%)</v>
      </c>
    </row>
    <row r="188" spans="2:4" ht="41" customHeight="1" x14ac:dyDescent="0.35">
      <c r="B188" s="249" t="s">
        <v>109</v>
      </c>
      <c r="C188" s="254" t="s">
        <v>434</v>
      </c>
      <c r="D188" s="249" t="str">
        <f t="shared" si="2"/>
        <v>Line 5</v>
      </c>
    </row>
    <row r="189" spans="2:4" ht="41" customHeight="1" x14ac:dyDescent="0.35">
      <c r="B189" s="249" t="s">
        <v>1542</v>
      </c>
      <c r="C189" s="254" t="s">
        <v>1543</v>
      </c>
      <c r="D189" s="249" t="str">
        <f t="shared" si="2"/>
        <v>NDR1, 2025-26, line 4 or NDR2, line 9</v>
      </c>
    </row>
    <row r="190" spans="2:4" ht="41" customHeight="1" x14ac:dyDescent="0.35">
      <c r="B190" s="249" t="s">
        <v>1472</v>
      </c>
      <c r="C190" s="254" t="s">
        <v>1500</v>
      </c>
      <c r="D190" s="249" t="str">
        <f t="shared" si="2"/>
        <v>If the actual difference is less than £1,000 - then go to the next test</v>
      </c>
    </row>
    <row r="191" spans="2:4" ht="41" customHeight="1" x14ac:dyDescent="0.35">
      <c r="B191" s="249" t="s">
        <v>100</v>
      </c>
      <c r="C191" s="254" t="s">
        <v>425</v>
      </c>
      <c r="D191" s="249" t="str">
        <f t="shared" si="2"/>
        <v>If the blue box contains an X</v>
      </c>
    </row>
    <row r="192" spans="2:4" ht="41" customHeight="1" x14ac:dyDescent="0.35">
      <c r="B192" s="249" t="s">
        <v>94</v>
      </c>
      <c r="C192" s="254" t="s">
        <v>430</v>
      </c>
      <c r="D192" s="249" t="str">
        <f t="shared" si="2"/>
        <v>please explain the reason for the change in the box on the right</v>
      </c>
    </row>
    <row r="193" spans="2:4" ht="41" customHeight="1" x14ac:dyDescent="0.35">
      <c r="B193" s="249" t="s">
        <v>640</v>
      </c>
      <c r="C193" s="254" t="s">
        <v>640</v>
      </c>
      <c r="D193" s="249" t="str">
        <f t="shared" si="2"/>
        <v/>
      </c>
    </row>
    <row r="194" spans="2:4" ht="41" customHeight="1" x14ac:dyDescent="0.35">
      <c r="B194" s="249" t="s">
        <v>1473</v>
      </c>
      <c r="C194" s="254" t="s">
        <v>1501</v>
      </c>
      <c r="D194" s="249" t="str">
        <f t="shared" si="2"/>
        <v>Test 7: Compares reductions under community amateur sports clubs NDR3 with NDR1</v>
      </c>
    </row>
    <row r="195" spans="2:4" ht="41" customHeight="1" x14ac:dyDescent="0.35">
      <c r="B195" s="249" t="s">
        <v>99</v>
      </c>
      <c r="C195" s="254" t="s">
        <v>544</v>
      </c>
      <c r="D195" s="249" t="str">
        <f t="shared" si="2"/>
        <v>(tolerance plus or minus 20%)</v>
      </c>
    </row>
    <row r="196" spans="2:4" ht="41" customHeight="1" x14ac:dyDescent="0.35">
      <c r="B196" s="249" t="s">
        <v>113</v>
      </c>
      <c r="C196" s="254" t="s">
        <v>433</v>
      </c>
      <c r="D196" s="249" t="str">
        <f t="shared" si="2"/>
        <v>Line 6.5</v>
      </c>
    </row>
    <row r="197" spans="2:4" ht="41" customHeight="1" x14ac:dyDescent="0.35">
      <c r="B197" s="249" t="s">
        <v>1544</v>
      </c>
      <c r="C197" s="254" t="s">
        <v>1545</v>
      </c>
      <c r="D197" s="249" t="str">
        <f t="shared" si="2"/>
        <v>NDR1, 2025-26 line 5</v>
      </c>
    </row>
    <row r="198" spans="2:4" ht="41" customHeight="1" x14ac:dyDescent="0.35">
      <c r="B198" s="249" t="s">
        <v>1472</v>
      </c>
      <c r="C198" s="254" t="s">
        <v>1500</v>
      </c>
      <c r="D198" s="249" t="str">
        <f t="shared" si="2"/>
        <v>If the actual difference is less than £1,000 - then go to the next test</v>
      </c>
    </row>
    <row r="199" spans="2:4" ht="41" customHeight="1" x14ac:dyDescent="0.35">
      <c r="B199" s="249" t="s">
        <v>100</v>
      </c>
      <c r="C199" s="254" t="s">
        <v>425</v>
      </c>
      <c r="D199" s="249" t="str">
        <f t="shared" si="2"/>
        <v>If the blue box contains an X</v>
      </c>
    </row>
    <row r="200" spans="2:4" ht="41" customHeight="1" x14ac:dyDescent="0.35">
      <c r="B200" s="249" t="s">
        <v>94</v>
      </c>
      <c r="C200" s="254" t="s">
        <v>430</v>
      </c>
      <c r="D200" s="249" t="str">
        <f t="shared" si="2"/>
        <v>please explain the reason for the change in the box on the right</v>
      </c>
    </row>
    <row r="201" spans="2:4" ht="41" customHeight="1" x14ac:dyDescent="0.35">
      <c r="B201" s="249" t="s">
        <v>640</v>
      </c>
      <c r="C201" s="254" t="s">
        <v>640</v>
      </c>
      <c r="D201" s="249" t="str">
        <f t="shared" si="2"/>
        <v/>
      </c>
    </row>
    <row r="202" spans="2:4" ht="41" customHeight="1" x14ac:dyDescent="0.35">
      <c r="B202" s="254" t="s">
        <v>1474</v>
      </c>
      <c r="C202" s="254" t="s">
        <v>1502</v>
      </c>
      <c r="D202" s="249" t="str">
        <f t="shared" si="2"/>
        <v>Test 8: Compares reductions under small business rate relief NDR3 with NDR1</v>
      </c>
    </row>
    <row r="203" spans="2:4" ht="41" customHeight="1" x14ac:dyDescent="0.35">
      <c r="B203" s="249" t="s">
        <v>99</v>
      </c>
      <c r="C203" s="254" t="s">
        <v>544</v>
      </c>
      <c r="D203" s="249" t="str">
        <f t="shared" si="2"/>
        <v>(tolerance plus or minus 20%)</v>
      </c>
    </row>
    <row r="204" spans="2:4" ht="41" customHeight="1" x14ac:dyDescent="0.35">
      <c r="B204" s="249" t="s">
        <v>1345</v>
      </c>
      <c r="C204" s="254" t="s">
        <v>1346</v>
      </c>
      <c r="D204" s="249" t="str">
        <f t="shared" si="2"/>
        <v>Line 8.6 plus 8.7 plus 8.8</v>
      </c>
    </row>
    <row r="205" spans="2:4" ht="41" customHeight="1" x14ac:dyDescent="0.35">
      <c r="B205" s="249" t="s">
        <v>1546</v>
      </c>
      <c r="C205" s="254" t="s">
        <v>1547</v>
      </c>
      <c r="D205" s="249" t="str">
        <f t="shared" si="2"/>
        <v>NDR1, 2025-26 line 6.9</v>
      </c>
    </row>
    <row r="206" spans="2:4" ht="41" customHeight="1" x14ac:dyDescent="0.35">
      <c r="B206" s="249" t="s">
        <v>1472</v>
      </c>
      <c r="C206" s="254" t="s">
        <v>1500</v>
      </c>
      <c r="D206" s="249" t="str">
        <f t="shared" si="2"/>
        <v>If the actual difference is less than £1,000 - then go to the next test</v>
      </c>
    </row>
    <row r="207" spans="2:4" ht="41" customHeight="1" x14ac:dyDescent="0.35">
      <c r="B207" s="249" t="s">
        <v>100</v>
      </c>
      <c r="C207" s="254" t="s">
        <v>425</v>
      </c>
      <c r="D207" s="249" t="str">
        <f t="shared" ref="D207:D235" si="3">IF(Lang="Eng",B207,IF(Lang="Cym",C207,""))</f>
        <v>If the blue box contains an X</v>
      </c>
    </row>
    <row r="208" spans="2:4" ht="41" customHeight="1" x14ac:dyDescent="0.35">
      <c r="B208" s="249" t="s">
        <v>94</v>
      </c>
      <c r="C208" s="254" t="s">
        <v>430</v>
      </c>
      <c r="D208" s="249" t="str">
        <f t="shared" si="3"/>
        <v>please explain the reason for the change in the box on the right</v>
      </c>
    </row>
    <row r="209" spans="2:4" ht="41" customHeight="1" x14ac:dyDescent="0.35">
      <c r="B209" s="249" t="s">
        <v>640</v>
      </c>
      <c r="C209" s="254" t="s">
        <v>640</v>
      </c>
      <c r="D209" s="249" t="str">
        <f t="shared" si="3"/>
        <v/>
      </c>
    </row>
    <row r="210" spans="2:4" ht="41" customHeight="1" x14ac:dyDescent="0.35">
      <c r="B210" s="254" t="s">
        <v>1475</v>
      </c>
      <c r="C210" s="254" t="s">
        <v>1503</v>
      </c>
      <c r="D210" s="249" t="str">
        <f t="shared" si="3"/>
        <v>Test 9: Compares reductions under Partly occupied premises NDR3 and NDR1</v>
      </c>
    </row>
    <row r="211" spans="2:4" ht="41" customHeight="1" x14ac:dyDescent="0.35">
      <c r="B211" s="249" t="s">
        <v>99</v>
      </c>
      <c r="C211" s="254" t="s">
        <v>544</v>
      </c>
      <c r="D211" s="249" t="str">
        <f t="shared" si="3"/>
        <v>(tolerance plus or minus 20%)</v>
      </c>
    </row>
    <row r="212" spans="2:4" ht="41" customHeight="1" x14ac:dyDescent="0.35">
      <c r="B212" s="249" t="s">
        <v>111</v>
      </c>
      <c r="C212" s="254" t="s">
        <v>432</v>
      </c>
      <c r="D212" s="249" t="str">
        <f t="shared" si="3"/>
        <v>Line 9, in respect of current year</v>
      </c>
    </row>
    <row r="213" spans="2:4" ht="41" customHeight="1" x14ac:dyDescent="0.35">
      <c r="B213" s="254" t="s">
        <v>1548</v>
      </c>
      <c r="C213" s="254" t="s">
        <v>1549</v>
      </c>
      <c r="D213" s="249" t="str">
        <f t="shared" si="3"/>
        <v>NDR1, 2025-26 line 7</v>
      </c>
    </row>
    <row r="214" spans="2:4" ht="41" customHeight="1" x14ac:dyDescent="0.35">
      <c r="B214" s="249" t="s">
        <v>1476</v>
      </c>
      <c r="C214" s="254" t="s">
        <v>1504</v>
      </c>
      <c r="D214" s="249" t="str">
        <f t="shared" si="3"/>
        <v>If the actual difference is less than £25,000 - then go to the next test</v>
      </c>
    </row>
    <row r="215" spans="2:4" ht="41" customHeight="1" x14ac:dyDescent="0.35">
      <c r="B215" s="249" t="s">
        <v>100</v>
      </c>
      <c r="C215" s="254" t="s">
        <v>425</v>
      </c>
      <c r="D215" s="249" t="str">
        <f t="shared" si="3"/>
        <v>If the blue box contains an X</v>
      </c>
    </row>
    <row r="216" spans="2:4" ht="41" customHeight="1" x14ac:dyDescent="0.35">
      <c r="B216" s="249" t="s">
        <v>94</v>
      </c>
      <c r="C216" s="254" t="s">
        <v>430</v>
      </c>
      <c r="D216" s="249" t="str">
        <f t="shared" si="3"/>
        <v>please explain the reason for the change in the box on the right</v>
      </c>
    </row>
    <row r="217" spans="2:4" ht="41" customHeight="1" x14ac:dyDescent="0.35">
      <c r="B217" s="249" t="s">
        <v>640</v>
      </c>
      <c r="C217" s="254" t="s">
        <v>640</v>
      </c>
      <c r="D217" s="249" t="str">
        <f t="shared" si="3"/>
        <v/>
      </c>
    </row>
    <row r="218" spans="2:4" ht="41" customHeight="1" x14ac:dyDescent="0.35">
      <c r="B218" s="249" t="s">
        <v>1477</v>
      </c>
      <c r="C218" s="254" t="s">
        <v>1505</v>
      </c>
      <c r="D218" s="249" t="str">
        <f t="shared" si="3"/>
        <v>Test 10: Compares reductions under unoccupied hereditaments NDR3 and NDR1</v>
      </c>
    </row>
    <row r="219" spans="2:4" ht="41" customHeight="1" x14ac:dyDescent="0.35">
      <c r="B219" s="249" t="s">
        <v>99</v>
      </c>
      <c r="C219" s="254" t="s">
        <v>544</v>
      </c>
      <c r="D219" s="249" t="str">
        <f t="shared" si="3"/>
        <v>(tolerance plus or minus 20%)</v>
      </c>
    </row>
    <row r="220" spans="2:4" ht="41" customHeight="1" x14ac:dyDescent="0.35">
      <c r="B220" s="249" t="s">
        <v>112</v>
      </c>
      <c r="C220" s="254" t="s">
        <v>431</v>
      </c>
      <c r="D220" s="249" t="str">
        <f t="shared" si="3"/>
        <v>Line 11, in respect of current year</v>
      </c>
    </row>
    <row r="221" spans="2:4" ht="41" customHeight="1" x14ac:dyDescent="0.35">
      <c r="B221" s="254" t="s">
        <v>1550</v>
      </c>
      <c r="C221" s="254" t="s">
        <v>1551</v>
      </c>
      <c r="D221" s="249" t="str">
        <f t="shared" si="3"/>
        <v>NDR1, 2025-26 line 8</v>
      </c>
    </row>
    <row r="222" spans="2:4" ht="41" customHeight="1" x14ac:dyDescent="0.35">
      <c r="B222" s="249" t="s">
        <v>1476</v>
      </c>
      <c r="C222" s="254" t="s">
        <v>1504</v>
      </c>
      <c r="D222" s="249" t="str">
        <f t="shared" si="3"/>
        <v>If the actual difference is less than £25,000 - then go to the next test</v>
      </c>
    </row>
    <row r="223" spans="2:4" ht="41" customHeight="1" x14ac:dyDescent="0.35">
      <c r="B223" s="249" t="s">
        <v>100</v>
      </c>
      <c r="C223" s="254" t="s">
        <v>425</v>
      </c>
      <c r="D223" s="249" t="str">
        <f t="shared" si="3"/>
        <v>If the blue box contains an X</v>
      </c>
    </row>
    <row r="224" spans="2:4" ht="41" customHeight="1" x14ac:dyDescent="0.35">
      <c r="B224" s="249" t="s">
        <v>94</v>
      </c>
      <c r="C224" s="254" t="s">
        <v>430</v>
      </c>
      <c r="D224" s="249" t="str">
        <f t="shared" si="3"/>
        <v>please explain the reason for the change in the box on the right</v>
      </c>
    </row>
    <row r="225" spans="2:4" ht="41" customHeight="1" x14ac:dyDescent="0.35">
      <c r="B225" s="249" t="s">
        <v>640</v>
      </c>
      <c r="C225" s="254" t="s">
        <v>640</v>
      </c>
      <c r="D225" s="249" t="str">
        <f t="shared" si="3"/>
        <v/>
      </c>
    </row>
    <row r="226" spans="2:4" ht="41" customHeight="1" x14ac:dyDescent="0.35">
      <c r="B226" s="249" t="s">
        <v>121</v>
      </c>
      <c r="C226" s="254" t="s">
        <v>429</v>
      </c>
      <c r="D226" s="249" t="str">
        <f t="shared" si="3"/>
        <v>ARREARS</v>
      </c>
    </row>
    <row r="227" spans="2:4" ht="41" customHeight="1" x14ac:dyDescent="0.35">
      <c r="B227" s="249" t="s">
        <v>640</v>
      </c>
      <c r="C227" s="254" t="s">
        <v>640</v>
      </c>
      <c r="D227" s="249" t="str">
        <f t="shared" si="3"/>
        <v/>
      </c>
    </row>
    <row r="228" spans="2:4" ht="41" customHeight="1" x14ac:dyDescent="0.35">
      <c r="B228" s="249" t="s">
        <v>1478</v>
      </c>
      <c r="C228" s="254" t="s">
        <v>1506</v>
      </c>
      <c r="D228" s="249" t="str">
        <f t="shared" si="3"/>
        <v>Test 11: Check percentage increase in Estimated gross arrears of all non-domestic rates</v>
      </c>
    </row>
    <row r="229" spans="2:4" ht="41" customHeight="1" x14ac:dyDescent="0.35">
      <c r="B229" s="249" t="s">
        <v>1562</v>
      </c>
      <c r="C229" s="254" t="s">
        <v>1563</v>
      </c>
      <c r="D229" s="249" t="str">
        <f t="shared" si="3"/>
        <v>31 March 2025 with 31 March 2024</v>
      </c>
    </row>
    <row r="230" spans="2:4" ht="41" customHeight="1" x14ac:dyDescent="0.35">
      <c r="B230" s="249" t="s">
        <v>110</v>
      </c>
      <c r="C230" s="254" t="s">
        <v>428</v>
      </c>
      <c r="D230" s="249" t="str">
        <f t="shared" si="3"/>
        <v>Line 14</v>
      </c>
    </row>
    <row r="231" spans="2:4" ht="41" customHeight="1" x14ac:dyDescent="0.35">
      <c r="B231" s="249" t="s">
        <v>1554</v>
      </c>
      <c r="C231" s="254" t="s">
        <v>1555</v>
      </c>
      <c r="D231" s="249" t="str">
        <f t="shared" si="3"/>
        <v>NDR3, 2024-25 line 14</v>
      </c>
    </row>
    <row r="232" spans="2:4" ht="41" customHeight="1" x14ac:dyDescent="0.35">
      <c r="B232" s="249" t="s">
        <v>96</v>
      </c>
      <c r="C232" s="254" t="s">
        <v>426</v>
      </c>
      <c r="D232" s="249" t="str">
        <f t="shared" si="3"/>
        <v>If the difference is less £500,000 then no explanation is required</v>
      </c>
    </row>
    <row r="233" spans="2:4" ht="41" customHeight="1" x14ac:dyDescent="0.35">
      <c r="B233" s="249" t="s">
        <v>100</v>
      </c>
      <c r="C233" s="254" t="s">
        <v>425</v>
      </c>
      <c r="D233" s="249" t="str">
        <f t="shared" si="3"/>
        <v>If the blue box contains an X</v>
      </c>
    </row>
    <row r="234" spans="2:4" ht="41" customHeight="1" x14ac:dyDescent="0.35">
      <c r="B234" s="249" t="s">
        <v>97</v>
      </c>
      <c r="C234" s="254" t="s">
        <v>424</v>
      </c>
      <c r="D234" s="249" t="str">
        <f t="shared" si="3"/>
        <v>please explain the above 20% increase in arrears</v>
      </c>
    </row>
    <row r="235" spans="2:4" ht="41" customHeight="1" x14ac:dyDescent="0.35">
      <c r="B235" s="249" t="s">
        <v>24</v>
      </c>
      <c r="C235" s="254" t="s">
        <v>427</v>
      </c>
      <c r="D235" s="249" t="str">
        <f t="shared" si="3"/>
        <v>Reason for differences</v>
      </c>
    </row>
    <row r="236" spans="2:4" ht="41" customHeight="1" x14ac:dyDescent="0.35">
      <c r="B236" s="249" t="s">
        <v>640</v>
      </c>
      <c r="C236" s="254" t="s">
        <v>640</v>
      </c>
      <c r="D236" s="249"/>
    </row>
    <row r="237" spans="2:4" ht="41" customHeight="1" x14ac:dyDescent="0.35">
      <c r="B237" s="249" t="s">
        <v>640</v>
      </c>
      <c r="C237" s="254" t="s">
        <v>640</v>
      </c>
      <c r="D237" s="249"/>
    </row>
    <row r="238" spans="2:4" ht="41" customHeight="1" x14ac:dyDescent="0.35">
      <c r="D238" s="249"/>
    </row>
    <row r="239" spans="2:4" ht="41" customHeight="1" x14ac:dyDescent="0.35">
      <c r="D239" s="249"/>
    </row>
    <row r="240" spans="2:4" ht="41" customHeight="1" x14ac:dyDescent="0.35">
      <c r="D240" s="249"/>
    </row>
    <row r="241" spans="4:4" ht="41" customHeight="1" x14ac:dyDescent="0.35">
      <c r="D241" s="249"/>
    </row>
    <row r="242" spans="4:4" ht="41" customHeight="1" x14ac:dyDescent="0.35">
      <c r="D242" s="249"/>
    </row>
    <row r="243" spans="4:4" ht="41" customHeight="1" x14ac:dyDescent="0.35">
      <c r="D243" s="249"/>
    </row>
  </sheetData>
  <phoneticPr fontId="63" type="noConversion"/>
  <hyperlinks>
    <hyperlink ref="B22" r:id="rId1" xr:uid="{EE61ACCB-FEE9-4B2E-929D-89D55EC7F650}"/>
    <hyperlink ref="C22" r:id="rId2" xr:uid="{B640EEC0-AB17-45C4-9824-31F2A885433B}"/>
  </hyperlinks>
  <pageMargins left="0.7" right="0.7" top="0.75" bottom="0.75" header="0.3" footer="0.3"/>
  <pageSetup paperSize="9" orientation="portrait"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0000"/>
  </sheetPr>
  <dimension ref="A1:Y98"/>
  <sheetViews>
    <sheetView topLeftCell="Q7" zoomScale="86" zoomScaleNormal="86" workbookViewId="0">
      <selection activeCell="V8" sqref="V8:V29"/>
    </sheetView>
  </sheetViews>
  <sheetFormatPr defaultColWidth="8.84375" defaultRowHeight="15.5" x14ac:dyDescent="0.35"/>
  <cols>
    <col min="1" max="1" width="10.53515625" style="15" customWidth="1"/>
    <col min="2" max="2" width="2.53515625" style="15" bestFit="1" customWidth="1"/>
    <col min="3" max="3" width="13.84375" style="15" customWidth="1"/>
    <col min="4" max="4" width="11.765625" style="362" customWidth="1"/>
    <col min="5" max="5" width="9.53515625" style="358" customWidth="1"/>
    <col min="6" max="6" width="1.765625" style="15" customWidth="1"/>
    <col min="7" max="7" width="5" style="15" customWidth="1"/>
    <col min="8" max="8" width="6.53515625" style="15" bestFit="1" customWidth="1"/>
    <col min="9" max="9" width="36.4609375" style="15" bestFit="1" customWidth="1"/>
    <col min="10" max="10" width="48.07421875" style="15" customWidth="1"/>
    <col min="11" max="11" width="1.765625" style="15" customWidth="1"/>
    <col min="12" max="12" width="10.3046875" style="15" customWidth="1"/>
    <col min="13" max="13" width="36.69140625" style="15" customWidth="1"/>
    <col min="14" max="14" width="16.4609375" style="15" customWidth="1"/>
    <col min="15" max="15" width="29.07421875" style="15" customWidth="1"/>
    <col min="16" max="16" width="16.53515625" style="15" customWidth="1"/>
    <col min="17" max="17" width="14.765625" style="15" customWidth="1"/>
    <col min="18" max="18" width="13.69140625" style="15" customWidth="1"/>
    <col min="19" max="19" width="11.69140625" style="15" customWidth="1"/>
    <col min="20" max="20" width="31.84375" style="15" customWidth="1"/>
    <col min="21" max="21" width="15.4609375" style="15" customWidth="1"/>
    <col min="22" max="22" width="14" style="15" customWidth="1"/>
    <col min="23" max="23" width="57.23046875" style="15" customWidth="1"/>
    <col min="24" max="24" width="4.84375" style="15" customWidth="1"/>
    <col min="25" max="25" width="25.765625" style="15" customWidth="1"/>
    <col min="26" max="16384" width="8.84375" style="15"/>
  </cols>
  <sheetData>
    <row r="1" spans="1:25" ht="30" customHeight="1" x14ac:dyDescent="0.35">
      <c r="A1" s="403" t="s">
        <v>150</v>
      </c>
      <c r="B1" s="404"/>
      <c r="C1" s="404"/>
      <c r="D1" s="404"/>
      <c r="E1" s="404"/>
      <c r="F1" s="404"/>
      <c r="G1" s="405"/>
      <c r="L1" s="16"/>
      <c r="M1" s="406" t="s">
        <v>164</v>
      </c>
      <c r="N1" s="407"/>
      <c r="O1" s="17" t="s">
        <v>151</v>
      </c>
      <c r="P1" s="224">
        <v>45370</v>
      </c>
    </row>
    <row r="2" spans="1:25" ht="12.75" customHeight="1" x14ac:dyDescent="0.35">
      <c r="C2" s="65" t="s">
        <v>1570</v>
      </c>
      <c r="D2" s="361" t="str">
        <f>"27 May "&amp;Year_Now</f>
        <v>27 May 2026</v>
      </c>
    </row>
    <row r="3" spans="1:25" x14ac:dyDescent="0.35">
      <c r="F3" s="18"/>
    </row>
    <row r="4" spans="1:25" x14ac:dyDescent="0.35">
      <c r="D4" s="363" t="s">
        <v>50</v>
      </c>
      <c r="E4" s="359"/>
      <c r="F4" s="18"/>
      <c r="G4" s="19" t="s">
        <v>53</v>
      </c>
    </row>
    <row r="5" spans="1:25" x14ac:dyDescent="0.35">
      <c r="D5" s="363" t="str">
        <f>LEFT(year,4)+1&amp;RIGHT(year,2)+1</f>
        <v>202627</v>
      </c>
      <c r="E5" s="359" t="str">
        <f>LEFT(year,2)&amp;RIGHT(year,2)</f>
        <v>2026</v>
      </c>
      <c r="F5" s="18"/>
      <c r="G5" s="19"/>
      <c r="L5" s="20" t="s">
        <v>162</v>
      </c>
      <c r="M5" s="247" t="s">
        <v>1331</v>
      </c>
      <c r="N5" s="65"/>
      <c r="O5" s="65"/>
      <c r="P5" s="65"/>
      <c r="Q5" s="65"/>
      <c r="R5" s="65"/>
      <c r="S5" s="65"/>
      <c r="T5" s="65"/>
      <c r="U5" s="65"/>
      <c r="V5" s="65"/>
      <c r="W5" s="65"/>
      <c r="Y5" s="65"/>
    </row>
    <row r="6" spans="1:25" x14ac:dyDescent="0.35">
      <c r="A6" s="20" t="s">
        <v>152</v>
      </c>
      <c r="B6" s="22" t="s">
        <v>153</v>
      </c>
      <c r="C6" s="29" t="str">
        <f>LEFT(YearMain,4)&amp;"-"&amp;RIGHT(YearMain,2)</f>
        <v>2025-26</v>
      </c>
      <c r="D6" s="363" t="str">
        <f>LEFT(year,4)&amp;RIGHT(year,2)</f>
        <v>202526</v>
      </c>
      <c r="E6" s="359" t="str">
        <f>LEFT(year,4)</f>
        <v>2025</v>
      </c>
      <c r="G6" s="23" t="s">
        <v>54</v>
      </c>
      <c r="H6" s="24" t="s">
        <v>22</v>
      </c>
      <c r="I6" s="25" t="s">
        <v>23</v>
      </c>
      <c r="J6" s="19"/>
      <c r="L6" s="21">
        <v>1</v>
      </c>
      <c r="M6" s="21">
        <v>2</v>
      </c>
      <c r="N6" s="21">
        <v>3</v>
      </c>
      <c r="O6" s="21">
        <v>4</v>
      </c>
      <c r="P6" s="21">
        <v>5</v>
      </c>
      <c r="Q6" s="21">
        <v>6</v>
      </c>
      <c r="R6" s="21">
        <v>7</v>
      </c>
      <c r="S6" s="21">
        <v>8</v>
      </c>
      <c r="T6" s="21">
        <v>9</v>
      </c>
      <c r="U6" s="21">
        <v>10</v>
      </c>
      <c r="V6" s="21">
        <v>11</v>
      </c>
      <c r="W6" s="21">
        <v>12</v>
      </c>
      <c r="X6" s="21"/>
      <c r="Y6" s="21"/>
    </row>
    <row r="7" spans="1:25" x14ac:dyDescent="0.35">
      <c r="C7" s="18" t="str">
        <f>LEFT(year,4)-1&amp;"-"&amp;RIGHT(year,2)-1</f>
        <v>2024-25</v>
      </c>
      <c r="D7" s="363" t="str">
        <f>LEFT(year,4)-1&amp;RIGHT(year,2)-1</f>
        <v>202425</v>
      </c>
      <c r="E7" s="359">
        <f>LEFT(year,4)-1</f>
        <v>2024</v>
      </c>
      <c r="G7" s="26">
        <v>1</v>
      </c>
      <c r="H7" s="15">
        <v>0</v>
      </c>
      <c r="I7" s="42" t="str">
        <f>IF(FrontPage!$Q$8=2,$M35,$N35)</f>
        <v>Please select your authority</v>
      </c>
      <c r="J7" s="296" t="s">
        <v>1610</v>
      </c>
      <c r="L7" s="19" t="s">
        <v>51</v>
      </c>
      <c r="M7" t="s">
        <v>489</v>
      </c>
      <c r="N7" t="s">
        <v>490</v>
      </c>
      <c r="O7" t="s">
        <v>491</v>
      </c>
      <c r="P7" t="s">
        <v>492</v>
      </c>
      <c r="Q7" t="s">
        <v>493</v>
      </c>
      <c r="R7" t="s">
        <v>494</v>
      </c>
      <c r="S7" t="s">
        <v>495</v>
      </c>
      <c r="T7" t="s">
        <v>123</v>
      </c>
      <c r="U7" t="s">
        <v>124</v>
      </c>
      <c r="V7" t="s">
        <v>125</v>
      </c>
      <c r="W7" t="s">
        <v>126</v>
      </c>
      <c r="Y7"/>
    </row>
    <row r="8" spans="1:25" x14ac:dyDescent="0.35">
      <c r="C8" s="18" t="str">
        <f>LEFT(year,4)-2&amp;"-"&amp;RIGHT(year,2)-2</f>
        <v>2023-24</v>
      </c>
      <c r="D8" s="363" t="str">
        <f>LEFT(year,4)-2&amp;""&amp;RIGHT(year,2)-2</f>
        <v>202324</v>
      </c>
      <c r="G8" s="26">
        <v>2</v>
      </c>
      <c r="H8" s="15">
        <v>512</v>
      </c>
      <c r="I8" s="42" t="str">
        <f>IF(FrontPage!$Q$8=2,$M36,$N36)</f>
        <v>Cyngor Sir Ynys Môn</v>
      </c>
      <c r="J8" s="296" t="s">
        <v>25</v>
      </c>
      <c r="L8">
        <v>512</v>
      </c>
      <c r="M8" t="s">
        <v>496</v>
      </c>
      <c r="N8" t="s">
        <v>222</v>
      </c>
      <c r="O8" t="s">
        <v>497</v>
      </c>
      <c r="P8" t="s">
        <v>498</v>
      </c>
      <c r="Q8" t="s">
        <v>55</v>
      </c>
      <c r="R8" t="s">
        <v>499</v>
      </c>
      <c r="S8" t="s">
        <v>500</v>
      </c>
      <c r="T8" t="s">
        <v>1317</v>
      </c>
      <c r="U8"/>
      <c r="V8" t="s">
        <v>2852</v>
      </c>
      <c r="W8" t="s">
        <v>2851</v>
      </c>
      <c r="Y8"/>
    </row>
    <row r="9" spans="1:25" x14ac:dyDescent="0.35">
      <c r="G9" s="26">
        <v>3</v>
      </c>
      <c r="H9" s="15">
        <v>514</v>
      </c>
      <c r="I9" s="42" t="str">
        <f>IF(FrontPage!$Q$8=2,$M37,$N37)</f>
        <v>Cyngor Gwynedd</v>
      </c>
      <c r="J9" s="296" t="s">
        <v>1611</v>
      </c>
      <c r="L9">
        <v>514</v>
      </c>
      <c r="M9" t="s">
        <v>7</v>
      </c>
      <c r="N9" t="s">
        <v>1327</v>
      </c>
      <c r="O9" t="s">
        <v>501</v>
      </c>
      <c r="P9" t="s">
        <v>502</v>
      </c>
      <c r="Q9" t="s">
        <v>57</v>
      </c>
      <c r="R9" t="s">
        <v>7</v>
      </c>
      <c r="S9" t="s">
        <v>58</v>
      </c>
      <c r="T9" t="s">
        <v>2853</v>
      </c>
      <c r="U9"/>
      <c r="V9" t="s">
        <v>2855</v>
      </c>
      <c r="W9" t="s">
        <v>2854</v>
      </c>
      <c r="Y9"/>
    </row>
    <row r="10" spans="1:25" x14ac:dyDescent="0.35">
      <c r="G10" s="26">
        <v>4</v>
      </c>
      <c r="H10" s="15">
        <v>516</v>
      </c>
      <c r="I10" s="42" t="str">
        <f>IF(FrontPage!$Q$8=2,$M38,$N38)</f>
        <v>Conwy County Borough Council</v>
      </c>
      <c r="J10" s="296" t="s">
        <v>1612</v>
      </c>
      <c r="L10">
        <v>516</v>
      </c>
      <c r="M10" t="s">
        <v>8</v>
      </c>
      <c r="N10" t="s">
        <v>478</v>
      </c>
      <c r="O10" t="s">
        <v>59</v>
      </c>
      <c r="P10" t="s">
        <v>529</v>
      </c>
      <c r="Q10" t="s">
        <v>8</v>
      </c>
      <c r="R10" t="s">
        <v>529</v>
      </c>
      <c r="S10" t="s">
        <v>60</v>
      </c>
      <c r="T10" t="s">
        <v>1318</v>
      </c>
      <c r="U10"/>
      <c r="V10" t="s">
        <v>2856</v>
      </c>
      <c r="W10" t="s">
        <v>1312</v>
      </c>
      <c r="Y10"/>
    </row>
    <row r="11" spans="1:25" x14ac:dyDescent="0.35">
      <c r="G11" s="26">
        <v>5</v>
      </c>
      <c r="H11" s="15">
        <v>518</v>
      </c>
      <c r="I11" s="42" t="str">
        <f>IF(FrontPage!$Q$8=2,$M39,$N39)</f>
        <v>Denbighshire County Council</v>
      </c>
      <c r="J11" s="296" t="s">
        <v>1613</v>
      </c>
      <c r="L11">
        <v>518</v>
      </c>
      <c r="M11" s="1" t="s">
        <v>529</v>
      </c>
      <c r="N11" t="s">
        <v>1328</v>
      </c>
      <c r="O11" t="s">
        <v>501</v>
      </c>
      <c r="P11" t="s">
        <v>503</v>
      </c>
      <c r="Q11" t="s">
        <v>61</v>
      </c>
      <c r="R11" t="s">
        <v>9</v>
      </c>
      <c r="S11" t="s">
        <v>127</v>
      </c>
      <c r="T11" t="s">
        <v>1319</v>
      </c>
      <c r="U11"/>
      <c r="V11" t="s">
        <v>2857</v>
      </c>
      <c r="W11" t="s">
        <v>1313</v>
      </c>
      <c r="Y11"/>
    </row>
    <row r="12" spans="1:25" x14ac:dyDescent="0.35">
      <c r="G12" s="26">
        <v>6</v>
      </c>
      <c r="H12" s="15">
        <v>520</v>
      </c>
      <c r="I12" s="42" t="str">
        <f>IF(FrontPage!$Q$8=2,$M40,$N40)</f>
        <v>Flintshire County Council</v>
      </c>
      <c r="J12" s="296" t="s">
        <v>1614</v>
      </c>
      <c r="L12">
        <v>520</v>
      </c>
      <c r="M12" t="s">
        <v>10</v>
      </c>
      <c r="N12" t="s">
        <v>176</v>
      </c>
      <c r="O12" t="s">
        <v>62</v>
      </c>
      <c r="P12" t="s">
        <v>529</v>
      </c>
      <c r="Q12" t="s">
        <v>504</v>
      </c>
      <c r="R12" t="s">
        <v>10</v>
      </c>
      <c r="S12" t="s">
        <v>63</v>
      </c>
      <c r="T12" t="s">
        <v>1320</v>
      </c>
      <c r="U12"/>
      <c r="V12" t="s">
        <v>2858</v>
      </c>
      <c r="W12" t="s">
        <v>1314</v>
      </c>
      <c r="Y12"/>
    </row>
    <row r="13" spans="1:25" x14ac:dyDescent="0.35">
      <c r="C13" s="65"/>
      <c r="G13" s="26">
        <v>7</v>
      </c>
      <c r="H13" s="15">
        <v>522</v>
      </c>
      <c r="I13" s="42" t="str">
        <f>IF(FrontPage!$Q$8=2,$M41,$N41)</f>
        <v>Wrexham County Borough Council</v>
      </c>
      <c r="J13" s="296" t="s">
        <v>1615</v>
      </c>
      <c r="L13">
        <v>522</v>
      </c>
      <c r="M13" t="s">
        <v>11</v>
      </c>
      <c r="N13" t="s">
        <v>479</v>
      </c>
      <c r="O13" t="s">
        <v>505</v>
      </c>
      <c r="P13" t="s">
        <v>529</v>
      </c>
      <c r="Q13" t="s">
        <v>11</v>
      </c>
      <c r="R13" t="s">
        <v>529</v>
      </c>
      <c r="S13" t="s">
        <v>506</v>
      </c>
      <c r="T13" t="s">
        <v>1321</v>
      </c>
      <c r="U13"/>
      <c r="V13" t="s">
        <v>2859</v>
      </c>
      <c r="W13" t="s">
        <v>483</v>
      </c>
      <c r="Y13"/>
    </row>
    <row r="14" spans="1:25" x14ac:dyDescent="0.35">
      <c r="G14" s="26">
        <v>8</v>
      </c>
      <c r="H14" s="15">
        <v>524</v>
      </c>
      <c r="I14" s="42" t="str">
        <f>IF(FrontPage!$Q$8=2,$M42,$N42)</f>
        <v>Powys County Council</v>
      </c>
      <c r="J14" s="296" t="s">
        <v>1616</v>
      </c>
      <c r="L14">
        <v>524</v>
      </c>
      <c r="M14" t="s">
        <v>12</v>
      </c>
      <c r="N14" t="s">
        <v>397</v>
      </c>
      <c r="O14" t="s">
        <v>62</v>
      </c>
      <c r="P14" t="s">
        <v>529</v>
      </c>
      <c r="Q14" t="s">
        <v>64</v>
      </c>
      <c r="R14" t="s">
        <v>529</v>
      </c>
      <c r="S14" t="s">
        <v>65</v>
      </c>
      <c r="T14" t="s">
        <v>157</v>
      </c>
      <c r="U14"/>
      <c r="V14" t="s">
        <v>2860</v>
      </c>
      <c r="W14" t="s">
        <v>158</v>
      </c>
      <c r="Y14"/>
    </row>
    <row r="15" spans="1:25" x14ac:dyDescent="0.35">
      <c r="G15" s="26">
        <v>9</v>
      </c>
      <c r="H15" s="15">
        <v>526</v>
      </c>
      <c r="I15" s="42" t="str">
        <f>IF(FrontPage!$Q$8=2,$M43,$N43)</f>
        <v>Ceredigion County Council</v>
      </c>
      <c r="J15" s="296" t="s">
        <v>1617</v>
      </c>
      <c r="L15">
        <v>526</v>
      </c>
      <c r="M15" t="s">
        <v>13</v>
      </c>
      <c r="N15" t="s">
        <v>507</v>
      </c>
      <c r="O15" t="s">
        <v>508</v>
      </c>
      <c r="P15" t="s">
        <v>509</v>
      </c>
      <c r="Q15" t="s">
        <v>510</v>
      </c>
      <c r="R15" t="s">
        <v>13</v>
      </c>
      <c r="S15" t="s">
        <v>511</v>
      </c>
      <c r="T15" t="s">
        <v>2861</v>
      </c>
      <c r="U15"/>
      <c r="V15" t="s">
        <v>2863</v>
      </c>
      <c r="W15" t="s">
        <v>2862</v>
      </c>
      <c r="Y15"/>
    </row>
    <row r="16" spans="1:25" x14ac:dyDescent="0.35">
      <c r="G16" s="26">
        <v>10</v>
      </c>
      <c r="H16" s="15">
        <v>528</v>
      </c>
      <c r="I16" s="42" t="str">
        <f>IF(FrontPage!$Q$8=2,$M44,$N44)</f>
        <v>Pembrokeshire County Council</v>
      </c>
      <c r="J16" s="296" t="s">
        <v>1618</v>
      </c>
      <c r="L16">
        <v>528</v>
      </c>
      <c r="M16" t="s">
        <v>14</v>
      </c>
      <c r="N16" t="s">
        <v>177</v>
      </c>
      <c r="O16" t="s">
        <v>62</v>
      </c>
      <c r="P16" t="s">
        <v>529</v>
      </c>
      <c r="Q16" t="s">
        <v>66</v>
      </c>
      <c r="R16" t="s">
        <v>529</v>
      </c>
      <c r="S16" t="s">
        <v>67</v>
      </c>
      <c r="T16" t="s">
        <v>178</v>
      </c>
      <c r="U16"/>
      <c r="V16" t="s">
        <v>2864</v>
      </c>
      <c r="W16" t="s">
        <v>179</v>
      </c>
      <c r="Y16"/>
    </row>
    <row r="17" spans="7:25" x14ac:dyDescent="0.35">
      <c r="G17" s="26">
        <v>11</v>
      </c>
      <c r="H17" s="15">
        <v>530</v>
      </c>
      <c r="I17" s="42" t="str">
        <f>IF(FrontPage!$Q$8=2,$M45,$N45)</f>
        <v>Carmarthenshire County Council</v>
      </c>
      <c r="J17" s="296" t="s">
        <v>1619</v>
      </c>
      <c r="L17">
        <v>530</v>
      </c>
      <c r="M17" t="s">
        <v>15</v>
      </c>
      <c r="N17" t="s">
        <v>175</v>
      </c>
      <c r="O17" t="s">
        <v>62</v>
      </c>
      <c r="P17" t="s">
        <v>529</v>
      </c>
      <c r="Q17" t="s">
        <v>68</v>
      </c>
      <c r="R17" t="s">
        <v>529</v>
      </c>
      <c r="S17" t="s">
        <v>69</v>
      </c>
      <c r="T17" t="s">
        <v>1322</v>
      </c>
      <c r="U17"/>
      <c r="V17" t="s">
        <v>2866</v>
      </c>
      <c r="W17" t="s">
        <v>2865</v>
      </c>
      <c r="Y17"/>
    </row>
    <row r="18" spans="7:25" x14ac:dyDescent="0.35">
      <c r="G18" s="26">
        <v>12</v>
      </c>
      <c r="H18" s="15">
        <v>532</v>
      </c>
      <c r="I18" s="42" t="str">
        <f>IF(FrontPage!$Q$8=2,$M46,$N46)</f>
        <v>City and County of Swansea</v>
      </c>
      <c r="J18" s="296" t="s">
        <v>1620</v>
      </c>
      <c r="L18">
        <v>532</v>
      </c>
      <c r="M18" t="s">
        <v>16</v>
      </c>
      <c r="N18" t="s">
        <v>333</v>
      </c>
      <c r="O18" t="s">
        <v>72</v>
      </c>
      <c r="P18" t="s">
        <v>70</v>
      </c>
      <c r="Q18" t="s">
        <v>16</v>
      </c>
      <c r="R18" t="s">
        <v>529</v>
      </c>
      <c r="S18" t="s">
        <v>71</v>
      </c>
      <c r="T18" t="s">
        <v>2867</v>
      </c>
      <c r="U18"/>
      <c r="V18" t="s">
        <v>2869</v>
      </c>
      <c r="W18" t="s">
        <v>2868</v>
      </c>
      <c r="Y18"/>
    </row>
    <row r="19" spans="7:25" x14ac:dyDescent="0.35">
      <c r="G19" s="26">
        <v>13</v>
      </c>
      <c r="H19" s="15">
        <v>534</v>
      </c>
      <c r="I19" s="42" t="str">
        <f>IF(FrontPage!$Q$8=2,$M47,$N47)</f>
        <v>Neath Port Talbot County Borough Council</v>
      </c>
      <c r="J19" s="296" t="s">
        <v>1621</v>
      </c>
      <c r="L19">
        <v>534</v>
      </c>
      <c r="M19" t="s">
        <v>512</v>
      </c>
      <c r="N19" t="s">
        <v>480</v>
      </c>
      <c r="O19" t="s">
        <v>72</v>
      </c>
      <c r="P19" t="s">
        <v>529</v>
      </c>
      <c r="Q19" t="s">
        <v>73</v>
      </c>
      <c r="R19" t="s">
        <v>529</v>
      </c>
      <c r="S19" t="s">
        <v>74</v>
      </c>
      <c r="T19" t="s">
        <v>1323</v>
      </c>
      <c r="U19"/>
      <c r="V19" t="s">
        <v>2870</v>
      </c>
      <c r="W19" t="s">
        <v>398</v>
      </c>
      <c r="Y19"/>
    </row>
    <row r="20" spans="7:25" x14ac:dyDescent="0.35">
      <c r="G20" s="26">
        <v>14</v>
      </c>
      <c r="H20" s="15">
        <v>536</v>
      </c>
      <c r="I20" s="42" t="str">
        <f>IF(FrontPage!$Q$8=2,$M48,$N48)</f>
        <v>Bridgend County Borough Council</v>
      </c>
      <c r="J20" s="296" t="s">
        <v>1622</v>
      </c>
      <c r="L20">
        <v>536</v>
      </c>
      <c r="M20" t="s">
        <v>17</v>
      </c>
      <c r="N20" t="s">
        <v>219</v>
      </c>
      <c r="O20" t="s">
        <v>75</v>
      </c>
      <c r="P20" t="s">
        <v>76</v>
      </c>
      <c r="Q20" t="s">
        <v>17</v>
      </c>
      <c r="R20" t="s">
        <v>529</v>
      </c>
      <c r="S20" t="s">
        <v>513</v>
      </c>
      <c r="T20" t="s">
        <v>327</v>
      </c>
      <c r="U20"/>
      <c r="V20" t="s">
        <v>2872</v>
      </c>
      <c r="W20" t="s">
        <v>2871</v>
      </c>
      <c r="Y20"/>
    </row>
    <row r="21" spans="7:25" x14ac:dyDescent="0.35">
      <c r="G21" s="26">
        <v>15</v>
      </c>
      <c r="H21" s="15">
        <v>538</v>
      </c>
      <c r="I21" s="42" t="str">
        <f>IF(FrontPage!$Q$8=2,$M49,$N49)</f>
        <v>The Vale of Glamorgan Council</v>
      </c>
      <c r="J21" s="296" t="s">
        <v>1623</v>
      </c>
      <c r="L21">
        <v>538</v>
      </c>
      <c r="M21" t="s">
        <v>514</v>
      </c>
      <c r="N21" t="s">
        <v>515</v>
      </c>
      <c r="O21" t="s">
        <v>75</v>
      </c>
      <c r="P21" t="s">
        <v>77</v>
      </c>
      <c r="Q21" t="s">
        <v>78</v>
      </c>
      <c r="R21" t="s">
        <v>514</v>
      </c>
      <c r="S21" t="s">
        <v>79</v>
      </c>
      <c r="T21" t="s">
        <v>1324</v>
      </c>
      <c r="U21"/>
      <c r="V21" t="s">
        <v>2873</v>
      </c>
      <c r="W21" t="s">
        <v>1315</v>
      </c>
      <c r="Y21"/>
    </row>
    <row r="22" spans="7:25" x14ac:dyDescent="0.35">
      <c r="G22" s="26">
        <v>16</v>
      </c>
      <c r="H22" s="15">
        <v>540</v>
      </c>
      <c r="I22" s="42" t="str">
        <f>IF(FrontPage!$Q$8=2,$M50,$N50)</f>
        <v>Rhondda, Cynon, Taff C.B.C.</v>
      </c>
      <c r="J22" s="296" t="s">
        <v>1624</v>
      </c>
      <c r="L22">
        <v>540</v>
      </c>
      <c r="M22" t="s">
        <v>389</v>
      </c>
      <c r="N22" t="s">
        <v>399</v>
      </c>
      <c r="O22" t="s">
        <v>516</v>
      </c>
      <c r="P22" t="s">
        <v>517</v>
      </c>
      <c r="Q22" t="s">
        <v>518</v>
      </c>
      <c r="R22" t="s">
        <v>519</v>
      </c>
      <c r="S22" t="s">
        <v>520</v>
      </c>
      <c r="T22" t="s">
        <v>128</v>
      </c>
      <c r="U22"/>
      <c r="V22" t="s">
        <v>2874</v>
      </c>
      <c r="W22" t="s">
        <v>129</v>
      </c>
      <c r="Y22"/>
    </row>
    <row r="23" spans="7:25" x14ac:dyDescent="0.35">
      <c r="G23" s="26">
        <v>17</v>
      </c>
      <c r="H23" s="15">
        <v>542</v>
      </c>
      <c r="I23" s="42" t="str">
        <f>IF(FrontPage!$Q$8=2,$M51,$N51)</f>
        <v>Merthyr Tydfil County Borough Council</v>
      </c>
      <c r="J23" s="296" t="s">
        <v>1625</v>
      </c>
      <c r="L23">
        <v>542</v>
      </c>
      <c r="M23" t="s">
        <v>18</v>
      </c>
      <c r="N23" t="s">
        <v>1329</v>
      </c>
      <c r="O23" t="s">
        <v>72</v>
      </c>
      <c r="P23" t="s">
        <v>80</v>
      </c>
      <c r="Q23" t="s">
        <v>18</v>
      </c>
      <c r="R23" t="s">
        <v>529</v>
      </c>
      <c r="S23" t="s">
        <v>81</v>
      </c>
      <c r="T23" t="s">
        <v>1325</v>
      </c>
      <c r="U23"/>
      <c r="V23" t="s">
        <v>2876</v>
      </c>
      <c r="W23" t="s">
        <v>2875</v>
      </c>
      <c r="Y23"/>
    </row>
    <row r="24" spans="7:25" x14ac:dyDescent="0.35">
      <c r="G24" s="26">
        <v>18</v>
      </c>
      <c r="H24" s="15">
        <v>544</v>
      </c>
      <c r="I24" s="42" t="str">
        <f>IF(FrontPage!$Q$8=2,$M52,$N52)</f>
        <v>Caerphilly County Borough Council</v>
      </c>
      <c r="J24" s="296" t="s">
        <v>1626</v>
      </c>
      <c r="L24">
        <v>544</v>
      </c>
      <c r="M24" t="s">
        <v>521</v>
      </c>
      <c r="N24" t="s">
        <v>2893</v>
      </c>
      <c r="O24" t="s">
        <v>522</v>
      </c>
      <c r="P24" t="s">
        <v>5</v>
      </c>
      <c r="Q24" t="s">
        <v>82</v>
      </c>
      <c r="R24" t="s">
        <v>523</v>
      </c>
      <c r="S24" t="s">
        <v>524</v>
      </c>
      <c r="T24" t="s">
        <v>2877</v>
      </c>
      <c r="U24"/>
      <c r="V24" t="s">
        <v>2879</v>
      </c>
      <c r="W24" t="s">
        <v>2878</v>
      </c>
      <c r="Y24"/>
    </row>
    <row r="25" spans="7:25" x14ac:dyDescent="0.35">
      <c r="G25" s="26">
        <v>19</v>
      </c>
      <c r="H25" s="15">
        <v>545</v>
      </c>
      <c r="I25" s="42" t="str">
        <f>IF(FrontPage!$Q$8=2,$M53,$N53)</f>
        <v>Blaenau Gwent County Borough Council</v>
      </c>
      <c r="J25" s="296" t="s">
        <v>1627</v>
      </c>
      <c r="L25">
        <v>545</v>
      </c>
      <c r="M25" t="s">
        <v>392</v>
      </c>
      <c r="N25" t="s">
        <v>461</v>
      </c>
      <c r="O25" t="s">
        <v>83</v>
      </c>
      <c r="P25" t="s">
        <v>72</v>
      </c>
      <c r="Q25" t="s">
        <v>84</v>
      </c>
      <c r="R25" t="s">
        <v>529</v>
      </c>
      <c r="S25" t="s">
        <v>525</v>
      </c>
      <c r="T25" t="s">
        <v>2880</v>
      </c>
      <c r="U25"/>
      <c r="V25" t="s">
        <v>2882</v>
      </c>
      <c r="W25" t="s">
        <v>2881</v>
      </c>
      <c r="Y25"/>
    </row>
    <row r="26" spans="7:25" x14ac:dyDescent="0.35">
      <c r="G26" s="26">
        <v>20</v>
      </c>
      <c r="H26" s="15">
        <v>546</v>
      </c>
      <c r="I26" s="42" t="str">
        <f>IF(FrontPage!$Q$8=2,$M54,$N54)</f>
        <v>Torfaen County Borough Council</v>
      </c>
      <c r="J26" s="296" t="s">
        <v>1628</v>
      </c>
      <c r="L26">
        <v>546</v>
      </c>
      <c r="M26" t="s">
        <v>19</v>
      </c>
      <c r="N26" t="s">
        <v>1330</v>
      </c>
      <c r="O26" t="s">
        <v>72</v>
      </c>
      <c r="P26" t="s">
        <v>529</v>
      </c>
      <c r="Q26" t="s">
        <v>85</v>
      </c>
      <c r="R26" t="s">
        <v>529</v>
      </c>
      <c r="S26" t="s">
        <v>526</v>
      </c>
      <c r="T26" t="s">
        <v>2883</v>
      </c>
      <c r="U26"/>
      <c r="V26" t="s">
        <v>2885</v>
      </c>
      <c r="W26" t="s">
        <v>2884</v>
      </c>
      <c r="Y26"/>
    </row>
    <row r="27" spans="7:25" x14ac:dyDescent="0.35">
      <c r="G27" s="26">
        <v>21</v>
      </c>
      <c r="H27" s="15">
        <v>548</v>
      </c>
      <c r="I27" s="42" t="str">
        <f>IF(FrontPage!$Q$8=2,$M55,$N55)</f>
        <v>Monmouthshire County Council</v>
      </c>
      <c r="J27" s="296" t="s">
        <v>1629</v>
      </c>
      <c r="L27">
        <v>548</v>
      </c>
      <c r="M27" t="s">
        <v>130</v>
      </c>
      <c r="N27" t="s">
        <v>400</v>
      </c>
      <c r="O27" t="s">
        <v>62</v>
      </c>
      <c r="P27" t="s">
        <v>159</v>
      </c>
      <c r="Q27" t="s">
        <v>160</v>
      </c>
      <c r="R27" t="s">
        <v>130</v>
      </c>
      <c r="S27" t="s">
        <v>161</v>
      </c>
      <c r="T27" t="s">
        <v>2886</v>
      </c>
      <c r="U27"/>
      <c r="V27" t="s">
        <v>2888</v>
      </c>
      <c r="W27" t="s">
        <v>2887</v>
      </c>
      <c r="Y27"/>
    </row>
    <row r="28" spans="7:25" x14ac:dyDescent="0.35">
      <c r="G28" s="26">
        <v>22</v>
      </c>
      <c r="H28" s="15">
        <v>550</v>
      </c>
      <c r="I28" s="42" t="str">
        <f>IF(FrontPage!$Q$8=2,$M56,$N56)</f>
        <v>Newport City Council</v>
      </c>
      <c r="J28" s="296" t="s">
        <v>1630</v>
      </c>
      <c r="L28">
        <v>550</v>
      </c>
      <c r="M28" t="s">
        <v>20</v>
      </c>
      <c r="N28" t="s">
        <v>481</v>
      </c>
      <c r="O28" t="s">
        <v>72</v>
      </c>
      <c r="P28" t="s">
        <v>334</v>
      </c>
      <c r="Q28" t="s">
        <v>20</v>
      </c>
      <c r="R28" t="s">
        <v>529</v>
      </c>
      <c r="S28" t="s">
        <v>527</v>
      </c>
      <c r="T28" t="s">
        <v>1326</v>
      </c>
      <c r="U28"/>
      <c r="V28" t="s">
        <v>2889</v>
      </c>
      <c r="W28" t="s">
        <v>1316</v>
      </c>
      <c r="Y28"/>
    </row>
    <row r="29" spans="7:25" x14ac:dyDescent="0.35">
      <c r="G29" s="26">
        <v>23</v>
      </c>
      <c r="H29" s="27">
        <v>552</v>
      </c>
      <c r="I29" s="42" t="str">
        <f>IF(FrontPage!$Q$8=2,$M57,$N57)</f>
        <v>Cardiff County Council</v>
      </c>
      <c r="J29" s="296" t="s">
        <v>1631</v>
      </c>
      <c r="L29">
        <v>552</v>
      </c>
      <c r="M29" t="s">
        <v>21</v>
      </c>
      <c r="N29" t="s">
        <v>180</v>
      </c>
      <c r="O29" t="s">
        <v>62</v>
      </c>
      <c r="P29" t="s">
        <v>86</v>
      </c>
      <c r="Q29" t="s">
        <v>21</v>
      </c>
      <c r="R29" t="s">
        <v>529</v>
      </c>
      <c r="S29" t="s">
        <v>528</v>
      </c>
      <c r="T29" t="s">
        <v>2890</v>
      </c>
      <c r="U29"/>
      <c r="V29" t="s">
        <v>2892</v>
      </c>
      <c r="W29" t="s">
        <v>2891</v>
      </c>
      <c r="Y29"/>
    </row>
    <row r="30" spans="7:25" x14ac:dyDescent="0.35">
      <c r="L30" s="65"/>
      <c r="M30" s="65"/>
      <c r="N30" s="65"/>
      <c r="O30" s="65"/>
      <c r="P30" s="65"/>
      <c r="Q30" s="65"/>
      <c r="R30" s="65"/>
      <c r="S30" s="65"/>
      <c r="T30" s="65"/>
      <c r="U30" s="65"/>
      <c r="V30" s="65"/>
      <c r="W30" s="65"/>
    </row>
    <row r="31" spans="7:25" x14ac:dyDescent="0.35">
      <c r="H31" s="231">
        <f>VLOOKUP(FrontPage!Q6,G7:I29,2,FALSE)</f>
        <v>0</v>
      </c>
    </row>
    <row r="32" spans="7:25" x14ac:dyDescent="0.35">
      <c r="H32" s="14"/>
    </row>
    <row r="33" spans="1:14" x14ac:dyDescent="0.35">
      <c r="D33" s="364"/>
      <c r="H33" s="14"/>
    </row>
    <row r="34" spans="1:14" x14ac:dyDescent="0.35">
      <c r="D34" s="364"/>
      <c r="E34" s="360"/>
      <c r="F34" s="14"/>
      <c r="G34" s="14"/>
      <c r="H34" s="14"/>
      <c r="I34" s="14"/>
      <c r="J34" s="14"/>
    </row>
    <row r="35" spans="1:14" ht="29" x14ac:dyDescent="0.35">
      <c r="B35" s="66" t="s">
        <v>189</v>
      </c>
      <c r="C35" s="67"/>
      <c r="D35" s="365" t="s">
        <v>190</v>
      </c>
      <c r="E35" s="360"/>
      <c r="F35" s="14"/>
      <c r="G35" s="14"/>
      <c r="H35" s="14"/>
      <c r="I35" s="14"/>
      <c r="J35" s="14"/>
      <c r="M35" s="15" t="s">
        <v>122</v>
      </c>
      <c r="N35" s="41" t="s">
        <v>396</v>
      </c>
    </row>
    <row r="36" spans="1:14" x14ac:dyDescent="0.35">
      <c r="B36" s="68"/>
      <c r="C36" s="69"/>
      <c r="D36" s="366"/>
      <c r="E36" s="360"/>
      <c r="F36" s="14"/>
      <c r="G36" s="14"/>
      <c r="H36" s="14"/>
      <c r="I36" s="14"/>
      <c r="J36" s="14"/>
      <c r="M36" s="15" t="s">
        <v>25</v>
      </c>
      <c r="N36" s="41" t="s">
        <v>56</v>
      </c>
    </row>
    <row r="37" spans="1:14" x14ac:dyDescent="0.35">
      <c r="A37" s="15" t="str">
        <f>LEFT(B37,4)&amp;RIGHT(B37,2)</f>
        <v>199091</v>
      </c>
      <c r="B37" s="68" t="s">
        <v>191</v>
      </c>
      <c r="C37" s="69"/>
      <c r="D37" s="367">
        <v>36.799999999999997</v>
      </c>
      <c r="E37" s="370">
        <f>D37/100</f>
        <v>0.36799999999999999</v>
      </c>
      <c r="F37" s="14"/>
      <c r="G37" s="14"/>
      <c r="H37" s="14"/>
      <c r="I37" s="14"/>
      <c r="J37" s="14"/>
      <c r="M37" s="15" t="s">
        <v>26</v>
      </c>
      <c r="N37" s="41" t="s">
        <v>7</v>
      </c>
    </row>
    <row r="38" spans="1:14" x14ac:dyDescent="0.35">
      <c r="A38" s="15" t="str">
        <f t="shared" ref="A38:A92" si="0">LEFT(B38,4)&amp;RIGHT(B38,2)</f>
        <v>199192</v>
      </c>
      <c r="B38" s="68" t="s">
        <v>192</v>
      </c>
      <c r="C38" s="69"/>
      <c r="D38" s="367">
        <v>40.799999999999997</v>
      </c>
      <c r="E38" s="370">
        <f t="shared" ref="E38:E79" si="1">D38/100</f>
        <v>0.40799999999999997</v>
      </c>
      <c r="F38" s="14"/>
      <c r="G38" s="14"/>
      <c r="H38" s="14"/>
      <c r="I38" s="14"/>
      <c r="J38" s="14"/>
      <c r="M38" s="15" t="s">
        <v>27</v>
      </c>
      <c r="N38" s="41" t="s">
        <v>8</v>
      </c>
    </row>
    <row r="39" spans="1:14" x14ac:dyDescent="0.35">
      <c r="A39" s="15" t="str">
        <f t="shared" si="0"/>
        <v>199293</v>
      </c>
      <c r="B39" s="68" t="s">
        <v>193</v>
      </c>
      <c r="C39" s="69"/>
      <c r="D39" s="367">
        <v>42.5</v>
      </c>
      <c r="E39" s="370">
        <f t="shared" si="1"/>
        <v>0.42499999999999999</v>
      </c>
      <c r="F39" s="14"/>
      <c r="G39" s="14"/>
      <c r="H39" s="14"/>
      <c r="I39" s="14"/>
      <c r="J39" s="14"/>
      <c r="M39" s="15" t="s">
        <v>28</v>
      </c>
      <c r="N39" s="41" t="s">
        <v>380</v>
      </c>
    </row>
    <row r="40" spans="1:14" x14ac:dyDescent="0.35">
      <c r="A40" s="15" t="str">
        <f t="shared" si="0"/>
        <v>199394</v>
      </c>
      <c r="B40" s="68" t="s">
        <v>194</v>
      </c>
      <c r="C40" s="69"/>
      <c r="D40" s="367">
        <v>44</v>
      </c>
      <c r="E40" s="370">
        <f t="shared" si="1"/>
        <v>0.44</v>
      </c>
      <c r="F40" s="14"/>
      <c r="G40" s="14"/>
      <c r="H40" s="28"/>
      <c r="I40" s="14"/>
      <c r="J40" s="14"/>
      <c r="M40" s="15" t="s">
        <v>29</v>
      </c>
      <c r="N40" s="41" t="s">
        <v>381</v>
      </c>
    </row>
    <row r="41" spans="1:14" x14ac:dyDescent="0.35">
      <c r="A41" s="15" t="str">
        <f t="shared" si="0"/>
        <v>199495</v>
      </c>
      <c r="B41" s="68" t="s">
        <v>195</v>
      </c>
      <c r="C41" s="69"/>
      <c r="D41" s="367">
        <v>44.8</v>
      </c>
      <c r="E41" s="370">
        <f t="shared" si="1"/>
        <v>0.44799999999999995</v>
      </c>
      <c r="F41" s="14"/>
      <c r="G41" s="14"/>
      <c r="H41" s="14"/>
      <c r="I41" s="14"/>
      <c r="J41" s="14"/>
      <c r="M41" s="15" t="s">
        <v>30</v>
      </c>
      <c r="N41" s="41" t="s">
        <v>382</v>
      </c>
    </row>
    <row r="42" spans="1:14" x14ac:dyDescent="0.35">
      <c r="A42" s="15" t="str">
        <f t="shared" si="0"/>
        <v>199596</v>
      </c>
      <c r="B42" s="68" t="s">
        <v>196</v>
      </c>
      <c r="C42" s="69"/>
      <c r="D42" s="367">
        <v>39</v>
      </c>
      <c r="E42" s="370">
        <f t="shared" si="1"/>
        <v>0.39</v>
      </c>
      <c r="F42" s="14"/>
      <c r="G42" s="14"/>
      <c r="H42" s="14"/>
      <c r="I42" s="14"/>
      <c r="J42" s="14"/>
      <c r="M42" s="15" t="s">
        <v>31</v>
      </c>
      <c r="N42" s="41" t="s">
        <v>12</v>
      </c>
    </row>
    <row r="43" spans="1:14" x14ac:dyDescent="0.35">
      <c r="A43" s="15" t="str">
        <f t="shared" si="0"/>
        <v>199697</v>
      </c>
      <c r="B43" s="68" t="s">
        <v>197</v>
      </c>
      <c r="C43" s="69"/>
      <c r="D43" s="367">
        <v>40.5</v>
      </c>
      <c r="E43" s="370">
        <f t="shared" si="1"/>
        <v>0.40500000000000003</v>
      </c>
      <c r="F43" s="14"/>
      <c r="G43" s="14"/>
      <c r="H43" s="14"/>
      <c r="I43" s="14"/>
      <c r="J43" s="14"/>
      <c r="M43" s="15" t="s">
        <v>32</v>
      </c>
      <c r="N43" s="41" t="s">
        <v>13</v>
      </c>
    </row>
    <row r="44" spans="1:14" x14ac:dyDescent="0.35">
      <c r="A44" s="15" t="str">
        <f t="shared" si="0"/>
        <v>199798</v>
      </c>
      <c r="B44" s="68" t="s">
        <v>198</v>
      </c>
      <c r="C44" s="69"/>
      <c r="D44" s="367">
        <v>41.4</v>
      </c>
      <c r="E44" s="370">
        <f t="shared" si="1"/>
        <v>0.41399999999999998</v>
      </c>
      <c r="F44" s="14"/>
      <c r="G44" s="14"/>
      <c r="H44" s="14"/>
      <c r="I44" s="14"/>
      <c r="J44" s="14"/>
      <c r="M44" s="15" t="s">
        <v>33</v>
      </c>
      <c r="N44" s="41" t="s">
        <v>383</v>
      </c>
    </row>
    <row r="45" spans="1:14" x14ac:dyDescent="0.35">
      <c r="A45" s="15" t="str">
        <f t="shared" si="0"/>
        <v>199899</v>
      </c>
      <c r="B45" s="68" t="s">
        <v>199</v>
      </c>
      <c r="C45" s="69"/>
      <c r="D45" s="367">
        <v>42.9</v>
      </c>
      <c r="E45" s="370">
        <f t="shared" si="1"/>
        <v>0.42899999999999999</v>
      </c>
      <c r="F45" s="14"/>
      <c r="G45" s="14"/>
      <c r="H45" s="14"/>
      <c r="M45" s="15" t="s">
        <v>34</v>
      </c>
      <c r="N45" s="41" t="s">
        <v>384</v>
      </c>
    </row>
    <row r="46" spans="1:14" ht="16" customHeight="1" x14ac:dyDescent="0.35">
      <c r="A46" s="15" t="str">
        <f t="shared" si="0"/>
        <v>199900</v>
      </c>
      <c r="B46" s="68" t="s">
        <v>200</v>
      </c>
      <c r="C46" s="69"/>
      <c r="D46" s="367">
        <v>44.3</v>
      </c>
      <c r="E46" s="370">
        <f t="shared" si="1"/>
        <v>0.44299999999999995</v>
      </c>
      <c r="F46" s="14"/>
      <c r="G46" s="14"/>
      <c r="H46" s="14"/>
      <c r="M46" s="15" t="s">
        <v>35</v>
      </c>
      <c r="N46" s="41" t="s">
        <v>385</v>
      </c>
    </row>
    <row r="47" spans="1:14" ht="14.5" customHeight="1" x14ac:dyDescent="0.35">
      <c r="A47" s="15" t="str">
        <f t="shared" si="0"/>
        <v>200001</v>
      </c>
      <c r="B47" s="68" t="s">
        <v>201</v>
      </c>
      <c r="C47" s="69"/>
      <c r="D47" s="367">
        <v>41.2</v>
      </c>
      <c r="E47" s="370">
        <f t="shared" si="1"/>
        <v>0.41200000000000003</v>
      </c>
      <c r="F47" s="14"/>
      <c r="G47" s="14"/>
      <c r="H47" s="14"/>
      <c r="M47" s="15" t="s">
        <v>36</v>
      </c>
      <c r="N47" s="41" t="s">
        <v>386</v>
      </c>
    </row>
    <row r="48" spans="1:14" x14ac:dyDescent="0.35">
      <c r="A48" s="15" t="str">
        <f t="shared" si="0"/>
        <v>200102</v>
      </c>
      <c r="B48" s="68" t="s">
        <v>202</v>
      </c>
      <c r="C48" s="69"/>
      <c r="D48" s="367">
        <v>42.6</v>
      </c>
      <c r="E48" s="370">
        <f t="shared" si="1"/>
        <v>0.42599999999999999</v>
      </c>
      <c r="F48" s="14"/>
      <c r="G48" s="14"/>
      <c r="H48" s="14"/>
      <c r="M48" s="15" t="s">
        <v>37</v>
      </c>
      <c r="N48" s="41" t="s">
        <v>387</v>
      </c>
    </row>
    <row r="49" spans="1:14" x14ac:dyDescent="0.35">
      <c r="A49" s="15" t="str">
        <f t="shared" si="0"/>
        <v>200203</v>
      </c>
      <c r="B49" s="68" t="s">
        <v>203</v>
      </c>
      <c r="C49" s="69"/>
      <c r="D49" s="367">
        <v>43.3</v>
      </c>
      <c r="E49" s="370">
        <f t="shared" si="1"/>
        <v>0.433</v>
      </c>
      <c r="F49" s="14"/>
      <c r="G49" s="14"/>
      <c r="H49" s="14"/>
      <c r="M49" s="15" t="s">
        <v>38</v>
      </c>
      <c r="N49" s="41" t="s">
        <v>388</v>
      </c>
    </row>
    <row r="50" spans="1:14" x14ac:dyDescent="0.35">
      <c r="A50" s="15" t="str">
        <f t="shared" si="0"/>
        <v>200304</v>
      </c>
      <c r="B50" s="68" t="s">
        <v>204</v>
      </c>
      <c r="C50" s="69"/>
      <c r="D50" s="367">
        <v>44</v>
      </c>
      <c r="E50" s="370">
        <f t="shared" si="1"/>
        <v>0.44</v>
      </c>
      <c r="M50" s="15" t="s">
        <v>39</v>
      </c>
      <c r="N50" s="41" t="s">
        <v>389</v>
      </c>
    </row>
    <row r="51" spans="1:14" x14ac:dyDescent="0.35">
      <c r="A51" s="15" t="str">
        <f t="shared" si="0"/>
        <v>200405</v>
      </c>
      <c r="B51" s="68" t="s">
        <v>205</v>
      </c>
      <c r="C51" s="69"/>
      <c r="D51" s="367">
        <v>45.2</v>
      </c>
      <c r="E51" s="370">
        <f t="shared" si="1"/>
        <v>0.45200000000000001</v>
      </c>
      <c r="M51" s="15" t="s">
        <v>40</v>
      </c>
      <c r="N51" s="41" t="s">
        <v>390</v>
      </c>
    </row>
    <row r="52" spans="1:14" x14ac:dyDescent="0.35">
      <c r="A52" s="15" t="str">
        <f t="shared" si="0"/>
        <v>200506</v>
      </c>
      <c r="B52" s="68" t="s">
        <v>206</v>
      </c>
      <c r="C52" s="69"/>
      <c r="D52" s="367">
        <v>42.1</v>
      </c>
      <c r="E52" s="370">
        <f t="shared" si="1"/>
        <v>0.42100000000000004</v>
      </c>
      <c r="M52" s="15" t="s">
        <v>41</v>
      </c>
      <c r="N52" s="41" t="s">
        <v>391</v>
      </c>
    </row>
    <row r="53" spans="1:14" x14ac:dyDescent="0.35">
      <c r="A53" s="15" t="str">
        <f t="shared" si="0"/>
        <v>200607</v>
      </c>
      <c r="B53" s="68" t="s">
        <v>207</v>
      </c>
      <c r="C53" s="69"/>
      <c r="D53" s="367">
        <v>43.2</v>
      </c>
      <c r="E53" s="370">
        <f t="shared" si="1"/>
        <v>0.43200000000000005</v>
      </c>
      <c r="M53" s="15" t="s">
        <v>42</v>
      </c>
      <c r="N53" s="41" t="s">
        <v>392</v>
      </c>
    </row>
    <row r="54" spans="1:14" x14ac:dyDescent="0.35">
      <c r="A54" s="15" t="str">
        <f t="shared" si="0"/>
        <v>200708</v>
      </c>
      <c r="B54" s="68" t="s">
        <v>208</v>
      </c>
      <c r="C54" s="69"/>
      <c r="D54" s="367">
        <v>44.8</v>
      </c>
      <c r="E54" s="370">
        <f t="shared" si="1"/>
        <v>0.44799999999999995</v>
      </c>
      <c r="M54" s="15" t="s">
        <v>43</v>
      </c>
      <c r="N54" s="41" t="s">
        <v>19</v>
      </c>
    </row>
    <row r="55" spans="1:14" x14ac:dyDescent="0.35">
      <c r="A55" s="15" t="str">
        <f t="shared" si="0"/>
        <v>200809</v>
      </c>
      <c r="B55" s="68" t="s">
        <v>209</v>
      </c>
      <c r="C55" s="69"/>
      <c r="D55" s="367">
        <v>46.6</v>
      </c>
      <c r="E55" s="370">
        <f t="shared" si="1"/>
        <v>0.46600000000000003</v>
      </c>
      <c r="M55" s="15" t="s">
        <v>44</v>
      </c>
      <c r="N55" s="41" t="s">
        <v>393</v>
      </c>
    </row>
    <row r="56" spans="1:14" x14ac:dyDescent="0.35">
      <c r="A56" s="15" t="str">
        <f t="shared" si="0"/>
        <v>200910</v>
      </c>
      <c r="B56" s="68" t="s">
        <v>210</v>
      </c>
      <c r="C56" s="69"/>
      <c r="D56" s="367">
        <v>48.9</v>
      </c>
      <c r="E56" s="370">
        <f t="shared" si="1"/>
        <v>0.48899999999999999</v>
      </c>
      <c r="M56" s="15" t="s">
        <v>45</v>
      </c>
      <c r="N56" s="41" t="s">
        <v>394</v>
      </c>
    </row>
    <row r="57" spans="1:14" x14ac:dyDescent="0.35">
      <c r="A57" s="15" t="str">
        <f t="shared" si="0"/>
        <v>201011</v>
      </c>
      <c r="B57" s="68" t="s">
        <v>211</v>
      </c>
      <c r="C57" s="69"/>
      <c r="D57" s="367">
        <v>40.9</v>
      </c>
      <c r="E57" s="370">
        <f t="shared" si="1"/>
        <v>0.40899999999999997</v>
      </c>
      <c r="M57" s="15" t="s">
        <v>87</v>
      </c>
      <c r="N57" s="41" t="s">
        <v>395</v>
      </c>
    </row>
    <row r="58" spans="1:14" x14ac:dyDescent="0.35">
      <c r="A58" s="15" t="str">
        <f t="shared" si="0"/>
        <v>201112</v>
      </c>
      <c r="B58" s="68" t="s">
        <v>212</v>
      </c>
      <c r="C58" s="69"/>
      <c r="D58" s="367">
        <v>42.8</v>
      </c>
      <c r="E58" s="370">
        <f t="shared" si="1"/>
        <v>0.42799999999999999</v>
      </c>
    </row>
    <row r="59" spans="1:14" x14ac:dyDescent="0.35">
      <c r="A59" s="15" t="str">
        <f t="shared" si="0"/>
        <v>201213</v>
      </c>
      <c r="B59" s="68" t="s">
        <v>213</v>
      </c>
      <c r="C59" s="69"/>
      <c r="D59" s="367">
        <v>45.2</v>
      </c>
      <c r="E59" s="370">
        <f t="shared" si="1"/>
        <v>0.45200000000000001</v>
      </c>
    </row>
    <row r="60" spans="1:14" x14ac:dyDescent="0.35">
      <c r="A60" s="15" t="str">
        <f t="shared" si="0"/>
        <v>201314</v>
      </c>
      <c r="B60" s="68" t="s">
        <v>214</v>
      </c>
      <c r="C60" s="69"/>
      <c r="D60" s="367">
        <v>46.4</v>
      </c>
      <c r="E60" s="370">
        <f t="shared" si="1"/>
        <v>0.46399999999999997</v>
      </c>
    </row>
    <row r="61" spans="1:14" x14ac:dyDescent="0.35">
      <c r="A61" s="15" t="str">
        <f t="shared" si="0"/>
        <v>201415</v>
      </c>
      <c r="B61" s="68" t="s">
        <v>182</v>
      </c>
      <c r="C61" s="69"/>
      <c r="D61" s="367">
        <v>47.3</v>
      </c>
      <c r="E61" s="370">
        <f t="shared" si="1"/>
        <v>0.47299999999999998</v>
      </c>
    </row>
    <row r="62" spans="1:14" x14ac:dyDescent="0.35">
      <c r="A62" s="15" t="str">
        <f>LEFT(B62,4)&amp;RIGHT(B62,2)</f>
        <v>201516</v>
      </c>
      <c r="B62" s="68" t="s">
        <v>215</v>
      </c>
      <c r="C62" s="69"/>
      <c r="D62" s="367">
        <v>48.2</v>
      </c>
      <c r="E62" s="370">
        <f t="shared" si="1"/>
        <v>0.48200000000000004</v>
      </c>
    </row>
    <row r="63" spans="1:14" x14ac:dyDescent="0.35">
      <c r="A63" s="15" t="s">
        <v>223</v>
      </c>
      <c r="B63" s="68" t="s">
        <v>221</v>
      </c>
      <c r="C63" s="69"/>
      <c r="D63" s="367">
        <v>48.6</v>
      </c>
      <c r="E63" s="370">
        <f t="shared" si="1"/>
        <v>0.48599999999999999</v>
      </c>
    </row>
    <row r="64" spans="1:14" x14ac:dyDescent="0.35">
      <c r="A64" s="15" t="str">
        <f t="shared" si="0"/>
        <v>201718</v>
      </c>
      <c r="B64" s="68" t="s">
        <v>224</v>
      </c>
      <c r="C64" s="69"/>
      <c r="D64" s="367">
        <v>49.9</v>
      </c>
      <c r="E64" s="370">
        <f t="shared" si="1"/>
        <v>0.499</v>
      </c>
    </row>
    <row r="65" spans="1:5" x14ac:dyDescent="0.35">
      <c r="A65" s="15" t="str">
        <f t="shared" si="0"/>
        <v>201819</v>
      </c>
      <c r="B65" s="68" t="s">
        <v>326</v>
      </c>
      <c r="C65" s="69"/>
      <c r="D65" s="367">
        <v>51.4</v>
      </c>
      <c r="E65" s="370">
        <f t="shared" si="1"/>
        <v>0.51400000000000001</v>
      </c>
    </row>
    <row r="66" spans="1:5" x14ac:dyDescent="0.35">
      <c r="A66" s="15" t="str">
        <f t="shared" ref="A66:A78" si="2">LEFT(B66,4)&amp;RIGHT(B66,2)</f>
        <v>201920</v>
      </c>
      <c r="B66" s="68" t="s">
        <v>332</v>
      </c>
      <c r="C66" s="69"/>
      <c r="D66" s="367">
        <v>52.6</v>
      </c>
      <c r="E66" s="370">
        <f t="shared" si="1"/>
        <v>0.52600000000000002</v>
      </c>
    </row>
    <row r="67" spans="1:5" x14ac:dyDescent="0.35">
      <c r="A67" s="15" t="str">
        <f t="shared" si="0"/>
        <v>202021</v>
      </c>
      <c r="B67" s="68" t="s">
        <v>460</v>
      </c>
      <c r="C67" s="69"/>
      <c r="D67" s="367">
        <v>53.5</v>
      </c>
      <c r="E67" s="370">
        <f t="shared" si="1"/>
        <v>0.53500000000000003</v>
      </c>
    </row>
    <row r="68" spans="1:5" x14ac:dyDescent="0.35">
      <c r="A68" s="15" t="str">
        <f t="shared" si="2"/>
        <v>202122</v>
      </c>
      <c r="B68" s="68" t="s">
        <v>464</v>
      </c>
      <c r="C68" s="69"/>
      <c r="D68" s="367">
        <v>53.5</v>
      </c>
      <c r="E68" s="370">
        <f t="shared" si="1"/>
        <v>0.53500000000000003</v>
      </c>
    </row>
    <row r="69" spans="1:5" x14ac:dyDescent="0.35">
      <c r="A69" s="15" t="str">
        <f t="shared" si="0"/>
        <v>202223</v>
      </c>
      <c r="B69" s="68" t="s">
        <v>465</v>
      </c>
      <c r="C69" s="69"/>
      <c r="D69" s="367">
        <v>53.5</v>
      </c>
      <c r="E69" s="370">
        <f t="shared" si="1"/>
        <v>0.53500000000000003</v>
      </c>
    </row>
    <row r="70" spans="1:5" x14ac:dyDescent="0.35">
      <c r="A70" s="15" t="str">
        <f t="shared" si="2"/>
        <v>202324</v>
      </c>
      <c r="B70" s="68" t="s">
        <v>466</v>
      </c>
      <c r="C70" s="69"/>
      <c r="D70" s="367">
        <v>53.5</v>
      </c>
      <c r="E70" s="370">
        <f t="shared" si="1"/>
        <v>0.53500000000000003</v>
      </c>
    </row>
    <row r="71" spans="1:5" x14ac:dyDescent="0.35">
      <c r="A71" s="15" t="str">
        <f t="shared" si="0"/>
        <v>202425</v>
      </c>
      <c r="B71" s="68" t="s">
        <v>467</v>
      </c>
      <c r="C71" s="69"/>
      <c r="D71" s="367">
        <v>56.2</v>
      </c>
      <c r="E71" s="370">
        <f t="shared" si="1"/>
        <v>0.56200000000000006</v>
      </c>
    </row>
    <row r="72" spans="1:5" x14ac:dyDescent="0.35">
      <c r="A72" s="15" t="str">
        <f t="shared" si="2"/>
        <v>202526</v>
      </c>
      <c r="B72" s="68" t="s">
        <v>468</v>
      </c>
      <c r="C72" s="69"/>
      <c r="D72" s="367">
        <v>56.8</v>
      </c>
      <c r="E72" s="370">
        <f>D72/1000</f>
        <v>5.6799999999999996E-2</v>
      </c>
    </row>
    <row r="73" spans="1:5" x14ac:dyDescent="0.35">
      <c r="A73" s="15" t="str">
        <f t="shared" si="0"/>
        <v>202627</v>
      </c>
      <c r="B73" s="68" t="s">
        <v>469</v>
      </c>
      <c r="C73" s="69"/>
      <c r="D73" s="368" t="s">
        <v>476</v>
      </c>
      <c r="E73" s="370" t="e">
        <f t="shared" si="1"/>
        <v>#VALUE!</v>
      </c>
    </row>
    <row r="74" spans="1:5" x14ac:dyDescent="0.35">
      <c r="A74" s="15" t="str">
        <f t="shared" si="2"/>
        <v>202728</v>
      </c>
      <c r="B74" s="68" t="s">
        <v>470</v>
      </c>
      <c r="C74" s="69"/>
      <c r="D74" s="368" t="s">
        <v>476</v>
      </c>
      <c r="E74" s="370" t="e">
        <f t="shared" si="1"/>
        <v>#VALUE!</v>
      </c>
    </row>
    <row r="75" spans="1:5" x14ac:dyDescent="0.35">
      <c r="A75" s="15" t="str">
        <f t="shared" si="0"/>
        <v>202829</v>
      </c>
      <c r="B75" s="68" t="s">
        <v>471</v>
      </c>
      <c r="C75" s="69"/>
      <c r="D75" s="368" t="s">
        <v>476</v>
      </c>
      <c r="E75" s="370" t="e">
        <f t="shared" si="1"/>
        <v>#VALUE!</v>
      </c>
    </row>
    <row r="76" spans="1:5" x14ac:dyDescent="0.35">
      <c r="A76" s="15" t="str">
        <f t="shared" si="2"/>
        <v>202930</v>
      </c>
      <c r="B76" s="68" t="s">
        <v>472</v>
      </c>
      <c r="C76" s="69"/>
      <c r="D76" s="368" t="s">
        <v>476</v>
      </c>
      <c r="E76" s="370" t="e">
        <f t="shared" si="1"/>
        <v>#VALUE!</v>
      </c>
    </row>
    <row r="77" spans="1:5" x14ac:dyDescent="0.35">
      <c r="A77" s="15" t="str">
        <f t="shared" si="0"/>
        <v>203031</v>
      </c>
      <c r="B77" s="68" t="s">
        <v>473</v>
      </c>
      <c r="C77" s="69"/>
      <c r="D77" s="368" t="s">
        <v>476</v>
      </c>
      <c r="E77" s="370" t="e">
        <f t="shared" si="1"/>
        <v>#VALUE!</v>
      </c>
    </row>
    <row r="78" spans="1:5" x14ac:dyDescent="0.35">
      <c r="A78" s="15" t="str">
        <f t="shared" si="2"/>
        <v>203132</v>
      </c>
      <c r="B78" s="68" t="s">
        <v>474</v>
      </c>
      <c r="C78" s="69"/>
      <c r="D78" s="368" t="s">
        <v>476</v>
      </c>
      <c r="E78" s="370" t="e">
        <f t="shared" si="1"/>
        <v>#VALUE!</v>
      </c>
    </row>
    <row r="79" spans="1:5" x14ac:dyDescent="0.35">
      <c r="A79" s="15" t="str">
        <f t="shared" si="0"/>
        <v>203233</v>
      </c>
      <c r="B79" s="70" t="s">
        <v>475</v>
      </c>
      <c r="C79" s="71"/>
      <c r="D79" s="369" t="s">
        <v>476</v>
      </c>
      <c r="E79" s="370" t="e">
        <f t="shared" si="1"/>
        <v>#VALUE!</v>
      </c>
    </row>
    <row r="80" spans="1:5" x14ac:dyDescent="0.35">
      <c r="A80" s="15" t="str">
        <f t="shared" si="0"/>
        <v/>
      </c>
      <c r="D80" s="364"/>
    </row>
    <row r="81" spans="1:10" x14ac:dyDescent="0.35">
      <c r="A81" s="15" t="str">
        <f t="shared" si="0"/>
        <v/>
      </c>
      <c r="D81" s="364"/>
      <c r="I81" s="41"/>
      <c r="J81" s="297"/>
    </row>
    <row r="82" spans="1:10" x14ac:dyDescent="0.35">
      <c r="A82" s="15" t="str">
        <f t="shared" si="0"/>
        <v/>
      </c>
      <c r="D82" s="364"/>
      <c r="I82" s="41"/>
      <c r="J82" s="297"/>
    </row>
    <row r="83" spans="1:10" x14ac:dyDescent="0.35">
      <c r="A83" s="15" t="str">
        <f t="shared" si="0"/>
        <v/>
      </c>
      <c r="D83" s="364"/>
      <c r="I83" s="41"/>
      <c r="J83" s="297"/>
    </row>
    <row r="84" spans="1:10" x14ac:dyDescent="0.35">
      <c r="A84" s="15" t="str">
        <f t="shared" si="0"/>
        <v/>
      </c>
      <c r="D84" s="364"/>
      <c r="I84" s="41"/>
      <c r="J84" s="297"/>
    </row>
    <row r="85" spans="1:10" x14ac:dyDescent="0.35">
      <c r="A85" s="15" t="str">
        <f t="shared" si="0"/>
        <v/>
      </c>
      <c r="D85" s="364"/>
      <c r="I85" s="41"/>
      <c r="J85" s="297"/>
    </row>
    <row r="86" spans="1:10" x14ac:dyDescent="0.35">
      <c r="A86" s="15" t="str">
        <f t="shared" si="0"/>
        <v/>
      </c>
      <c r="D86" s="364"/>
      <c r="I86" s="41"/>
      <c r="J86" s="297"/>
    </row>
    <row r="87" spans="1:10" x14ac:dyDescent="0.35">
      <c r="A87" s="15" t="str">
        <f t="shared" si="0"/>
        <v/>
      </c>
      <c r="D87" s="364"/>
      <c r="I87" s="41"/>
      <c r="J87" s="297"/>
    </row>
    <row r="88" spans="1:10" x14ac:dyDescent="0.35">
      <c r="A88" s="15" t="str">
        <f t="shared" si="0"/>
        <v/>
      </c>
      <c r="D88" s="364"/>
      <c r="I88" s="41"/>
      <c r="J88" s="297"/>
    </row>
    <row r="89" spans="1:10" x14ac:dyDescent="0.35">
      <c r="A89" s="15" t="str">
        <f t="shared" si="0"/>
        <v/>
      </c>
      <c r="D89" s="364"/>
      <c r="I89" s="41"/>
      <c r="J89" s="297"/>
    </row>
    <row r="90" spans="1:10" x14ac:dyDescent="0.35">
      <c r="A90" s="15" t="str">
        <f t="shared" si="0"/>
        <v/>
      </c>
      <c r="D90" s="364"/>
      <c r="I90" s="41"/>
      <c r="J90" s="297"/>
    </row>
    <row r="91" spans="1:10" x14ac:dyDescent="0.35">
      <c r="A91" s="15" t="str">
        <f t="shared" si="0"/>
        <v/>
      </c>
      <c r="D91" s="364"/>
      <c r="I91" s="41"/>
      <c r="J91" s="297"/>
    </row>
    <row r="92" spans="1:10" x14ac:dyDescent="0.35">
      <c r="A92" s="15" t="str">
        <f t="shared" si="0"/>
        <v/>
      </c>
      <c r="D92" s="364"/>
      <c r="I92" s="41"/>
      <c r="J92" s="297"/>
    </row>
    <row r="93" spans="1:10" x14ac:dyDescent="0.35">
      <c r="D93" s="364"/>
      <c r="I93" s="41"/>
      <c r="J93" s="297"/>
    </row>
    <row r="94" spans="1:10" x14ac:dyDescent="0.35">
      <c r="D94" s="364"/>
      <c r="I94" s="41"/>
      <c r="J94" s="297"/>
    </row>
    <row r="95" spans="1:10" x14ac:dyDescent="0.35">
      <c r="D95" s="364"/>
      <c r="I95" s="41"/>
      <c r="J95" s="297"/>
    </row>
    <row r="96" spans="1:10" x14ac:dyDescent="0.35">
      <c r="D96" s="364"/>
      <c r="I96" s="41"/>
      <c r="J96" s="297"/>
    </row>
    <row r="97" spans="4:4" x14ac:dyDescent="0.35">
      <c r="D97" s="364"/>
    </row>
    <row r="98" spans="4:4" x14ac:dyDescent="0.35">
      <c r="D98" s="364"/>
    </row>
  </sheetData>
  <mergeCells count="2">
    <mergeCell ref="A1:G1"/>
    <mergeCell ref="M1:N1"/>
  </mergeCells>
  <phoneticPr fontId="9" type="noConversion"/>
  <pageMargins left="0" right="0" top="0" bottom="0" header="0" footer="0"/>
  <pageSetup paperSize="9" fitToWidth="2" orientation="landscape" r:id="rId1"/>
  <headerFooter alignWithMargins="0"/>
  <legacyDrawing r:id="rId2"/>
  <tableParts count="1">
    <tablePart r:id="rId3"/>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tabColor rgb="FFFF0000"/>
  </sheetPr>
  <dimension ref="A1:F4154"/>
  <sheetViews>
    <sheetView zoomScale="86" zoomScaleNormal="86" workbookViewId="0">
      <selection activeCell="H15" sqref="H15"/>
    </sheetView>
  </sheetViews>
  <sheetFormatPr defaultColWidth="8.84375" defaultRowHeight="15.5" x14ac:dyDescent="0.35"/>
  <cols>
    <col min="1" max="1" width="20.23046875" style="6" bestFit="1" customWidth="1"/>
    <col min="2" max="2" width="13.23046875" style="6" bestFit="1" customWidth="1"/>
    <col min="3" max="3" width="1.765625" style="6" customWidth="1"/>
    <col min="4" max="4" width="9.84375" style="6" bestFit="1" customWidth="1"/>
    <col min="5" max="5" width="8.69140625" style="6" bestFit="1" customWidth="1"/>
    <col min="6" max="6" width="7.84375" style="6" bestFit="1" customWidth="1"/>
    <col min="7" max="7" width="1.765625" style="6" customWidth="1"/>
    <col min="8" max="8" width="22.23046875" style="6" customWidth="1"/>
    <col min="9" max="9" width="12.4609375" style="6" customWidth="1"/>
    <col min="10" max="16384" width="8.84375" style="6"/>
  </cols>
  <sheetData>
    <row r="1" spans="1:6" ht="20" x14ac:dyDescent="0.35">
      <c r="A1" s="408" t="s">
        <v>150</v>
      </c>
      <c r="B1" s="409"/>
    </row>
    <row r="2" spans="1:6" x14ac:dyDescent="0.35">
      <c r="A2" s="6" t="s">
        <v>225</v>
      </c>
    </row>
    <row r="3" spans="1:6" x14ac:dyDescent="0.35">
      <c r="D3" s="51" t="s">
        <v>50</v>
      </c>
      <c r="E3" s="52" t="s">
        <v>46</v>
      </c>
      <c r="F3" s="53" t="s">
        <v>47</v>
      </c>
    </row>
    <row r="4" spans="1:6" x14ac:dyDescent="0.35">
      <c r="D4" s="54" t="str">
        <f>Details!D7</f>
        <v>202425</v>
      </c>
      <c r="E4" s="9" t="s">
        <v>154</v>
      </c>
      <c r="F4" s="55" t="s">
        <v>1</v>
      </c>
    </row>
    <row r="5" spans="1:6" x14ac:dyDescent="0.35">
      <c r="A5" s="56" t="s">
        <v>131</v>
      </c>
      <c r="D5" s="54" t="str">
        <f>Details!D6</f>
        <v>202526</v>
      </c>
      <c r="E5" s="9" t="s">
        <v>155</v>
      </c>
      <c r="F5" s="55"/>
    </row>
    <row r="6" spans="1:6" x14ac:dyDescent="0.35">
      <c r="D6" s="54" t="str">
        <f>Details!D5</f>
        <v>202627</v>
      </c>
      <c r="E6" s="9" t="s">
        <v>155</v>
      </c>
      <c r="F6" s="55" t="s">
        <v>2</v>
      </c>
    </row>
    <row r="7" spans="1:6" x14ac:dyDescent="0.35">
      <c r="A7" t="s">
        <v>463</v>
      </c>
      <c r="B7" t="s">
        <v>49</v>
      </c>
      <c r="C7" s="57"/>
      <c r="D7" s="58" t="str">
        <f>Details!D5</f>
        <v>202627</v>
      </c>
      <c r="E7" s="59" t="s">
        <v>156</v>
      </c>
      <c r="F7" s="60"/>
    </row>
    <row r="8" spans="1:6" x14ac:dyDescent="0.35">
      <c r="A8" t="s">
        <v>644</v>
      </c>
      <c r="B8">
        <v>3868</v>
      </c>
      <c r="C8" s="62"/>
    </row>
    <row r="9" spans="1:6" x14ac:dyDescent="0.35">
      <c r="A9" t="s">
        <v>645</v>
      </c>
      <c r="B9">
        <v>9568</v>
      </c>
      <c r="C9" s="62"/>
    </row>
    <row r="10" spans="1:6" x14ac:dyDescent="0.35">
      <c r="A10" t="s">
        <v>646</v>
      </c>
      <c r="B10">
        <v>6043</v>
      </c>
      <c r="C10" s="62"/>
    </row>
    <row r="11" spans="1:6" x14ac:dyDescent="0.35">
      <c r="A11" t="s">
        <v>647</v>
      </c>
      <c r="B11">
        <v>4430</v>
      </c>
      <c r="C11" s="62"/>
    </row>
    <row r="12" spans="1:6" x14ac:dyDescent="0.35">
      <c r="A12" t="s">
        <v>648</v>
      </c>
      <c r="B12">
        <v>5688</v>
      </c>
      <c r="C12" s="62"/>
    </row>
    <row r="13" spans="1:6" x14ac:dyDescent="0.35">
      <c r="A13" t="s">
        <v>649</v>
      </c>
      <c r="B13">
        <v>4412</v>
      </c>
      <c r="C13" s="62"/>
    </row>
    <row r="14" spans="1:6" x14ac:dyDescent="0.35">
      <c r="A14" t="s">
        <v>650</v>
      </c>
      <c r="B14">
        <v>7714</v>
      </c>
      <c r="C14" s="62"/>
    </row>
    <row r="15" spans="1:6" x14ac:dyDescent="0.35">
      <c r="A15" t="s">
        <v>651</v>
      </c>
      <c r="B15">
        <v>4406</v>
      </c>
      <c r="C15" s="62"/>
    </row>
    <row r="16" spans="1:6" x14ac:dyDescent="0.35">
      <c r="A16" t="s">
        <v>652</v>
      </c>
      <c r="B16">
        <v>8142</v>
      </c>
      <c r="C16" s="62"/>
    </row>
    <row r="17" spans="1:3" x14ac:dyDescent="0.35">
      <c r="A17" t="s">
        <v>653</v>
      </c>
      <c r="B17">
        <v>7818</v>
      </c>
      <c r="C17" s="62"/>
    </row>
    <row r="18" spans="1:3" x14ac:dyDescent="0.35">
      <c r="A18" t="s">
        <v>654</v>
      </c>
      <c r="B18">
        <v>8392</v>
      </c>
      <c r="C18" s="62"/>
    </row>
    <row r="19" spans="1:3" x14ac:dyDescent="0.35">
      <c r="A19" t="s">
        <v>655</v>
      </c>
      <c r="B19">
        <v>4509</v>
      </c>
      <c r="C19" s="62"/>
    </row>
    <row r="20" spans="1:3" x14ac:dyDescent="0.35">
      <c r="A20" t="s">
        <v>656</v>
      </c>
      <c r="B20">
        <v>5434</v>
      </c>
      <c r="C20" s="62"/>
    </row>
    <row r="21" spans="1:3" x14ac:dyDescent="0.35">
      <c r="A21" t="s">
        <v>657</v>
      </c>
      <c r="B21">
        <v>3984</v>
      </c>
      <c r="C21" s="62"/>
    </row>
    <row r="22" spans="1:3" x14ac:dyDescent="0.35">
      <c r="A22" t="s">
        <v>658</v>
      </c>
      <c r="B22">
        <v>8005</v>
      </c>
      <c r="C22" s="62"/>
    </row>
    <row r="23" spans="1:3" x14ac:dyDescent="0.35">
      <c r="A23" t="s">
        <v>659</v>
      </c>
      <c r="B23">
        <v>1934</v>
      </c>
      <c r="C23" s="62"/>
    </row>
    <row r="24" spans="1:3" x14ac:dyDescent="0.35">
      <c r="A24" t="s">
        <v>660</v>
      </c>
      <c r="B24">
        <v>5409</v>
      </c>
      <c r="C24" s="62"/>
    </row>
    <row r="25" spans="1:3" x14ac:dyDescent="0.35">
      <c r="A25" t="s">
        <v>661</v>
      </c>
      <c r="B25">
        <v>2298</v>
      </c>
      <c r="C25" s="62"/>
    </row>
    <row r="26" spans="1:3" x14ac:dyDescent="0.35">
      <c r="A26" t="s">
        <v>662</v>
      </c>
      <c r="B26">
        <v>3105</v>
      </c>
      <c r="C26" s="62"/>
    </row>
    <row r="27" spans="1:3" x14ac:dyDescent="0.35">
      <c r="A27" t="s">
        <v>663</v>
      </c>
      <c r="B27">
        <v>3522</v>
      </c>
      <c r="C27" s="62"/>
    </row>
    <row r="28" spans="1:3" x14ac:dyDescent="0.35">
      <c r="A28" t="s">
        <v>664</v>
      </c>
      <c r="B28">
        <v>5000</v>
      </c>
      <c r="C28" s="62"/>
    </row>
    <row r="29" spans="1:3" x14ac:dyDescent="0.35">
      <c r="A29" t="s">
        <v>665</v>
      </c>
      <c r="B29">
        <v>13648</v>
      </c>
      <c r="C29" s="62"/>
    </row>
    <row r="30" spans="1:3" x14ac:dyDescent="0.35">
      <c r="A30" t="s">
        <v>666</v>
      </c>
      <c r="B30">
        <v>127329</v>
      </c>
      <c r="C30" s="62"/>
    </row>
    <row r="31" spans="1:3" x14ac:dyDescent="0.35">
      <c r="A31" t="s">
        <v>667</v>
      </c>
      <c r="B31">
        <v>42155256</v>
      </c>
      <c r="C31" s="62"/>
    </row>
    <row r="32" spans="1:3" x14ac:dyDescent="0.35">
      <c r="A32" t="s">
        <v>668</v>
      </c>
      <c r="B32">
        <v>116453389</v>
      </c>
      <c r="C32" s="62"/>
    </row>
    <row r="33" spans="1:3" x14ac:dyDescent="0.35">
      <c r="A33" t="s">
        <v>669</v>
      </c>
      <c r="B33">
        <v>86455147</v>
      </c>
      <c r="C33" s="62"/>
    </row>
    <row r="34" spans="1:3" x14ac:dyDescent="0.35">
      <c r="A34" t="s">
        <v>670</v>
      </c>
      <c r="B34">
        <v>75245401</v>
      </c>
      <c r="C34" s="62"/>
    </row>
    <row r="35" spans="1:3" x14ac:dyDescent="0.35">
      <c r="A35" t="s">
        <v>671</v>
      </c>
      <c r="B35">
        <v>148259906</v>
      </c>
      <c r="C35" s="62"/>
    </row>
    <row r="36" spans="1:3" x14ac:dyDescent="0.35">
      <c r="A36" t="s">
        <v>672</v>
      </c>
      <c r="B36">
        <v>105165958</v>
      </c>
      <c r="C36" s="62"/>
    </row>
    <row r="37" spans="1:3" x14ac:dyDescent="0.35">
      <c r="A37" t="s">
        <v>673</v>
      </c>
      <c r="B37">
        <v>88958488</v>
      </c>
      <c r="C37" s="62"/>
    </row>
    <row r="38" spans="1:3" x14ac:dyDescent="0.35">
      <c r="A38" t="s">
        <v>674</v>
      </c>
      <c r="B38">
        <v>57217759</v>
      </c>
      <c r="C38" s="62"/>
    </row>
    <row r="39" spans="1:3" x14ac:dyDescent="0.35">
      <c r="A39" t="s">
        <v>675</v>
      </c>
      <c r="B39">
        <v>129037656</v>
      </c>
      <c r="C39" s="62"/>
    </row>
    <row r="40" spans="1:3" x14ac:dyDescent="0.35">
      <c r="A40" t="s">
        <v>676</v>
      </c>
      <c r="B40">
        <v>117909083</v>
      </c>
      <c r="C40" s="62"/>
    </row>
    <row r="41" spans="1:3" x14ac:dyDescent="0.35">
      <c r="A41" t="s">
        <v>677</v>
      </c>
      <c r="B41">
        <v>180914427</v>
      </c>
      <c r="C41" s="62"/>
    </row>
    <row r="42" spans="1:3" x14ac:dyDescent="0.35">
      <c r="A42" t="s">
        <v>678</v>
      </c>
      <c r="B42">
        <v>105680913</v>
      </c>
      <c r="C42" s="62"/>
    </row>
    <row r="43" spans="1:3" x14ac:dyDescent="0.35">
      <c r="A43" t="s">
        <v>679</v>
      </c>
      <c r="B43">
        <v>97987460</v>
      </c>
      <c r="C43" s="62"/>
    </row>
    <row r="44" spans="1:3" x14ac:dyDescent="0.35">
      <c r="A44" t="s">
        <v>680</v>
      </c>
      <c r="B44">
        <v>80788688</v>
      </c>
      <c r="C44" s="62"/>
    </row>
    <row r="45" spans="1:3" x14ac:dyDescent="0.35">
      <c r="A45" t="s">
        <v>681</v>
      </c>
      <c r="B45">
        <v>135984943</v>
      </c>
      <c r="C45" s="62"/>
    </row>
    <row r="46" spans="1:3" x14ac:dyDescent="0.35">
      <c r="A46" t="s">
        <v>682</v>
      </c>
      <c r="B46">
        <v>41952878</v>
      </c>
      <c r="C46" s="62"/>
    </row>
    <row r="47" spans="1:3" x14ac:dyDescent="0.35">
      <c r="A47" t="s">
        <v>683</v>
      </c>
      <c r="B47">
        <v>97353983</v>
      </c>
      <c r="C47" s="62"/>
    </row>
    <row r="48" spans="1:3" x14ac:dyDescent="0.35">
      <c r="A48" t="s">
        <v>684</v>
      </c>
      <c r="B48">
        <v>34180480</v>
      </c>
      <c r="C48" s="62"/>
    </row>
    <row r="49" spans="1:3" x14ac:dyDescent="0.35">
      <c r="A49" t="s">
        <v>685</v>
      </c>
      <c r="B49">
        <v>66152842</v>
      </c>
      <c r="C49" s="62"/>
    </row>
    <row r="50" spans="1:3" x14ac:dyDescent="0.35">
      <c r="A50" t="s">
        <v>686</v>
      </c>
      <c r="B50">
        <v>61753549</v>
      </c>
      <c r="C50" s="62"/>
    </row>
    <row r="51" spans="1:3" x14ac:dyDescent="0.35">
      <c r="A51" t="s">
        <v>687</v>
      </c>
      <c r="B51">
        <v>143511016</v>
      </c>
      <c r="C51" s="62"/>
    </row>
    <row r="52" spans="1:3" x14ac:dyDescent="0.35">
      <c r="A52" t="s">
        <v>688</v>
      </c>
      <c r="B52">
        <v>446587303</v>
      </c>
      <c r="C52" s="62"/>
    </row>
    <row r="53" spans="1:3" x14ac:dyDescent="0.35">
      <c r="A53" t="s">
        <v>689</v>
      </c>
      <c r="B53">
        <v>2459706525</v>
      </c>
      <c r="C53" s="62"/>
    </row>
    <row r="54" spans="1:3" x14ac:dyDescent="0.35">
      <c r="A54" t="s">
        <v>690</v>
      </c>
      <c r="B54">
        <v>23691254</v>
      </c>
      <c r="C54" s="62"/>
    </row>
    <row r="55" spans="1:3" x14ac:dyDescent="0.35">
      <c r="A55" t="s">
        <v>691</v>
      </c>
      <c r="B55">
        <v>65446805</v>
      </c>
      <c r="C55" s="62"/>
    </row>
    <row r="56" spans="1:3" x14ac:dyDescent="0.35">
      <c r="A56" t="s">
        <v>692</v>
      </c>
      <c r="B56">
        <v>48587793</v>
      </c>
      <c r="C56" s="62"/>
    </row>
    <row r="57" spans="1:3" x14ac:dyDescent="0.35">
      <c r="A57" t="s">
        <v>693</v>
      </c>
      <c r="B57">
        <v>42287915</v>
      </c>
      <c r="C57" s="62"/>
    </row>
    <row r="58" spans="1:3" x14ac:dyDescent="0.35">
      <c r="A58" t="s">
        <v>694</v>
      </c>
      <c r="B58">
        <v>83322067</v>
      </c>
      <c r="C58" s="62"/>
    </row>
    <row r="59" spans="1:3" x14ac:dyDescent="0.35">
      <c r="A59" t="s">
        <v>695</v>
      </c>
      <c r="B59">
        <v>59103268</v>
      </c>
      <c r="C59" s="62"/>
    </row>
    <row r="60" spans="1:3" x14ac:dyDescent="0.35">
      <c r="A60" t="s">
        <v>696</v>
      </c>
      <c r="B60">
        <v>49994670</v>
      </c>
      <c r="C60" s="62"/>
    </row>
    <row r="61" spans="1:3" x14ac:dyDescent="0.35">
      <c r="A61" t="s">
        <v>697</v>
      </c>
      <c r="B61">
        <v>32156381</v>
      </c>
      <c r="C61" s="62"/>
    </row>
    <row r="62" spans="1:3" x14ac:dyDescent="0.35">
      <c r="A62" t="s">
        <v>698</v>
      </c>
      <c r="B62">
        <v>72519163</v>
      </c>
      <c r="C62" s="62"/>
    </row>
    <row r="63" spans="1:3" x14ac:dyDescent="0.35">
      <c r="A63" t="s">
        <v>699</v>
      </c>
      <c r="B63">
        <v>66264905</v>
      </c>
      <c r="C63" s="62"/>
    </row>
    <row r="64" spans="1:3" x14ac:dyDescent="0.35">
      <c r="A64" t="s">
        <v>700</v>
      </c>
      <c r="B64">
        <v>101673908</v>
      </c>
      <c r="C64" s="62"/>
    </row>
    <row r="65" spans="1:3" x14ac:dyDescent="0.35">
      <c r="A65" t="s">
        <v>701</v>
      </c>
      <c r="B65">
        <v>59392673</v>
      </c>
      <c r="C65" s="62"/>
    </row>
    <row r="66" spans="1:3" x14ac:dyDescent="0.35">
      <c r="A66" t="s">
        <v>702</v>
      </c>
      <c r="B66">
        <v>55068953</v>
      </c>
      <c r="C66" s="62"/>
    </row>
    <row r="67" spans="1:3" x14ac:dyDescent="0.35">
      <c r="A67" t="s">
        <v>703</v>
      </c>
      <c r="B67">
        <v>45403243</v>
      </c>
      <c r="C67" s="62"/>
    </row>
    <row r="68" spans="1:3" x14ac:dyDescent="0.35">
      <c r="A68" t="s">
        <v>704</v>
      </c>
      <c r="B68">
        <v>76423538</v>
      </c>
      <c r="C68" s="62"/>
    </row>
    <row r="69" spans="1:3" x14ac:dyDescent="0.35">
      <c r="A69" t="s">
        <v>705</v>
      </c>
      <c r="B69">
        <v>23577517</v>
      </c>
      <c r="C69" s="62"/>
    </row>
    <row r="70" spans="1:3" x14ac:dyDescent="0.35">
      <c r="A70" t="s">
        <v>706</v>
      </c>
      <c r="B70">
        <v>54712938</v>
      </c>
      <c r="C70" s="62"/>
    </row>
    <row r="71" spans="1:3" x14ac:dyDescent="0.35">
      <c r="A71" t="s">
        <v>707</v>
      </c>
      <c r="B71">
        <v>19209430</v>
      </c>
      <c r="C71" s="62"/>
    </row>
    <row r="72" spans="1:3" x14ac:dyDescent="0.35">
      <c r="A72" t="s">
        <v>708</v>
      </c>
      <c r="B72">
        <v>37177897</v>
      </c>
      <c r="C72" s="62"/>
    </row>
    <row r="73" spans="1:3" x14ac:dyDescent="0.35">
      <c r="A73" t="s">
        <v>709</v>
      </c>
      <c r="B73">
        <v>34705495</v>
      </c>
      <c r="C73" s="62"/>
    </row>
    <row r="74" spans="1:3" x14ac:dyDescent="0.35">
      <c r="A74" t="s">
        <v>710</v>
      </c>
      <c r="B74">
        <v>80653191</v>
      </c>
      <c r="C74" s="62"/>
    </row>
    <row r="75" spans="1:3" x14ac:dyDescent="0.35">
      <c r="A75" t="s">
        <v>711</v>
      </c>
      <c r="B75">
        <v>250982064</v>
      </c>
      <c r="C75" s="62"/>
    </row>
    <row r="76" spans="1:3" x14ac:dyDescent="0.35">
      <c r="A76" t="s">
        <v>712</v>
      </c>
      <c r="B76">
        <v>1382355068</v>
      </c>
      <c r="C76" s="62"/>
    </row>
    <row r="77" spans="1:3" x14ac:dyDescent="0.35">
      <c r="A77" t="s">
        <v>713</v>
      </c>
      <c r="B77">
        <v>-852740</v>
      </c>
      <c r="C77" s="62"/>
    </row>
    <row r="78" spans="1:3" x14ac:dyDescent="0.35">
      <c r="A78" t="s">
        <v>714</v>
      </c>
      <c r="B78">
        <v>-3949791</v>
      </c>
      <c r="C78" s="62"/>
    </row>
    <row r="79" spans="1:3" x14ac:dyDescent="0.35">
      <c r="A79" t="s">
        <v>715</v>
      </c>
      <c r="B79">
        <v>-2117474.83</v>
      </c>
      <c r="C79" s="62"/>
    </row>
    <row r="80" spans="1:3" x14ac:dyDescent="0.35">
      <c r="A80" t="s">
        <v>716</v>
      </c>
      <c r="B80">
        <v>-1284602</v>
      </c>
      <c r="C80" s="62"/>
    </row>
    <row r="81" spans="1:3" x14ac:dyDescent="0.35">
      <c r="A81" t="s">
        <v>717</v>
      </c>
      <c r="B81">
        <v>-2242378</v>
      </c>
      <c r="C81" s="62"/>
    </row>
    <row r="82" spans="1:3" x14ac:dyDescent="0.35">
      <c r="A82" t="s">
        <v>718</v>
      </c>
      <c r="B82">
        <v>-2103213</v>
      </c>
      <c r="C82" s="62"/>
    </row>
    <row r="83" spans="1:3" x14ac:dyDescent="0.35">
      <c r="A83" t="s">
        <v>719</v>
      </c>
      <c r="B83">
        <v>-2754000</v>
      </c>
      <c r="C83" s="62"/>
    </row>
    <row r="84" spans="1:3" x14ac:dyDescent="0.35">
      <c r="A84" t="s">
        <v>720</v>
      </c>
      <c r="B84">
        <v>-3146778</v>
      </c>
      <c r="C84" s="62"/>
    </row>
    <row r="85" spans="1:3" x14ac:dyDescent="0.35">
      <c r="A85" t="s">
        <v>721</v>
      </c>
      <c r="B85">
        <v>-2047490</v>
      </c>
      <c r="C85" s="62"/>
    </row>
    <row r="86" spans="1:3" x14ac:dyDescent="0.35">
      <c r="A86" t="s">
        <v>722</v>
      </c>
      <c r="B86">
        <v>-2442818.39</v>
      </c>
      <c r="C86" s="62"/>
    </row>
    <row r="87" spans="1:3" x14ac:dyDescent="0.35">
      <c r="A87" t="s">
        <v>723</v>
      </c>
      <c r="B87">
        <v>-6169734</v>
      </c>
      <c r="C87" s="62"/>
    </row>
    <row r="88" spans="1:3" x14ac:dyDescent="0.35">
      <c r="A88" t="s">
        <v>724</v>
      </c>
      <c r="B88">
        <v>-3876983.99</v>
      </c>
      <c r="C88" s="62"/>
    </row>
    <row r="89" spans="1:3" x14ac:dyDescent="0.35">
      <c r="A89" t="s">
        <v>725</v>
      </c>
      <c r="B89">
        <v>-1975855.57</v>
      </c>
      <c r="C89" s="62"/>
    </row>
    <row r="90" spans="1:3" x14ac:dyDescent="0.35">
      <c r="A90" t="s">
        <v>726</v>
      </c>
      <c r="B90">
        <v>-2056425</v>
      </c>
      <c r="C90" s="62"/>
    </row>
    <row r="91" spans="1:3" x14ac:dyDescent="0.35">
      <c r="A91" t="s">
        <v>727</v>
      </c>
      <c r="B91">
        <v>-2904938.4509648592</v>
      </c>
      <c r="C91" s="62"/>
    </row>
    <row r="92" spans="1:3" x14ac:dyDescent="0.35">
      <c r="A92" t="s">
        <v>728</v>
      </c>
      <c r="B92">
        <v>-1031690.38</v>
      </c>
      <c r="C92" s="62"/>
    </row>
    <row r="93" spans="1:3" x14ac:dyDescent="0.35">
      <c r="A93" t="s">
        <v>729</v>
      </c>
      <c r="B93">
        <v>-1405755</v>
      </c>
      <c r="C93" s="62"/>
    </row>
    <row r="94" spans="1:3" x14ac:dyDescent="0.35">
      <c r="A94" t="s">
        <v>730</v>
      </c>
      <c r="B94">
        <v>-1109448</v>
      </c>
      <c r="C94" s="62"/>
    </row>
    <row r="95" spans="1:3" x14ac:dyDescent="0.35">
      <c r="A95" t="s">
        <v>731</v>
      </c>
      <c r="B95">
        <v>-1675828.25</v>
      </c>
      <c r="C95" s="62"/>
    </row>
    <row r="96" spans="1:3" x14ac:dyDescent="0.35">
      <c r="A96" t="s">
        <v>732</v>
      </c>
      <c r="B96">
        <v>-1359246.91</v>
      </c>
      <c r="C96" s="62"/>
    </row>
    <row r="97" spans="1:3" x14ac:dyDescent="0.35">
      <c r="A97" t="s">
        <v>733</v>
      </c>
      <c r="B97">
        <v>-2541222.4</v>
      </c>
      <c r="C97" s="62"/>
    </row>
    <row r="98" spans="1:3" x14ac:dyDescent="0.35">
      <c r="A98" t="s">
        <v>734</v>
      </c>
      <c r="B98">
        <v>-17300000</v>
      </c>
      <c r="C98" s="62"/>
    </row>
    <row r="99" spans="1:3" x14ac:dyDescent="0.35">
      <c r="A99" t="s">
        <v>735</v>
      </c>
      <c r="B99">
        <v>-66348413.170964859</v>
      </c>
      <c r="C99" s="62"/>
    </row>
    <row r="100" spans="1:3" x14ac:dyDescent="0.35">
      <c r="A100" t="s">
        <v>736</v>
      </c>
      <c r="B100">
        <v>-877</v>
      </c>
      <c r="C100" s="62"/>
    </row>
    <row r="101" spans="1:3" x14ac:dyDescent="0.35">
      <c r="A101" t="s">
        <v>737</v>
      </c>
      <c r="B101">
        <v>-120493</v>
      </c>
      <c r="C101" s="62"/>
    </row>
    <row r="102" spans="1:3" x14ac:dyDescent="0.35">
      <c r="A102" t="s">
        <v>738</v>
      </c>
      <c r="B102">
        <v>-143907.97</v>
      </c>
      <c r="C102" s="62"/>
    </row>
    <row r="103" spans="1:3" x14ac:dyDescent="0.35">
      <c r="A103" t="s">
        <v>739</v>
      </c>
      <c r="B103">
        <v>-47860</v>
      </c>
      <c r="C103" s="62"/>
    </row>
    <row r="104" spans="1:3" x14ac:dyDescent="0.35">
      <c r="A104" t="s">
        <v>740</v>
      </c>
      <c r="B104">
        <v>-32034</v>
      </c>
      <c r="C104" s="62"/>
    </row>
    <row r="105" spans="1:3" x14ac:dyDescent="0.35">
      <c r="A105" t="s">
        <v>741</v>
      </c>
      <c r="B105">
        <v>-11690</v>
      </c>
      <c r="C105" s="62"/>
    </row>
    <row r="106" spans="1:3" x14ac:dyDescent="0.35">
      <c r="A106" t="s">
        <v>742</v>
      </c>
      <c r="B106">
        <v>-143175</v>
      </c>
      <c r="C106" s="62"/>
    </row>
    <row r="107" spans="1:3" x14ac:dyDescent="0.35">
      <c r="A107" t="s">
        <v>743</v>
      </c>
      <c r="B107">
        <v>-48265</v>
      </c>
      <c r="C107" s="62"/>
    </row>
    <row r="108" spans="1:3" x14ac:dyDescent="0.35">
      <c r="A108" t="s">
        <v>744</v>
      </c>
      <c r="B108">
        <v>-49424</v>
      </c>
      <c r="C108" s="62"/>
    </row>
    <row r="109" spans="1:3" x14ac:dyDescent="0.35">
      <c r="A109" t="s">
        <v>745</v>
      </c>
      <c r="B109">
        <v>-122436</v>
      </c>
      <c r="C109" s="62"/>
    </row>
    <row r="110" spans="1:3" x14ac:dyDescent="0.35">
      <c r="A110" t="s">
        <v>746</v>
      </c>
      <c r="B110">
        <v>-83768.539999999994</v>
      </c>
      <c r="C110" s="62"/>
    </row>
    <row r="111" spans="1:3" x14ac:dyDescent="0.35">
      <c r="A111" t="s">
        <v>747</v>
      </c>
      <c r="B111">
        <v>-104635.41</v>
      </c>
      <c r="C111" s="62"/>
    </row>
    <row r="112" spans="1:3" x14ac:dyDescent="0.35">
      <c r="A112" t="s">
        <v>748</v>
      </c>
      <c r="B112">
        <v>-106743.20000000001</v>
      </c>
      <c r="C112" s="62"/>
    </row>
    <row r="113" spans="1:3" x14ac:dyDescent="0.35">
      <c r="A113" t="s">
        <v>749</v>
      </c>
      <c r="B113">
        <v>-47526</v>
      </c>
      <c r="C113" s="62"/>
    </row>
    <row r="114" spans="1:3" x14ac:dyDescent="0.35">
      <c r="A114" t="s">
        <v>750</v>
      </c>
      <c r="B114">
        <v>-75656.701035140984</v>
      </c>
      <c r="C114" s="62"/>
    </row>
    <row r="115" spans="1:3" x14ac:dyDescent="0.35">
      <c r="A115" t="s">
        <v>751</v>
      </c>
      <c r="B115">
        <v>-45409.599999999999</v>
      </c>
      <c r="C115" s="62"/>
    </row>
    <row r="116" spans="1:3" x14ac:dyDescent="0.35">
      <c r="A116" t="s">
        <v>752</v>
      </c>
      <c r="B116">
        <v>-90212</v>
      </c>
      <c r="C116" s="62"/>
    </row>
    <row r="117" spans="1:3" x14ac:dyDescent="0.35">
      <c r="A117" t="s">
        <v>753</v>
      </c>
      <c r="B117">
        <v>-2522</v>
      </c>
      <c r="C117" s="62"/>
    </row>
    <row r="118" spans="1:3" x14ac:dyDescent="0.35">
      <c r="A118" t="s">
        <v>754</v>
      </c>
      <c r="B118">
        <v>-34951.97</v>
      </c>
      <c r="C118" s="62"/>
    </row>
    <row r="119" spans="1:3" x14ac:dyDescent="0.35">
      <c r="A119" t="s">
        <v>755</v>
      </c>
      <c r="B119">
        <v>-96254.87</v>
      </c>
      <c r="C119" s="62"/>
    </row>
    <row r="120" spans="1:3" x14ac:dyDescent="0.35">
      <c r="A120" t="s">
        <v>756</v>
      </c>
      <c r="B120">
        <v>-49973.04</v>
      </c>
      <c r="C120" s="62"/>
    </row>
    <row r="121" spans="1:3" x14ac:dyDescent="0.35">
      <c r="A121" t="s">
        <v>757</v>
      </c>
      <c r="B121">
        <v>-54000</v>
      </c>
      <c r="C121" s="62"/>
    </row>
    <row r="122" spans="1:3" x14ac:dyDescent="0.35">
      <c r="A122" t="s">
        <v>758</v>
      </c>
      <c r="B122">
        <v>-1511815.3010351411</v>
      </c>
      <c r="C122" s="62"/>
    </row>
    <row r="123" spans="1:3" x14ac:dyDescent="0.35">
      <c r="A123" t="s">
        <v>759</v>
      </c>
      <c r="B123">
        <v>-20584</v>
      </c>
      <c r="C123" s="62"/>
    </row>
    <row r="124" spans="1:3" x14ac:dyDescent="0.35">
      <c r="A124" t="s">
        <v>760</v>
      </c>
      <c r="B124">
        <v>-47587</v>
      </c>
      <c r="C124" s="62"/>
    </row>
    <row r="125" spans="1:3" x14ac:dyDescent="0.35">
      <c r="A125" t="s">
        <v>761</v>
      </c>
      <c r="B125">
        <v>-58068.65</v>
      </c>
      <c r="C125" s="62"/>
    </row>
    <row r="126" spans="1:3" x14ac:dyDescent="0.35">
      <c r="A126" t="s">
        <v>762</v>
      </c>
      <c r="B126">
        <v>-45151</v>
      </c>
      <c r="C126" s="62"/>
    </row>
    <row r="127" spans="1:3" x14ac:dyDescent="0.35">
      <c r="A127" t="s">
        <v>763</v>
      </c>
      <c r="B127">
        <v>-28381</v>
      </c>
      <c r="C127" s="62"/>
    </row>
    <row r="128" spans="1:3" x14ac:dyDescent="0.35">
      <c r="A128" t="s">
        <v>764</v>
      </c>
      <c r="B128">
        <v>-30573</v>
      </c>
      <c r="C128" s="62"/>
    </row>
    <row r="129" spans="1:3" x14ac:dyDescent="0.35">
      <c r="A129" t="s">
        <v>765</v>
      </c>
      <c r="B129">
        <v>-53221</v>
      </c>
      <c r="C129" s="62"/>
    </row>
    <row r="130" spans="1:3" x14ac:dyDescent="0.35">
      <c r="A130" t="s">
        <v>766</v>
      </c>
      <c r="B130">
        <v>-54135</v>
      </c>
      <c r="C130" s="62"/>
    </row>
    <row r="131" spans="1:3" x14ac:dyDescent="0.35">
      <c r="A131" t="s">
        <v>767</v>
      </c>
      <c r="B131">
        <v>-44120</v>
      </c>
      <c r="C131" s="62"/>
    </row>
    <row r="132" spans="1:3" x14ac:dyDescent="0.35">
      <c r="A132" t="s">
        <v>768</v>
      </c>
      <c r="B132">
        <v>-66445</v>
      </c>
      <c r="C132" s="62"/>
    </row>
    <row r="133" spans="1:3" x14ac:dyDescent="0.35">
      <c r="A133" t="s">
        <v>769</v>
      </c>
      <c r="B133">
        <v>-47221.54</v>
      </c>
      <c r="C133" s="62"/>
    </row>
    <row r="134" spans="1:3" x14ac:dyDescent="0.35">
      <c r="A134" t="s">
        <v>770</v>
      </c>
      <c r="B134">
        <v>-52777.42</v>
      </c>
      <c r="C134" s="62"/>
    </row>
    <row r="135" spans="1:3" x14ac:dyDescent="0.35">
      <c r="A135" t="s">
        <v>771</v>
      </c>
      <c r="B135">
        <v>-36358</v>
      </c>
      <c r="C135" s="62"/>
    </row>
    <row r="136" spans="1:3" x14ac:dyDescent="0.35">
      <c r="A136" t="s">
        <v>772</v>
      </c>
      <c r="B136">
        <v>-52917</v>
      </c>
      <c r="C136" s="62"/>
    </row>
    <row r="137" spans="1:3" x14ac:dyDescent="0.35">
      <c r="A137" t="s">
        <v>773</v>
      </c>
      <c r="B137">
        <v>-132012.74895045091</v>
      </c>
      <c r="C137" s="62"/>
    </row>
    <row r="138" spans="1:3" x14ac:dyDescent="0.35">
      <c r="A138" t="s">
        <v>774</v>
      </c>
      <c r="B138">
        <v>-11197.85</v>
      </c>
      <c r="C138" s="62"/>
    </row>
    <row r="139" spans="1:3" x14ac:dyDescent="0.35">
      <c r="A139" t="s">
        <v>775</v>
      </c>
      <c r="B139">
        <v>-52519</v>
      </c>
      <c r="C139" s="62"/>
    </row>
    <row r="140" spans="1:3" x14ac:dyDescent="0.35">
      <c r="A140" t="s">
        <v>776</v>
      </c>
      <c r="B140">
        <v>-19493</v>
      </c>
      <c r="C140" s="62"/>
    </row>
    <row r="141" spans="1:3" x14ac:dyDescent="0.35">
      <c r="A141" t="s">
        <v>777</v>
      </c>
      <c r="B141">
        <v>-27161.46</v>
      </c>
      <c r="C141" s="62"/>
    </row>
    <row r="142" spans="1:3" x14ac:dyDescent="0.35">
      <c r="A142" t="s">
        <v>778</v>
      </c>
      <c r="B142">
        <v>-19374.95</v>
      </c>
      <c r="C142" s="62"/>
    </row>
    <row r="143" spans="1:3" x14ac:dyDescent="0.35">
      <c r="A143" t="s">
        <v>779</v>
      </c>
      <c r="B143">
        <v>-45662.5</v>
      </c>
      <c r="C143" s="62"/>
    </row>
    <row r="144" spans="1:3" x14ac:dyDescent="0.35">
      <c r="A144" t="s">
        <v>780</v>
      </c>
      <c r="B144">
        <v>-45250</v>
      </c>
      <c r="C144" s="62"/>
    </row>
    <row r="145" spans="1:3" x14ac:dyDescent="0.35">
      <c r="A145" t="s">
        <v>781</v>
      </c>
      <c r="B145">
        <v>-990211.11895045079</v>
      </c>
      <c r="C145" s="62"/>
    </row>
    <row r="146" spans="1:3" x14ac:dyDescent="0.35">
      <c r="A146" t="s">
        <v>782</v>
      </c>
      <c r="B146">
        <v>-44592</v>
      </c>
      <c r="C146" s="62"/>
    </row>
    <row r="147" spans="1:3" x14ac:dyDescent="0.35">
      <c r="A147" t="s">
        <v>783</v>
      </c>
      <c r="B147">
        <v>-90707</v>
      </c>
      <c r="C147" s="62"/>
    </row>
    <row r="148" spans="1:3" x14ac:dyDescent="0.35">
      <c r="A148" t="s">
        <v>784</v>
      </c>
      <c r="B148">
        <v>-159135.79</v>
      </c>
      <c r="C148" s="62"/>
    </row>
    <row r="149" spans="1:3" x14ac:dyDescent="0.35">
      <c r="A149" t="s">
        <v>785</v>
      </c>
      <c r="B149">
        <v>-133559</v>
      </c>
      <c r="C149" s="62"/>
    </row>
    <row r="150" spans="1:3" x14ac:dyDescent="0.35">
      <c r="A150" t="s">
        <v>786</v>
      </c>
      <c r="B150">
        <v>-195688</v>
      </c>
      <c r="C150" s="62"/>
    </row>
    <row r="151" spans="1:3" x14ac:dyDescent="0.35">
      <c r="A151" t="s">
        <v>787</v>
      </c>
      <c r="B151">
        <v>-146598</v>
      </c>
      <c r="C151" s="62"/>
    </row>
    <row r="152" spans="1:3" x14ac:dyDescent="0.35">
      <c r="A152" t="s">
        <v>788</v>
      </c>
      <c r="B152">
        <v>-70700</v>
      </c>
      <c r="C152" s="62"/>
    </row>
    <row r="153" spans="1:3" x14ac:dyDescent="0.35">
      <c r="A153" t="s">
        <v>789</v>
      </c>
      <c r="B153">
        <v>-34844</v>
      </c>
      <c r="C153" s="62"/>
    </row>
    <row r="154" spans="1:3" x14ac:dyDescent="0.35">
      <c r="A154" t="s">
        <v>790</v>
      </c>
      <c r="B154">
        <v>-88459</v>
      </c>
      <c r="C154" s="62"/>
    </row>
    <row r="155" spans="1:3" x14ac:dyDescent="0.35">
      <c r="A155" t="s">
        <v>791</v>
      </c>
      <c r="B155">
        <v>-165897</v>
      </c>
      <c r="C155" s="62"/>
    </row>
    <row r="156" spans="1:3" x14ac:dyDescent="0.35">
      <c r="A156" t="s">
        <v>792</v>
      </c>
      <c r="B156">
        <v>-229180.33</v>
      </c>
      <c r="C156" s="62"/>
    </row>
    <row r="157" spans="1:3" x14ac:dyDescent="0.35">
      <c r="A157" t="s">
        <v>793</v>
      </c>
      <c r="B157">
        <v>-63955.6</v>
      </c>
      <c r="C157" s="62"/>
    </row>
    <row r="158" spans="1:3" x14ac:dyDescent="0.35">
      <c r="A158" t="s">
        <v>794</v>
      </c>
      <c r="B158">
        <v>-148518</v>
      </c>
      <c r="C158" s="62"/>
    </row>
    <row r="159" spans="1:3" x14ac:dyDescent="0.35">
      <c r="A159" t="s">
        <v>795</v>
      </c>
      <c r="B159">
        <v>-296113</v>
      </c>
      <c r="C159" s="62"/>
    </row>
    <row r="160" spans="1:3" x14ac:dyDescent="0.35">
      <c r="A160" t="s">
        <v>796</v>
      </c>
      <c r="B160">
        <v>-240537.31521547202</v>
      </c>
      <c r="C160" s="62"/>
    </row>
    <row r="161" spans="1:3" x14ac:dyDescent="0.35">
      <c r="A161" t="s">
        <v>797</v>
      </c>
      <c r="B161">
        <v>-36558.1</v>
      </c>
      <c r="C161" s="62"/>
    </row>
    <row r="162" spans="1:3" x14ac:dyDescent="0.35">
      <c r="A162" t="s">
        <v>798</v>
      </c>
      <c r="B162">
        <v>-229830</v>
      </c>
      <c r="C162" s="62"/>
    </row>
    <row r="163" spans="1:3" x14ac:dyDescent="0.35">
      <c r="A163" t="s">
        <v>799</v>
      </c>
      <c r="B163">
        <v>-89026</v>
      </c>
      <c r="C163" s="62"/>
    </row>
    <row r="164" spans="1:3" x14ac:dyDescent="0.35">
      <c r="A164" t="s">
        <v>800</v>
      </c>
      <c r="B164">
        <v>-169583.5</v>
      </c>
      <c r="C164" s="62"/>
    </row>
    <row r="165" spans="1:3" x14ac:dyDescent="0.35">
      <c r="A165" t="s">
        <v>801</v>
      </c>
      <c r="B165">
        <v>-157472.4</v>
      </c>
      <c r="C165" s="62"/>
    </row>
    <row r="166" spans="1:3" x14ac:dyDescent="0.35">
      <c r="A166" t="s">
        <v>802</v>
      </c>
      <c r="B166">
        <v>-253827.3</v>
      </c>
      <c r="C166" s="62"/>
    </row>
    <row r="167" spans="1:3" x14ac:dyDescent="0.35">
      <c r="A167" t="s">
        <v>803</v>
      </c>
      <c r="B167">
        <v>-775000</v>
      </c>
      <c r="C167" s="62"/>
    </row>
    <row r="168" spans="1:3" x14ac:dyDescent="0.35">
      <c r="A168" t="s">
        <v>804</v>
      </c>
      <c r="B168">
        <v>-3819781.3352154722</v>
      </c>
      <c r="C168" s="62"/>
    </row>
    <row r="169" spans="1:3" x14ac:dyDescent="0.35">
      <c r="A169" t="s">
        <v>805</v>
      </c>
      <c r="B169">
        <v>-4484292</v>
      </c>
      <c r="C169" s="62"/>
    </row>
    <row r="170" spans="1:3" x14ac:dyDescent="0.35">
      <c r="A170" t="s">
        <v>806</v>
      </c>
      <c r="B170">
        <v>-11288428</v>
      </c>
      <c r="C170" s="62"/>
    </row>
    <row r="171" spans="1:3" x14ac:dyDescent="0.35">
      <c r="A171" t="s">
        <v>807</v>
      </c>
      <c r="B171">
        <v>-7393560.7999999998</v>
      </c>
      <c r="C171" s="62"/>
    </row>
    <row r="172" spans="1:3" x14ac:dyDescent="0.35">
      <c r="A172" t="s">
        <v>808</v>
      </c>
      <c r="B172">
        <v>-5386544</v>
      </c>
      <c r="C172" s="62"/>
    </row>
    <row r="173" spans="1:3" x14ac:dyDescent="0.35">
      <c r="A173" t="s">
        <v>809</v>
      </c>
      <c r="B173">
        <v>-5976261</v>
      </c>
      <c r="C173" s="62"/>
    </row>
    <row r="174" spans="1:3" x14ac:dyDescent="0.35">
      <c r="A174" t="s">
        <v>810</v>
      </c>
      <c r="B174">
        <v>-4656279</v>
      </c>
      <c r="C174" s="62"/>
    </row>
    <row r="175" spans="1:3" x14ac:dyDescent="0.35">
      <c r="A175" t="s">
        <v>811</v>
      </c>
      <c r="B175">
        <v>-8387710</v>
      </c>
      <c r="C175" s="62"/>
    </row>
    <row r="176" spans="1:3" x14ac:dyDescent="0.35">
      <c r="A176" t="s">
        <v>812</v>
      </c>
      <c r="B176">
        <v>-5160300</v>
      </c>
      <c r="C176" s="62"/>
    </row>
    <row r="177" spans="1:3" x14ac:dyDescent="0.35">
      <c r="A177" t="s">
        <v>813</v>
      </c>
      <c r="B177">
        <v>-9902165</v>
      </c>
      <c r="C177" s="62"/>
    </row>
    <row r="178" spans="1:3" x14ac:dyDescent="0.35">
      <c r="A178" t="s">
        <v>814</v>
      </c>
      <c r="B178">
        <v>-8004158</v>
      </c>
      <c r="C178" s="62"/>
    </row>
    <row r="179" spans="1:3" x14ac:dyDescent="0.35">
      <c r="A179" t="s">
        <v>815</v>
      </c>
      <c r="B179">
        <v>-8921754.8900000006</v>
      </c>
      <c r="C179" s="62"/>
    </row>
    <row r="180" spans="1:3" x14ac:dyDescent="0.35">
      <c r="A180" t="s">
        <v>816</v>
      </c>
      <c r="B180">
        <v>-5192044.43</v>
      </c>
      <c r="C180" s="62"/>
    </row>
    <row r="181" spans="1:3" x14ac:dyDescent="0.35">
      <c r="A181" t="s">
        <v>817</v>
      </c>
      <c r="B181">
        <v>-4936243.78</v>
      </c>
      <c r="C181" s="62"/>
    </row>
    <row r="182" spans="1:3" x14ac:dyDescent="0.35">
      <c r="A182" t="s">
        <v>818</v>
      </c>
      <c r="B182">
        <v>-4893279</v>
      </c>
      <c r="C182" s="62"/>
    </row>
    <row r="183" spans="1:3" x14ac:dyDescent="0.35">
      <c r="A183" t="s">
        <v>819</v>
      </c>
      <c r="B183">
        <v>-9123750.5658340789</v>
      </c>
      <c r="C183" s="62"/>
    </row>
    <row r="184" spans="1:3" x14ac:dyDescent="0.35">
      <c r="A184" t="s">
        <v>820</v>
      </c>
      <c r="B184">
        <v>-2032697.78</v>
      </c>
      <c r="C184" s="62"/>
    </row>
    <row r="185" spans="1:3" x14ac:dyDescent="0.35">
      <c r="A185" t="s">
        <v>821</v>
      </c>
      <c r="B185">
        <v>-6455068</v>
      </c>
      <c r="C185" s="62"/>
    </row>
    <row r="186" spans="1:3" x14ac:dyDescent="0.35">
      <c r="A186" t="s">
        <v>822</v>
      </c>
      <c r="B186">
        <v>-2662078</v>
      </c>
      <c r="C186" s="62"/>
    </row>
    <row r="187" spans="1:3" x14ac:dyDescent="0.35">
      <c r="A187" t="s">
        <v>823</v>
      </c>
      <c r="B187">
        <v>-3347524.38</v>
      </c>
      <c r="C187" s="62"/>
    </row>
    <row r="188" spans="1:3" x14ac:dyDescent="0.35">
      <c r="A188" t="s">
        <v>824</v>
      </c>
      <c r="B188">
        <v>-3759604.77</v>
      </c>
      <c r="C188" s="62"/>
    </row>
    <row r="189" spans="1:3" x14ac:dyDescent="0.35">
      <c r="A189" t="s">
        <v>825</v>
      </c>
      <c r="B189">
        <v>-5482788.7699999996</v>
      </c>
      <c r="C189" s="62"/>
    </row>
    <row r="190" spans="1:3" x14ac:dyDescent="0.35">
      <c r="A190" t="s">
        <v>826</v>
      </c>
      <c r="B190">
        <v>-10500000</v>
      </c>
      <c r="C190" s="62"/>
    </row>
    <row r="191" spans="1:3" x14ac:dyDescent="0.35">
      <c r="A191" t="s">
        <v>827</v>
      </c>
      <c r="B191">
        <v>-137946532.16583407</v>
      </c>
      <c r="C191" s="62"/>
    </row>
    <row r="192" spans="1:3" x14ac:dyDescent="0.35">
      <c r="A192" t="s">
        <v>828</v>
      </c>
      <c r="B192">
        <v>-4549468</v>
      </c>
      <c r="C192" s="62"/>
    </row>
    <row r="193" spans="1:3" x14ac:dyDescent="0.35">
      <c r="A193" t="s">
        <v>829</v>
      </c>
      <c r="B193">
        <v>-11426722</v>
      </c>
      <c r="C193" s="62"/>
    </row>
    <row r="194" spans="1:3" x14ac:dyDescent="0.35">
      <c r="A194" t="s">
        <v>830</v>
      </c>
      <c r="B194">
        <v>-7610765</v>
      </c>
      <c r="C194" s="62"/>
    </row>
    <row r="195" spans="1:3" x14ac:dyDescent="0.35">
      <c r="A195" t="s">
        <v>831</v>
      </c>
      <c r="B195">
        <v>-5565254</v>
      </c>
      <c r="C195" s="62"/>
    </row>
    <row r="196" spans="1:3" x14ac:dyDescent="0.35">
      <c r="A196" t="s">
        <v>832</v>
      </c>
      <c r="B196">
        <v>-6200330</v>
      </c>
      <c r="C196" s="62"/>
    </row>
    <row r="197" spans="1:3" x14ac:dyDescent="0.35">
      <c r="A197" t="s">
        <v>833</v>
      </c>
      <c r="B197">
        <v>-4833450</v>
      </c>
      <c r="C197" s="62"/>
    </row>
    <row r="198" spans="1:3" x14ac:dyDescent="0.35">
      <c r="A198" t="s">
        <v>834</v>
      </c>
      <c r="B198">
        <v>-8511631</v>
      </c>
      <c r="C198" s="62"/>
    </row>
    <row r="199" spans="1:3" x14ac:dyDescent="0.35">
      <c r="A199" t="s">
        <v>835</v>
      </c>
      <c r="B199">
        <v>-5249279</v>
      </c>
      <c r="C199" s="62"/>
    </row>
    <row r="200" spans="1:3" x14ac:dyDescent="0.35">
      <c r="A200" t="s">
        <v>836</v>
      </c>
      <c r="B200">
        <v>-10034744</v>
      </c>
      <c r="C200" s="62"/>
    </row>
    <row r="201" spans="1:3" x14ac:dyDescent="0.35">
      <c r="A201" t="s">
        <v>837</v>
      </c>
      <c r="B201">
        <v>-8236500</v>
      </c>
      <c r="C201" s="62"/>
    </row>
    <row r="202" spans="1:3" x14ac:dyDescent="0.35">
      <c r="A202" t="s">
        <v>838</v>
      </c>
      <c r="B202">
        <v>-9198157</v>
      </c>
      <c r="C202" s="62"/>
    </row>
    <row r="203" spans="1:3" x14ac:dyDescent="0.35">
      <c r="A203" t="s">
        <v>839</v>
      </c>
      <c r="B203">
        <v>-5308777</v>
      </c>
      <c r="C203" s="62"/>
    </row>
    <row r="204" spans="1:3" x14ac:dyDescent="0.35">
      <c r="A204" t="s">
        <v>840</v>
      </c>
      <c r="B204">
        <v>-5121120</v>
      </c>
      <c r="C204" s="62"/>
    </row>
    <row r="205" spans="1:3" x14ac:dyDescent="0.35">
      <c r="A205" t="s">
        <v>841</v>
      </c>
      <c r="B205">
        <v>-5242309</v>
      </c>
      <c r="C205" s="62"/>
    </row>
    <row r="206" spans="1:3" x14ac:dyDescent="0.35">
      <c r="A206" t="s">
        <v>842</v>
      </c>
      <c r="B206">
        <v>-9496301</v>
      </c>
      <c r="C206" s="62"/>
    </row>
    <row r="207" spans="1:3" x14ac:dyDescent="0.35">
      <c r="A207" t="s">
        <v>843</v>
      </c>
      <c r="B207">
        <v>-2080454</v>
      </c>
      <c r="C207" s="62"/>
    </row>
    <row r="208" spans="1:3" x14ac:dyDescent="0.35">
      <c r="A208" t="s">
        <v>844</v>
      </c>
      <c r="B208">
        <v>-6737417</v>
      </c>
      <c r="C208" s="62"/>
    </row>
    <row r="209" spans="1:3" x14ac:dyDescent="0.35">
      <c r="A209" t="s">
        <v>845</v>
      </c>
      <c r="B209">
        <v>-2770597</v>
      </c>
      <c r="C209" s="62"/>
    </row>
    <row r="210" spans="1:3" x14ac:dyDescent="0.35">
      <c r="A210" t="s">
        <v>846</v>
      </c>
      <c r="B210">
        <v>-3544269</v>
      </c>
      <c r="C210" s="62"/>
    </row>
    <row r="211" spans="1:3" x14ac:dyDescent="0.35">
      <c r="A211" t="s">
        <v>847</v>
      </c>
      <c r="B211">
        <v>-3936452</v>
      </c>
      <c r="C211" s="62"/>
    </row>
    <row r="212" spans="1:3" x14ac:dyDescent="0.35">
      <c r="A212" t="s">
        <v>848</v>
      </c>
      <c r="B212">
        <v>-5782279</v>
      </c>
      <c r="C212" s="62"/>
    </row>
    <row r="213" spans="1:3" x14ac:dyDescent="0.35">
      <c r="A213" t="s">
        <v>849</v>
      </c>
      <c r="B213">
        <v>-11320250</v>
      </c>
      <c r="C213" s="62"/>
    </row>
    <row r="214" spans="1:3" x14ac:dyDescent="0.35">
      <c r="A214" t="s">
        <v>850</v>
      </c>
      <c r="B214">
        <v>-142756525</v>
      </c>
      <c r="C214" s="62"/>
    </row>
    <row r="215" spans="1:3" x14ac:dyDescent="0.35">
      <c r="A215" t="s">
        <v>851</v>
      </c>
      <c r="B215">
        <v>0</v>
      </c>
      <c r="C215" s="62"/>
    </row>
    <row r="216" spans="1:3" x14ac:dyDescent="0.35">
      <c r="A216" t="s">
        <v>852</v>
      </c>
      <c r="B216">
        <v>0</v>
      </c>
      <c r="C216" s="62"/>
    </row>
    <row r="217" spans="1:3" x14ac:dyDescent="0.35">
      <c r="A217" t="s">
        <v>853</v>
      </c>
      <c r="B217">
        <v>0</v>
      </c>
      <c r="C217" s="62"/>
    </row>
    <row r="218" spans="1:3" x14ac:dyDescent="0.35">
      <c r="A218" t="s">
        <v>854</v>
      </c>
      <c r="B218">
        <v>0</v>
      </c>
      <c r="C218" s="62"/>
    </row>
    <row r="219" spans="1:3" x14ac:dyDescent="0.35">
      <c r="A219" t="s">
        <v>855</v>
      </c>
      <c r="B219">
        <v>-100000</v>
      </c>
      <c r="C219" s="62"/>
    </row>
    <row r="220" spans="1:3" x14ac:dyDescent="0.35">
      <c r="A220" t="s">
        <v>856</v>
      </c>
      <c r="B220">
        <v>-10000</v>
      </c>
      <c r="C220" s="62"/>
    </row>
    <row r="221" spans="1:3" x14ac:dyDescent="0.35">
      <c r="A221" t="s">
        <v>857</v>
      </c>
      <c r="B221">
        <v>0</v>
      </c>
      <c r="C221" s="62"/>
    </row>
    <row r="222" spans="1:3" x14ac:dyDescent="0.35">
      <c r="A222" t="s">
        <v>858</v>
      </c>
      <c r="B222">
        <v>0</v>
      </c>
      <c r="C222" s="62"/>
    </row>
    <row r="223" spans="1:3" x14ac:dyDescent="0.35">
      <c r="A223" t="s">
        <v>859</v>
      </c>
      <c r="B223">
        <v>-102000</v>
      </c>
      <c r="C223" s="62"/>
    </row>
    <row r="224" spans="1:3" x14ac:dyDescent="0.35">
      <c r="A224" t="s">
        <v>860</v>
      </c>
      <c r="B224">
        <v>-11987</v>
      </c>
      <c r="C224" s="62"/>
    </row>
    <row r="225" spans="1:3" x14ac:dyDescent="0.35">
      <c r="A225" t="s">
        <v>861</v>
      </c>
      <c r="B225">
        <v>-13450</v>
      </c>
      <c r="C225" s="62"/>
    </row>
    <row r="226" spans="1:3" x14ac:dyDescent="0.35">
      <c r="A226" t="s">
        <v>862</v>
      </c>
      <c r="B226">
        <v>-20000</v>
      </c>
      <c r="C226" s="62"/>
    </row>
    <row r="227" spans="1:3" x14ac:dyDescent="0.35">
      <c r="A227" t="s">
        <v>863</v>
      </c>
      <c r="B227">
        <v>-26427.4</v>
      </c>
      <c r="C227" s="62"/>
    </row>
    <row r="228" spans="1:3" x14ac:dyDescent="0.35">
      <c r="A228" t="s">
        <v>864</v>
      </c>
      <c r="B228">
        <v>0</v>
      </c>
      <c r="C228" s="62"/>
    </row>
    <row r="229" spans="1:3" x14ac:dyDescent="0.35">
      <c r="A229" t="s">
        <v>865</v>
      </c>
      <c r="B229">
        <v>-345567.83</v>
      </c>
      <c r="C229" s="62"/>
    </row>
    <row r="230" spans="1:3" x14ac:dyDescent="0.35">
      <c r="A230" t="s">
        <v>866</v>
      </c>
      <c r="B230">
        <v>0</v>
      </c>
      <c r="C230" s="62"/>
    </row>
    <row r="231" spans="1:3" x14ac:dyDescent="0.35">
      <c r="A231" t="s">
        <v>867</v>
      </c>
      <c r="B231">
        <v>-27058</v>
      </c>
      <c r="C231" s="62"/>
    </row>
    <row r="232" spans="1:3" x14ac:dyDescent="0.35">
      <c r="A232" t="s">
        <v>868</v>
      </c>
      <c r="B232">
        <v>-10218</v>
      </c>
      <c r="C232" s="62"/>
    </row>
    <row r="233" spans="1:3" x14ac:dyDescent="0.35">
      <c r="A233" t="s">
        <v>869</v>
      </c>
      <c r="B233">
        <v>0</v>
      </c>
      <c r="C233" s="62"/>
    </row>
    <row r="234" spans="1:3" x14ac:dyDescent="0.35">
      <c r="A234" t="s">
        <v>870</v>
      </c>
      <c r="B234">
        <v>0</v>
      </c>
      <c r="C234" s="62"/>
    </row>
    <row r="235" spans="1:3" x14ac:dyDescent="0.35">
      <c r="A235" t="s">
        <v>871</v>
      </c>
      <c r="B235">
        <v>-2164515.31</v>
      </c>
      <c r="C235" s="62"/>
    </row>
    <row r="236" spans="1:3" x14ac:dyDescent="0.35">
      <c r="A236" t="s">
        <v>872</v>
      </c>
      <c r="B236">
        <v>-100000</v>
      </c>
      <c r="C236" s="62"/>
    </row>
    <row r="237" spans="1:3" x14ac:dyDescent="0.35">
      <c r="A237" t="s">
        <v>873</v>
      </c>
      <c r="B237">
        <v>-2931223.54</v>
      </c>
      <c r="C237" s="62"/>
    </row>
    <row r="238" spans="1:3" x14ac:dyDescent="0.35">
      <c r="A238" t="s">
        <v>874</v>
      </c>
      <c r="B238">
        <v>-247827</v>
      </c>
      <c r="C238" s="62"/>
    </row>
    <row r="239" spans="1:3" x14ac:dyDescent="0.35">
      <c r="A239" t="s">
        <v>875</v>
      </c>
      <c r="B239">
        <v>-597600</v>
      </c>
      <c r="C239" s="62"/>
    </row>
    <row r="240" spans="1:3" x14ac:dyDescent="0.35">
      <c r="A240" t="s">
        <v>876</v>
      </c>
      <c r="B240">
        <v>-1577625.04</v>
      </c>
      <c r="C240" s="62"/>
    </row>
    <row r="241" spans="1:3" x14ac:dyDescent="0.35">
      <c r="A241" t="s">
        <v>877</v>
      </c>
      <c r="B241">
        <v>-611824</v>
      </c>
      <c r="C241" s="62"/>
    </row>
    <row r="242" spans="1:3" x14ac:dyDescent="0.35">
      <c r="A242" t="s">
        <v>878</v>
      </c>
      <c r="B242">
        <v>-945690</v>
      </c>
      <c r="C242" s="62"/>
    </row>
    <row r="243" spans="1:3" x14ac:dyDescent="0.35">
      <c r="A243" t="s">
        <v>879</v>
      </c>
      <c r="B243">
        <v>-1500000</v>
      </c>
      <c r="C243" s="62"/>
    </row>
    <row r="244" spans="1:3" x14ac:dyDescent="0.35">
      <c r="A244" t="s">
        <v>880</v>
      </c>
      <c r="B244">
        <v>-1220058</v>
      </c>
      <c r="C244" s="62"/>
    </row>
    <row r="245" spans="1:3" x14ac:dyDescent="0.35">
      <c r="A245" t="s">
        <v>881</v>
      </c>
      <c r="B245">
        <v>-417366</v>
      </c>
      <c r="C245" s="62"/>
    </row>
    <row r="246" spans="1:3" x14ac:dyDescent="0.35">
      <c r="A246" t="s">
        <v>882</v>
      </c>
      <c r="B246">
        <v>-887420</v>
      </c>
      <c r="C246" s="62"/>
    </row>
    <row r="247" spans="1:3" x14ac:dyDescent="0.35">
      <c r="A247" t="s">
        <v>883</v>
      </c>
      <c r="B247">
        <v>-1737994</v>
      </c>
      <c r="C247" s="62"/>
    </row>
    <row r="248" spans="1:3" x14ac:dyDescent="0.35">
      <c r="A248" t="s">
        <v>884</v>
      </c>
      <c r="B248">
        <v>-2527436</v>
      </c>
      <c r="C248" s="62"/>
    </row>
    <row r="249" spans="1:3" x14ac:dyDescent="0.35">
      <c r="A249" t="s">
        <v>885</v>
      </c>
      <c r="B249">
        <v>-584515.96</v>
      </c>
      <c r="C249" s="62"/>
    </row>
    <row r="250" spans="1:3" x14ac:dyDescent="0.35">
      <c r="A250" t="s">
        <v>886</v>
      </c>
      <c r="B250">
        <v>-853728.04</v>
      </c>
      <c r="C250" s="62"/>
    </row>
    <row r="251" spans="1:3" x14ac:dyDescent="0.35">
      <c r="A251" t="s">
        <v>887</v>
      </c>
      <c r="B251">
        <v>-639645</v>
      </c>
      <c r="C251" s="62"/>
    </row>
    <row r="252" spans="1:3" x14ac:dyDescent="0.35">
      <c r="A252" t="s">
        <v>888</v>
      </c>
      <c r="B252">
        <v>-1480301.81</v>
      </c>
      <c r="C252" s="62"/>
    </row>
    <row r="253" spans="1:3" x14ac:dyDescent="0.35">
      <c r="A253" t="s">
        <v>889</v>
      </c>
      <c r="B253">
        <v>-379819.83</v>
      </c>
      <c r="C253" s="62"/>
    </row>
    <row r="254" spans="1:3" x14ac:dyDescent="0.35">
      <c r="A254" t="s">
        <v>890</v>
      </c>
      <c r="B254">
        <v>-1057619</v>
      </c>
      <c r="C254" s="62"/>
    </row>
    <row r="255" spans="1:3" x14ac:dyDescent="0.35">
      <c r="A255" t="s">
        <v>891</v>
      </c>
      <c r="B255">
        <v>-346775</v>
      </c>
      <c r="C255" s="62"/>
    </row>
    <row r="256" spans="1:3" x14ac:dyDescent="0.35">
      <c r="A256" t="s">
        <v>892</v>
      </c>
      <c r="B256">
        <v>-812935.88</v>
      </c>
      <c r="C256" s="62"/>
    </row>
    <row r="257" spans="1:3" x14ac:dyDescent="0.35">
      <c r="A257" t="s">
        <v>893</v>
      </c>
      <c r="B257">
        <v>-737798.87</v>
      </c>
      <c r="C257" s="62"/>
    </row>
    <row r="258" spans="1:3" x14ac:dyDescent="0.35">
      <c r="A258" t="s">
        <v>894</v>
      </c>
      <c r="B258">
        <v>-2795613.36</v>
      </c>
      <c r="C258" s="62"/>
    </row>
    <row r="259" spans="1:3" x14ac:dyDescent="0.35">
      <c r="A259" t="s">
        <v>895</v>
      </c>
      <c r="B259">
        <v>-10225000</v>
      </c>
      <c r="C259" s="62"/>
    </row>
    <row r="260" spans="1:3" x14ac:dyDescent="0.35">
      <c r="A260" t="s">
        <v>896</v>
      </c>
      <c r="B260">
        <v>-32184592.789999999</v>
      </c>
      <c r="C260" s="62"/>
    </row>
    <row r="261" spans="1:3" x14ac:dyDescent="0.35">
      <c r="A261" t="s">
        <v>897</v>
      </c>
      <c r="B261">
        <v>-637235</v>
      </c>
      <c r="C261" s="62"/>
    </row>
    <row r="262" spans="1:3" x14ac:dyDescent="0.35">
      <c r="A262" t="s">
        <v>898</v>
      </c>
      <c r="B262">
        <v>-1804099</v>
      </c>
      <c r="C262" s="62"/>
    </row>
    <row r="263" spans="1:3" x14ac:dyDescent="0.35">
      <c r="A263" t="s">
        <v>899</v>
      </c>
      <c r="B263">
        <v>-1063520.8500000001</v>
      </c>
      <c r="C263" s="62"/>
    </row>
    <row r="264" spans="1:3" x14ac:dyDescent="0.35">
      <c r="A264" t="s">
        <v>900</v>
      </c>
      <c r="B264">
        <v>-928258</v>
      </c>
      <c r="C264" s="62"/>
    </row>
    <row r="265" spans="1:3" x14ac:dyDescent="0.35">
      <c r="A265" t="s">
        <v>901</v>
      </c>
      <c r="B265">
        <v>-2382489</v>
      </c>
      <c r="C265" s="62"/>
    </row>
    <row r="266" spans="1:3" x14ac:dyDescent="0.35">
      <c r="A266" t="s">
        <v>902</v>
      </c>
      <c r="B266">
        <v>-1444643</v>
      </c>
      <c r="C266" s="62"/>
    </row>
    <row r="267" spans="1:3" x14ac:dyDescent="0.35">
      <c r="A267" t="s">
        <v>903</v>
      </c>
      <c r="B267">
        <v>-1435687</v>
      </c>
      <c r="C267" s="62"/>
    </row>
    <row r="268" spans="1:3" x14ac:dyDescent="0.35">
      <c r="A268" t="s">
        <v>904</v>
      </c>
      <c r="B268">
        <v>-800164</v>
      </c>
      <c r="C268" s="62"/>
    </row>
    <row r="269" spans="1:3" x14ac:dyDescent="0.35">
      <c r="A269" t="s">
        <v>905</v>
      </c>
      <c r="B269">
        <v>-1317306</v>
      </c>
      <c r="C269" s="62"/>
    </row>
    <row r="270" spans="1:3" x14ac:dyDescent="0.35">
      <c r="A270" t="s">
        <v>906</v>
      </c>
      <c r="B270">
        <v>-1298689</v>
      </c>
      <c r="C270" s="62"/>
    </row>
    <row r="271" spans="1:3" x14ac:dyDescent="0.35">
      <c r="A271" t="s">
        <v>907</v>
      </c>
      <c r="B271">
        <v>-2002704</v>
      </c>
      <c r="C271" s="62"/>
    </row>
    <row r="272" spans="1:3" x14ac:dyDescent="0.35">
      <c r="A272" t="s">
        <v>908</v>
      </c>
      <c r="B272">
        <v>-1048376.35</v>
      </c>
      <c r="C272" s="62"/>
    </row>
    <row r="273" spans="1:3" x14ac:dyDescent="0.35">
      <c r="A273" t="s">
        <v>909</v>
      </c>
      <c r="B273">
        <v>-1143757.8</v>
      </c>
      <c r="C273" s="62"/>
    </row>
    <row r="274" spans="1:3" x14ac:dyDescent="0.35">
      <c r="A274" t="s">
        <v>910</v>
      </c>
      <c r="B274">
        <v>-1024275</v>
      </c>
      <c r="C274" s="62"/>
    </row>
    <row r="275" spans="1:3" x14ac:dyDescent="0.35">
      <c r="A275" t="s">
        <v>911</v>
      </c>
      <c r="B275">
        <v>-2093210.8</v>
      </c>
      <c r="C275" s="62"/>
    </row>
    <row r="276" spans="1:3" x14ac:dyDescent="0.35">
      <c r="A276" t="s">
        <v>912</v>
      </c>
      <c r="B276">
        <v>-746479.09</v>
      </c>
      <c r="C276" s="62"/>
    </row>
    <row r="277" spans="1:3" x14ac:dyDescent="0.35">
      <c r="A277" t="s">
        <v>913</v>
      </c>
      <c r="B277">
        <v>-2278312</v>
      </c>
      <c r="C277" s="62"/>
    </row>
    <row r="278" spans="1:3" x14ac:dyDescent="0.35">
      <c r="A278" t="s">
        <v>914</v>
      </c>
      <c r="B278">
        <v>-1047454</v>
      </c>
      <c r="C278" s="62"/>
    </row>
    <row r="279" spans="1:3" x14ac:dyDescent="0.35">
      <c r="A279" t="s">
        <v>915</v>
      </c>
      <c r="B279">
        <v>-1469859.59</v>
      </c>
      <c r="C279" s="62"/>
    </row>
    <row r="280" spans="1:3" x14ac:dyDescent="0.35">
      <c r="A280" t="s">
        <v>916</v>
      </c>
      <c r="B280">
        <v>-881157.94</v>
      </c>
      <c r="C280" s="62"/>
    </row>
    <row r="281" spans="1:3" x14ac:dyDescent="0.35">
      <c r="A281" t="s">
        <v>917</v>
      </c>
      <c r="B281">
        <v>-2064965.27</v>
      </c>
      <c r="C281" s="62"/>
    </row>
    <row r="282" spans="1:3" x14ac:dyDescent="0.35">
      <c r="A282" t="s">
        <v>918</v>
      </c>
      <c r="B282">
        <v>-5300000</v>
      </c>
      <c r="C282" s="62"/>
    </row>
    <row r="283" spans="1:3" x14ac:dyDescent="0.35">
      <c r="A283" t="s">
        <v>919</v>
      </c>
      <c r="B283">
        <v>-34212642.689999998</v>
      </c>
      <c r="C283" s="62"/>
    </row>
    <row r="284" spans="1:3" x14ac:dyDescent="0.35">
      <c r="A284" t="s">
        <v>920</v>
      </c>
      <c r="B284">
        <v>-14522</v>
      </c>
      <c r="C284" s="62"/>
    </row>
    <row r="285" spans="1:3" x14ac:dyDescent="0.35">
      <c r="A285" t="s">
        <v>921</v>
      </c>
      <c r="B285">
        <v>-45643</v>
      </c>
      <c r="C285" s="62"/>
    </row>
    <row r="286" spans="1:3" x14ac:dyDescent="0.35">
      <c r="A286" t="s">
        <v>922</v>
      </c>
      <c r="B286">
        <v>-30233.91</v>
      </c>
      <c r="C286" s="62"/>
    </row>
    <row r="287" spans="1:3" x14ac:dyDescent="0.35">
      <c r="A287" t="s">
        <v>923</v>
      </c>
      <c r="B287">
        <v>-20502</v>
      </c>
      <c r="C287" s="62"/>
    </row>
    <row r="288" spans="1:3" x14ac:dyDescent="0.35">
      <c r="A288" t="s">
        <v>924</v>
      </c>
      <c r="B288">
        <v>-5614</v>
      </c>
      <c r="C288" s="62"/>
    </row>
    <row r="289" spans="1:3" x14ac:dyDescent="0.35">
      <c r="A289" t="s">
        <v>925</v>
      </c>
      <c r="B289">
        <v>-8100</v>
      </c>
      <c r="C289" s="62"/>
    </row>
    <row r="290" spans="1:3" x14ac:dyDescent="0.35">
      <c r="A290" t="s">
        <v>926</v>
      </c>
      <c r="B290">
        <v>-38028</v>
      </c>
      <c r="C290" s="62"/>
    </row>
    <row r="291" spans="1:3" x14ac:dyDescent="0.35">
      <c r="A291" t="s">
        <v>927</v>
      </c>
      <c r="B291">
        <v>-27827</v>
      </c>
      <c r="C291" s="62"/>
    </row>
    <row r="292" spans="1:3" x14ac:dyDescent="0.35">
      <c r="A292" t="s">
        <v>928</v>
      </c>
      <c r="B292">
        <v>-40385</v>
      </c>
      <c r="C292" s="62"/>
    </row>
    <row r="293" spans="1:3" x14ac:dyDescent="0.35">
      <c r="A293" t="s">
        <v>929</v>
      </c>
      <c r="B293">
        <v>-26732</v>
      </c>
      <c r="C293" s="62"/>
    </row>
    <row r="294" spans="1:3" x14ac:dyDescent="0.35">
      <c r="A294" t="s">
        <v>930</v>
      </c>
      <c r="B294">
        <v>-5053.09</v>
      </c>
      <c r="C294" s="62"/>
    </row>
    <row r="295" spans="1:3" x14ac:dyDescent="0.35">
      <c r="A295" t="s">
        <v>931</v>
      </c>
      <c r="B295">
        <v>-9084.73</v>
      </c>
      <c r="C295" s="62"/>
    </row>
    <row r="296" spans="1:3" x14ac:dyDescent="0.35">
      <c r="A296" t="s">
        <v>932</v>
      </c>
      <c r="B296">
        <v>-2413</v>
      </c>
      <c r="C296" s="62"/>
    </row>
    <row r="297" spans="1:3" x14ac:dyDescent="0.35">
      <c r="A297" t="s">
        <v>933</v>
      </c>
      <c r="B297">
        <v>-18452</v>
      </c>
      <c r="C297" s="62"/>
    </row>
    <row r="298" spans="1:3" x14ac:dyDescent="0.35">
      <c r="A298" t="s">
        <v>934</v>
      </c>
      <c r="B298">
        <v>-10329.56</v>
      </c>
      <c r="C298" s="62"/>
    </row>
    <row r="299" spans="1:3" x14ac:dyDescent="0.35">
      <c r="A299" t="s">
        <v>935</v>
      </c>
      <c r="B299">
        <v>0</v>
      </c>
      <c r="C299" s="62"/>
    </row>
    <row r="300" spans="1:3" x14ac:dyDescent="0.35">
      <c r="A300" t="s">
        <v>936</v>
      </c>
      <c r="B300">
        <v>-7404</v>
      </c>
      <c r="C300" s="62"/>
    </row>
    <row r="301" spans="1:3" x14ac:dyDescent="0.35">
      <c r="A301" t="s">
        <v>937</v>
      </c>
      <c r="B301">
        <v>-5983</v>
      </c>
      <c r="C301" s="62"/>
    </row>
    <row r="302" spans="1:3" x14ac:dyDescent="0.35">
      <c r="A302" t="s">
        <v>938</v>
      </c>
      <c r="B302">
        <v>-1460.07</v>
      </c>
      <c r="C302" s="62"/>
    </row>
    <row r="303" spans="1:3" x14ac:dyDescent="0.35">
      <c r="A303" t="s">
        <v>939</v>
      </c>
      <c r="B303">
        <v>-13243.53</v>
      </c>
      <c r="C303" s="62"/>
    </row>
    <row r="304" spans="1:3" x14ac:dyDescent="0.35">
      <c r="A304" t="s">
        <v>940</v>
      </c>
      <c r="B304">
        <v>0</v>
      </c>
      <c r="C304" s="62"/>
    </row>
    <row r="305" spans="1:3" x14ac:dyDescent="0.35">
      <c r="A305" t="s">
        <v>941</v>
      </c>
      <c r="B305">
        <v>0</v>
      </c>
      <c r="C305" s="62"/>
    </row>
    <row r="306" spans="1:3" x14ac:dyDescent="0.35">
      <c r="A306" t="s">
        <v>942</v>
      </c>
      <c r="B306">
        <v>-331009.89</v>
      </c>
      <c r="C306" s="62"/>
    </row>
    <row r="307" spans="1:3" x14ac:dyDescent="0.35">
      <c r="A307" t="s">
        <v>943</v>
      </c>
      <c r="B307">
        <v>0</v>
      </c>
      <c r="C307" s="62"/>
    </row>
    <row r="308" spans="1:3" x14ac:dyDescent="0.35">
      <c r="A308" t="s">
        <v>944</v>
      </c>
      <c r="B308">
        <v>0</v>
      </c>
      <c r="C308" s="62"/>
    </row>
    <row r="309" spans="1:3" x14ac:dyDescent="0.35">
      <c r="A309" t="s">
        <v>945</v>
      </c>
      <c r="B309">
        <v>0</v>
      </c>
      <c r="C309" s="62"/>
    </row>
    <row r="310" spans="1:3" x14ac:dyDescent="0.35">
      <c r="A310" t="s">
        <v>946</v>
      </c>
      <c r="B310">
        <v>0</v>
      </c>
      <c r="C310" s="62"/>
    </row>
    <row r="311" spans="1:3" x14ac:dyDescent="0.35">
      <c r="A311" t="s">
        <v>947</v>
      </c>
      <c r="B311">
        <v>0</v>
      </c>
      <c r="C311" s="62"/>
    </row>
    <row r="312" spans="1:3" x14ac:dyDescent="0.35">
      <c r="A312" t="s">
        <v>948</v>
      </c>
      <c r="B312">
        <v>0</v>
      </c>
      <c r="C312" s="62"/>
    </row>
    <row r="313" spans="1:3" x14ac:dyDescent="0.35">
      <c r="A313" t="s">
        <v>949</v>
      </c>
      <c r="B313">
        <v>-10000</v>
      </c>
      <c r="C313" s="62"/>
    </row>
    <row r="314" spans="1:3" x14ac:dyDescent="0.35">
      <c r="A314" t="s">
        <v>950</v>
      </c>
      <c r="B314">
        <v>-31542</v>
      </c>
      <c r="C314" s="62"/>
    </row>
    <row r="315" spans="1:3" x14ac:dyDescent="0.35">
      <c r="A315" t="s">
        <v>951</v>
      </c>
      <c r="B315">
        <v>-50000</v>
      </c>
      <c r="C315" s="62"/>
    </row>
    <row r="316" spans="1:3" x14ac:dyDescent="0.35">
      <c r="A316" t="s">
        <v>952</v>
      </c>
      <c r="B316">
        <v>0</v>
      </c>
      <c r="C316" s="62"/>
    </row>
    <row r="317" spans="1:3" x14ac:dyDescent="0.35">
      <c r="A317" t="s">
        <v>953</v>
      </c>
      <c r="B317">
        <v>-1131545</v>
      </c>
      <c r="C317" s="62"/>
    </row>
    <row r="318" spans="1:3" x14ac:dyDescent="0.35">
      <c r="A318" t="s">
        <v>954</v>
      </c>
      <c r="B318">
        <v>0</v>
      </c>
      <c r="C318" s="62"/>
    </row>
    <row r="319" spans="1:3" x14ac:dyDescent="0.35">
      <c r="A319" t="s">
        <v>955</v>
      </c>
      <c r="B319">
        <v>0</v>
      </c>
      <c r="C319" s="62"/>
    </row>
    <row r="320" spans="1:3" x14ac:dyDescent="0.35">
      <c r="A320" t="s">
        <v>956</v>
      </c>
      <c r="B320">
        <v>0</v>
      </c>
      <c r="C320" s="62"/>
    </row>
    <row r="321" spans="1:3" x14ac:dyDescent="0.35">
      <c r="A321" t="s">
        <v>957</v>
      </c>
      <c r="B321">
        <v>-50000</v>
      </c>
      <c r="C321" s="62"/>
    </row>
    <row r="322" spans="1:3" x14ac:dyDescent="0.35">
      <c r="A322" t="s">
        <v>958</v>
      </c>
      <c r="B322">
        <v>0</v>
      </c>
      <c r="C322" s="62"/>
    </row>
    <row r="323" spans="1:3" x14ac:dyDescent="0.35">
      <c r="A323" t="s">
        <v>959</v>
      </c>
      <c r="B323">
        <v>0</v>
      </c>
      <c r="C323" s="62"/>
    </row>
    <row r="324" spans="1:3" x14ac:dyDescent="0.35">
      <c r="A324" t="s">
        <v>960</v>
      </c>
      <c r="B324">
        <v>0</v>
      </c>
      <c r="C324" s="62"/>
    </row>
    <row r="325" spans="1:3" x14ac:dyDescent="0.35">
      <c r="A325" t="s">
        <v>961</v>
      </c>
      <c r="B325">
        <v>0</v>
      </c>
      <c r="C325" s="62"/>
    </row>
    <row r="326" spans="1:3" x14ac:dyDescent="0.35">
      <c r="A326" t="s">
        <v>962</v>
      </c>
      <c r="B326">
        <v>0</v>
      </c>
      <c r="C326" s="62"/>
    </row>
    <row r="327" spans="1:3" x14ac:dyDescent="0.35">
      <c r="A327" t="s">
        <v>963</v>
      </c>
      <c r="B327">
        <v>0</v>
      </c>
      <c r="C327" s="62"/>
    </row>
    <row r="328" spans="1:3" x14ac:dyDescent="0.35">
      <c r="A328" t="s">
        <v>964</v>
      </c>
      <c r="B328">
        <v>0</v>
      </c>
      <c r="C328" s="62"/>
    </row>
    <row r="329" spans="1:3" x14ac:dyDescent="0.35">
      <c r="A329" t="s">
        <v>965</v>
      </c>
      <c r="B329">
        <v>-1273087</v>
      </c>
      <c r="C329" s="62"/>
    </row>
    <row r="330" spans="1:3" x14ac:dyDescent="0.35">
      <c r="A330" t="s">
        <v>966</v>
      </c>
      <c r="B330">
        <v>0</v>
      </c>
      <c r="C330" s="62"/>
    </row>
    <row r="331" spans="1:3" x14ac:dyDescent="0.35">
      <c r="A331" t="s">
        <v>967</v>
      </c>
      <c r="B331">
        <v>0</v>
      </c>
      <c r="C331" s="62"/>
    </row>
    <row r="332" spans="1:3" x14ac:dyDescent="0.35">
      <c r="A332" t="s">
        <v>968</v>
      </c>
      <c r="B332">
        <v>0</v>
      </c>
      <c r="C332" s="62"/>
    </row>
    <row r="333" spans="1:3" x14ac:dyDescent="0.35">
      <c r="A333" t="s">
        <v>969</v>
      </c>
      <c r="B333">
        <v>0</v>
      </c>
      <c r="C333" s="62"/>
    </row>
    <row r="334" spans="1:3" x14ac:dyDescent="0.35">
      <c r="A334" t="s">
        <v>970</v>
      </c>
      <c r="B334">
        <v>0</v>
      </c>
      <c r="C334" s="62"/>
    </row>
    <row r="335" spans="1:3" x14ac:dyDescent="0.35">
      <c r="A335" t="s">
        <v>971</v>
      </c>
      <c r="B335">
        <v>0</v>
      </c>
      <c r="C335" s="62"/>
    </row>
    <row r="336" spans="1:3" x14ac:dyDescent="0.35">
      <c r="A336" t="s">
        <v>972</v>
      </c>
      <c r="B336">
        <v>-10000</v>
      </c>
      <c r="C336" s="62"/>
    </row>
    <row r="337" spans="1:3" x14ac:dyDescent="0.35">
      <c r="A337" t="s">
        <v>973</v>
      </c>
      <c r="B337">
        <v>0</v>
      </c>
      <c r="C337" s="62"/>
    </row>
    <row r="338" spans="1:3" x14ac:dyDescent="0.35">
      <c r="A338" t="s">
        <v>974</v>
      </c>
      <c r="B338">
        <v>-60000</v>
      </c>
      <c r="C338" s="62"/>
    </row>
    <row r="339" spans="1:3" x14ac:dyDescent="0.35">
      <c r="A339" t="s">
        <v>975</v>
      </c>
      <c r="B339">
        <v>0</v>
      </c>
      <c r="C339" s="62"/>
    </row>
    <row r="340" spans="1:3" x14ac:dyDescent="0.35">
      <c r="A340" t="s">
        <v>976</v>
      </c>
      <c r="B340">
        <v>-10000</v>
      </c>
      <c r="C340" s="62"/>
    </row>
    <row r="341" spans="1:3" x14ac:dyDescent="0.35">
      <c r="A341" t="s">
        <v>977</v>
      </c>
      <c r="B341">
        <v>0</v>
      </c>
      <c r="C341" s="62"/>
    </row>
    <row r="342" spans="1:3" x14ac:dyDescent="0.35">
      <c r="A342" t="s">
        <v>978</v>
      </c>
      <c r="B342">
        <v>0</v>
      </c>
      <c r="C342" s="62"/>
    </row>
    <row r="343" spans="1:3" x14ac:dyDescent="0.35">
      <c r="A343" t="s">
        <v>979</v>
      </c>
      <c r="B343">
        <v>0</v>
      </c>
      <c r="C343" s="62"/>
    </row>
    <row r="344" spans="1:3" x14ac:dyDescent="0.35">
      <c r="A344" t="s">
        <v>980</v>
      </c>
      <c r="B344">
        <v>-25000</v>
      </c>
      <c r="C344" s="62"/>
    </row>
    <row r="345" spans="1:3" x14ac:dyDescent="0.35">
      <c r="A345" t="s">
        <v>981</v>
      </c>
      <c r="B345">
        <v>0</v>
      </c>
      <c r="C345" s="62"/>
    </row>
    <row r="346" spans="1:3" x14ac:dyDescent="0.35">
      <c r="A346" t="s">
        <v>982</v>
      </c>
      <c r="B346">
        <v>0</v>
      </c>
      <c r="C346" s="62"/>
    </row>
    <row r="347" spans="1:3" x14ac:dyDescent="0.35">
      <c r="A347" t="s">
        <v>983</v>
      </c>
      <c r="B347">
        <v>0</v>
      </c>
      <c r="C347" s="62"/>
    </row>
    <row r="348" spans="1:3" x14ac:dyDescent="0.35">
      <c r="A348" t="s">
        <v>984</v>
      </c>
      <c r="B348">
        <v>0</v>
      </c>
      <c r="C348" s="62"/>
    </row>
    <row r="349" spans="1:3" x14ac:dyDescent="0.35">
      <c r="A349" t="s">
        <v>985</v>
      </c>
      <c r="B349">
        <v>0</v>
      </c>
      <c r="C349" s="62"/>
    </row>
    <row r="350" spans="1:3" x14ac:dyDescent="0.35">
      <c r="A350" t="s">
        <v>986</v>
      </c>
      <c r="B350">
        <v>0</v>
      </c>
      <c r="C350" s="62"/>
    </row>
    <row r="351" spans="1:3" x14ac:dyDescent="0.35">
      <c r="A351" t="s">
        <v>987</v>
      </c>
      <c r="B351">
        <v>-150000</v>
      </c>
      <c r="C351" s="62"/>
    </row>
    <row r="352" spans="1:3" x14ac:dyDescent="0.35">
      <c r="A352" t="s">
        <v>988</v>
      </c>
      <c r="B352">
        <v>-255000</v>
      </c>
      <c r="C352" s="62"/>
    </row>
    <row r="353" spans="1:3" x14ac:dyDescent="0.35">
      <c r="A353" t="s">
        <v>989</v>
      </c>
      <c r="B353">
        <v>17388585</v>
      </c>
      <c r="C353" s="62"/>
    </row>
    <row r="354" spans="1:3" x14ac:dyDescent="0.35">
      <c r="A354" t="s">
        <v>990</v>
      </c>
      <c r="B354">
        <v>47502457</v>
      </c>
      <c r="C354" s="62"/>
    </row>
    <row r="355" spans="1:3" x14ac:dyDescent="0.35">
      <c r="A355" t="s">
        <v>991</v>
      </c>
      <c r="B355">
        <v>36044265</v>
      </c>
      <c r="C355" s="62"/>
    </row>
    <row r="356" spans="1:3" x14ac:dyDescent="0.35">
      <c r="A356" t="s">
        <v>992</v>
      </c>
      <c r="B356">
        <v>33829615</v>
      </c>
      <c r="C356" s="62"/>
    </row>
    <row r="357" spans="1:3" x14ac:dyDescent="0.35">
      <c r="A357" t="s">
        <v>993</v>
      </c>
      <c r="B357">
        <v>71413532</v>
      </c>
      <c r="C357" s="62"/>
    </row>
    <row r="358" spans="1:3" x14ac:dyDescent="0.35">
      <c r="A358" t="s">
        <v>994</v>
      </c>
      <c r="B358">
        <v>49192172</v>
      </c>
      <c r="C358" s="62"/>
    </row>
    <row r="359" spans="1:3" x14ac:dyDescent="0.35">
      <c r="A359" t="s">
        <v>995</v>
      </c>
      <c r="B359">
        <v>35872091</v>
      </c>
      <c r="C359" s="62"/>
    </row>
    <row r="360" spans="1:3" x14ac:dyDescent="0.35">
      <c r="A360" t="s">
        <v>996</v>
      </c>
      <c r="B360">
        <v>22435160</v>
      </c>
      <c r="C360" s="62"/>
    </row>
    <row r="361" spans="1:3" x14ac:dyDescent="0.35">
      <c r="A361" t="s">
        <v>997</v>
      </c>
      <c r="B361">
        <v>57930394</v>
      </c>
      <c r="C361" s="62"/>
    </row>
    <row r="362" spans="1:3" x14ac:dyDescent="0.35">
      <c r="A362" t="s">
        <v>998</v>
      </c>
      <c r="B362">
        <v>52387749</v>
      </c>
      <c r="C362" s="62"/>
    </row>
    <row r="363" spans="1:3" x14ac:dyDescent="0.35">
      <c r="A363" t="s">
        <v>999</v>
      </c>
      <c r="B363">
        <v>80532061</v>
      </c>
      <c r="C363" s="62"/>
    </row>
    <row r="364" spans="1:3" x14ac:dyDescent="0.35">
      <c r="A364" t="s">
        <v>1000</v>
      </c>
      <c r="B364">
        <v>48440299</v>
      </c>
      <c r="C364" s="62"/>
    </row>
    <row r="365" spans="1:3" x14ac:dyDescent="0.35">
      <c r="A365" t="s">
        <v>1001</v>
      </c>
      <c r="B365">
        <v>45838908</v>
      </c>
      <c r="C365" s="62"/>
    </row>
    <row r="366" spans="1:3" x14ac:dyDescent="0.35">
      <c r="A366" t="s">
        <v>1002</v>
      </c>
      <c r="B366">
        <v>36374611</v>
      </c>
      <c r="C366" s="62"/>
    </row>
    <row r="367" spans="1:3" x14ac:dyDescent="0.35">
      <c r="A367" t="s">
        <v>1003</v>
      </c>
      <c r="B367">
        <v>59942232</v>
      </c>
      <c r="C367" s="62"/>
    </row>
    <row r="368" spans="1:3" x14ac:dyDescent="0.35">
      <c r="A368" t="s">
        <v>1004</v>
      </c>
      <c r="B368">
        <v>19293664</v>
      </c>
      <c r="C368" s="62"/>
    </row>
    <row r="369" spans="1:3" x14ac:dyDescent="0.35">
      <c r="A369" t="s">
        <v>1005</v>
      </c>
      <c r="B369">
        <v>43109161</v>
      </c>
      <c r="C369" s="62"/>
    </row>
    <row r="370" spans="1:3" x14ac:dyDescent="0.35">
      <c r="A370" t="s">
        <v>1006</v>
      </c>
      <c r="B370">
        <v>13916433</v>
      </c>
      <c r="C370" s="62"/>
    </row>
    <row r="371" spans="1:3" x14ac:dyDescent="0.35">
      <c r="A371" t="s">
        <v>1007</v>
      </c>
      <c r="B371">
        <v>29638592</v>
      </c>
      <c r="C371" s="62"/>
    </row>
    <row r="372" spans="1:3" x14ac:dyDescent="0.35">
      <c r="A372" t="s">
        <v>1008</v>
      </c>
      <c r="B372">
        <v>27681341</v>
      </c>
      <c r="C372" s="62"/>
    </row>
    <row r="373" spans="1:3" x14ac:dyDescent="0.35">
      <c r="A373" t="s">
        <v>1009</v>
      </c>
      <c r="B373">
        <v>65254623</v>
      </c>
      <c r="C373" s="62"/>
    </row>
    <row r="374" spans="1:3" x14ac:dyDescent="0.35">
      <c r="A374" t="s">
        <v>1010</v>
      </c>
      <c r="B374">
        <v>206532814</v>
      </c>
      <c r="C374" s="62"/>
    </row>
    <row r="375" spans="1:3" x14ac:dyDescent="0.35">
      <c r="A375" t="s">
        <v>1011</v>
      </c>
      <c r="B375">
        <v>1100550759</v>
      </c>
      <c r="C375" s="62"/>
    </row>
    <row r="376" spans="1:3" x14ac:dyDescent="0.35">
      <c r="A376" t="s">
        <v>1012</v>
      </c>
      <c r="B376">
        <v>17423362</v>
      </c>
      <c r="C376" s="62"/>
    </row>
    <row r="377" spans="1:3" x14ac:dyDescent="0.35">
      <c r="A377" t="s">
        <v>1013</v>
      </c>
      <c r="B377">
        <v>47597462</v>
      </c>
      <c r="C377" s="62"/>
    </row>
    <row r="378" spans="1:3" x14ac:dyDescent="0.35">
      <c r="A378" t="s">
        <v>1014</v>
      </c>
      <c r="B378">
        <v>36116354</v>
      </c>
      <c r="C378" s="62"/>
    </row>
    <row r="379" spans="1:3" x14ac:dyDescent="0.35">
      <c r="A379" t="s">
        <v>1015</v>
      </c>
      <c r="B379">
        <v>33897274</v>
      </c>
      <c r="C379" s="62"/>
    </row>
    <row r="380" spans="1:3" x14ac:dyDescent="0.35">
      <c r="A380" t="s">
        <v>1016</v>
      </c>
      <c r="B380">
        <v>71556359</v>
      </c>
      <c r="C380" s="62"/>
    </row>
    <row r="381" spans="1:3" x14ac:dyDescent="0.35">
      <c r="A381" t="s">
        <v>1017</v>
      </c>
      <c r="B381">
        <v>49290556</v>
      </c>
      <c r="C381" s="62"/>
    </row>
    <row r="382" spans="1:3" x14ac:dyDescent="0.35">
      <c r="A382" t="s">
        <v>1018</v>
      </c>
      <c r="B382">
        <v>35943835</v>
      </c>
      <c r="C382" s="62"/>
    </row>
    <row r="383" spans="1:3" x14ac:dyDescent="0.35">
      <c r="A383" t="s">
        <v>1019</v>
      </c>
      <c r="B383">
        <v>22480030</v>
      </c>
      <c r="C383" s="62"/>
    </row>
    <row r="384" spans="1:3" x14ac:dyDescent="0.35">
      <c r="A384" t="s">
        <v>1020</v>
      </c>
      <c r="B384">
        <v>58046255</v>
      </c>
      <c r="C384" s="62"/>
    </row>
    <row r="385" spans="1:3" x14ac:dyDescent="0.35">
      <c r="A385" t="s">
        <v>1021</v>
      </c>
      <c r="B385">
        <v>52492524</v>
      </c>
      <c r="C385" s="62"/>
    </row>
    <row r="386" spans="1:3" x14ac:dyDescent="0.35">
      <c r="A386" t="s">
        <v>1022</v>
      </c>
      <c r="B386">
        <v>80693125</v>
      </c>
      <c r="C386" s="62"/>
    </row>
    <row r="387" spans="1:3" x14ac:dyDescent="0.35">
      <c r="A387" t="s">
        <v>1023</v>
      </c>
      <c r="B387">
        <v>48537180</v>
      </c>
      <c r="C387" s="62"/>
    </row>
    <row r="388" spans="1:3" x14ac:dyDescent="0.35">
      <c r="A388" t="s">
        <v>1024</v>
      </c>
      <c r="B388">
        <v>45930586</v>
      </c>
      <c r="C388" s="62"/>
    </row>
    <row r="389" spans="1:3" x14ac:dyDescent="0.35">
      <c r="A389" t="s">
        <v>1025</v>
      </c>
      <c r="B389">
        <v>36447360</v>
      </c>
      <c r="C389" s="62"/>
    </row>
    <row r="390" spans="1:3" x14ac:dyDescent="0.35">
      <c r="A390" t="s">
        <v>1026</v>
      </c>
      <c r="B390">
        <v>60062116</v>
      </c>
      <c r="C390" s="62"/>
    </row>
    <row r="391" spans="1:3" x14ac:dyDescent="0.35">
      <c r="A391" t="s">
        <v>1027</v>
      </c>
      <c r="B391">
        <v>19332251</v>
      </c>
      <c r="C391" s="62"/>
    </row>
    <row r="392" spans="1:3" x14ac:dyDescent="0.35">
      <c r="A392" t="s">
        <v>1028</v>
      </c>
      <c r="B392">
        <v>43195379</v>
      </c>
      <c r="C392" s="62"/>
    </row>
    <row r="393" spans="1:3" x14ac:dyDescent="0.35">
      <c r="A393" t="s">
        <v>1029</v>
      </c>
      <c r="B393">
        <v>13944266</v>
      </c>
      <c r="C393" s="62"/>
    </row>
    <row r="394" spans="1:3" x14ac:dyDescent="0.35">
      <c r="A394" t="s">
        <v>1030</v>
      </c>
      <c r="B394">
        <v>29697869</v>
      </c>
      <c r="C394" s="62"/>
    </row>
    <row r="395" spans="1:3" x14ac:dyDescent="0.35">
      <c r="A395" t="s">
        <v>1031</v>
      </c>
      <c r="B395">
        <v>27736704</v>
      </c>
      <c r="C395" s="62"/>
    </row>
    <row r="396" spans="1:3" x14ac:dyDescent="0.35">
      <c r="A396" t="s">
        <v>1032</v>
      </c>
      <c r="B396">
        <v>65385132</v>
      </c>
      <c r="C396" s="62"/>
    </row>
    <row r="397" spans="1:3" x14ac:dyDescent="0.35">
      <c r="A397" t="s">
        <v>1033</v>
      </c>
      <c r="B397">
        <v>206945880</v>
      </c>
      <c r="C397" s="62"/>
    </row>
    <row r="398" spans="1:3" x14ac:dyDescent="0.35">
      <c r="A398" t="s">
        <v>1034</v>
      </c>
      <c r="B398">
        <v>1102751859</v>
      </c>
      <c r="C398" s="62"/>
    </row>
    <row r="399" spans="1:3" x14ac:dyDescent="0.35">
      <c r="A399" t="s">
        <v>1035</v>
      </c>
      <c r="B399">
        <v>-15064</v>
      </c>
      <c r="C399" s="62"/>
    </row>
    <row r="400" spans="1:3" x14ac:dyDescent="0.35">
      <c r="A400" t="s">
        <v>1036</v>
      </c>
      <c r="B400">
        <v>-89044</v>
      </c>
      <c r="C400" s="62"/>
    </row>
    <row r="401" spans="1:3" x14ac:dyDescent="0.35">
      <c r="A401" t="s">
        <v>1037</v>
      </c>
      <c r="B401">
        <v>-28560.86</v>
      </c>
      <c r="C401" s="62"/>
    </row>
    <row r="402" spans="1:3" x14ac:dyDescent="0.35">
      <c r="A402" t="s">
        <v>1038</v>
      </c>
      <c r="B402">
        <v>-8681</v>
      </c>
      <c r="C402" s="62"/>
    </row>
    <row r="403" spans="1:3" x14ac:dyDescent="0.35">
      <c r="A403" t="s">
        <v>1039</v>
      </c>
      <c r="B403">
        <v>-6114</v>
      </c>
      <c r="C403" s="62"/>
    </row>
    <row r="404" spans="1:3" x14ac:dyDescent="0.35">
      <c r="A404" t="s">
        <v>1040</v>
      </c>
      <c r="B404">
        <v>-20310</v>
      </c>
      <c r="C404" s="62"/>
    </row>
    <row r="405" spans="1:3" x14ac:dyDescent="0.35">
      <c r="A405" t="s">
        <v>1041</v>
      </c>
      <c r="B405">
        <v>-51442</v>
      </c>
      <c r="C405" s="62"/>
    </row>
    <row r="406" spans="1:3" x14ac:dyDescent="0.35">
      <c r="A406" t="s">
        <v>1042</v>
      </c>
      <c r="B406">
        <v>-40577</v>
      </c>
      <c r="C406" s="62"/>
    </row>
    <row r="407" spans="1:3" x14ac:dyDescent="0.35">
      <c r="A407" t="s">
        <v>1043</v>
      </c>
      <c r="B407">
        <v>-93933</v>
      </c>
      <c r="C407" s="62"/>
    </row>
    <row r="408" spans="1:3" x14ac:dyDescent="0.35">
      <c r="A408" t="s">
        <v>1044</v>
      </c>
      <c r="B408">
        <v>-183140</v>
      </c>
      <c r="C408" s="62"/>
    </row>
    <row r="409" spans="1:3" x14ac:dyDescent="0.35">
      <c r="A409" t="s">
        <v>1045</v>
      </c>
      <c r="B409">
        <v>-83792</v>
      </c>
      <c r="C409" s="62"/>
    </row>
    <row r="410" spans="1:3" x14ac:dyDescent="0.35">
      <c r="A410" t="s">
        <v>1046</v>
      </c>
      <c r="B410">
        <v>-63097.58</v>
      </c>
      <c r="C410" s="62"/>
    </row>
    <row r="411" spans="1:3" x14ac:dyDescent="0.35">
      <c r="A411" t="s">
        <v>1047</v>
      </c>
      <c r="B411">
        <v>-36340.61</v>
      </c>
      <c r="C411" s="62"/>
    </row>
    <row r="412" spans="1:3" x14ac:dyDescent="0.35">
      <c r="A412" t="s">
        <v>1048</v>
      </c>
      <c r="B412">
        <v>-68835</v>
      </c>
      <c r="C412" s="62"/>
    </row>
    <row r="413" spans="1:3" x14ac:dyDescent="0.35">
      <c r="A413" t="s">
        <v>1049</v>
      </c>
      <c r="B413">
        <v>-105975.01388208891</v>
      </c>
      <c r="C413" s="62"/>
    </row>
    <row r="414" spans="1:3" x14ac:dyDescent="0.35">
      <c r="A414" t="s">
        <v>1050</v>
      </c>
      <c r="B414">
        <v>-10516.8</v>
      </c>
      <c r="C414" s="62"/>
    </row>
    <row r="415" spans="1:3" x14ac:dyDescent="0.35">
      <c r="A415" t="s">
        <v>1051</v>
      </c>
      <c r="B415">
        <v>-39240</v>
      </c>
      <c r="C415" s="62"/>
    </row>
    <row r="416" spans="1:3" x14ac:dyDescent="0.35">
      <c r="A416" t="s">
        <v>1052</v>
      </c>
      <c r="B416">
        <v>-39736</v>
      </c>
      <c r="C416" s="62"/>
    </row>
    <row r="417" spans="1:3" x14ac:dyDescent="0.35">
      <c r="A417" t="s">
        <v>1053</v>
      </c>
      <c r="B417">
        <v>-21429.78</v>
      </c>
      <c r="C417" s="62"/>
    </row>
    <row r="418" spans="1:3" x14ac:dyDescent="0.35">
      <c r="A418" t="s">
        <v>1054</v>
      </c>
      <c r="B418">
        <v>0</v>
      </c>
      <c r="C418" s="62"/>
    </row>
    <row r="419" spans="1:3" x14ac:dyDescent="0.35">
      <c r="A419" t="s">
        <v>1055</v>
      </c>
      <c r="B419">
        <v>-4360.9799999999996</v>
      </c>
      <c r="C419" s="62"/>
    </row>
    <row r="420" spans="1:3" x14ac:dyDescent="0.35">
      <c r="A420" t="s">
        <v>1056</v>
      </c>
      <c r="B420">
        <v>-93000</v>
      </c>
      <c r="C420" s="62"/>
    </row>
    <row r="421" spans="1:3" x14ac:dyDescent="0.35">
      <c r="A421" t="s">
        <v>1057</v>
      </c>
      <c r="B421">
        <v>-1103189.6238820888</v>
      </c>
      <c r="C421" s="62"/>
    </row>
    <row r="422" spans="1:3" x14ac:dyDescent="0.35">
      <c r="A422" t="s">
        <v>1058</v>
      </c>
      <c r="B422">
        <v>-55</v>
      </c>
      <c r="C422" s="62"/>
    </row>
    <row r="423" spans="1:3" x14ac:dyDescent="0.35">
      <c r="A423" t="s">
        <v>1059</v>
      </c>
      <c r="B423">
        <v>-3324</v>
      </c>
      <c r="C423" s="62"/>
    </row>
    <row r="424" spans="1:3" x14ac:dyDescent="0.35">
      <c r="A424" t="s">
        <v>1060</v>
      </c>
      <c r="B424">
        <v>-771.39</v>
      </c>
      <c r="C424" s="62"/>
    </row>
    <row r="425" spans="1:3" x14ac:dyDescent="0.35">
      <c r="A425" t="s">
        <v>1061</v>
      </c>
      <c r="B425">
        <v>-91</v>
      </c>
      <c r="C425" s="62"/>
    </row>
    <row r="426" spans="1:3" x14ac:dyDescent="0.35">
      <c r="A426" t="s">
        <v>1062</v>
      </c>
      <c r="B426">
        <v>0</v>
      </c>
      <c r="C426" s="62"/>
    </row>
    <row r="427" spans="1:3" x14ac:dyDescent="0.35">
      <c r="A427" t="s">
        <v>1063</v>
      </c>
      <c r="B427">
        <v>0</v>
      </c>
      <c r="C427" s="62"/>
    </row>
    <row r="428" spans="1:3" x14ac:dyDescent="0.35">
      <c r="A428" t="s">
        <v>1064</v>
      </c>
      <c r="B428">
        <v>0</v>
      </c>
      <c r="C428" s="62"/>
    </row>
    <row r="429" spans="1:3" x14ac:dyDescent="0.35">
      <c r="A429" t="s">
        <v>1065</v>
      </c>
      <c r="B429">
        <v>-2982</v>
      </c>
      <c r="C429" s="62"/>
    </row>
    <row r="430" spans="1:3" x14ac:dyDescent="0.35">
      <c r="A430" t="s">
        <v>1066</v>
      </c>
      <c r="B430">
        <v>-1900</v>
      </c>
      <c r="C430" s="62"/>
    </row>
    <row r="431" spans="1:3" x14ac:dyDescent="0.35">
      <c r="A431" t="s">
        <v>1067</v>
      </c>
      <c r="B431">
        <v>-982</v>
      </c>
      <c r="C431" s="62"/>
    </row>
    <row r="432" spans="1:3" x14ac:dyDescent="0.35">
      <c r="A432" t="s">
        <v>1068</v>
      </c>
      <c r="B432">
        <v>-2969.5</v>
      </c>
      <c r="C432" s="62"/>
    </row>
    <row r="433" spans="1:3" x14ac:dyDescent="0.35">
      <c r="A433" t="s">
        <v>1069</v>
      </c>
      <c r="B433">
        <v>-2271.65</v>
      </c>
      <c r="C433" s="62"/>
    </row>
    <row r="434" spans="1:3" x14ac:dyDescent="0.35">
      <c r="A434" t="s">
        <v>1070</v>
      </c>
      <c r="B434">
        <v>0</v>
      </c>
      <c r="C434" s="62"/>
    </row>
    <row r="435" spans="1:3" x14ac:dyDescent="0.35">
      <c r="A435" t="s">
        <v>1071</v>
      </c>
      <c r="B435">
        <v>-1901</v>
      </c>
      <c r="C435" s="62"/>
    </row>
    <row r="436" spans="1:3" x14ac:dyDescent="0.35">
      <c r="A436" t="s">
        <v>1072</v>
      </c>
      <c r="B436">
        <v>-4779.0861179110807</v>
      </c>
      <c r="C436" s="62"/>
    </row>
    <row r="437" spans="1:3" x14ac:dyDescent="0.35">
      <c r="A437" t="s">
        <v>1073</v>
      </c>
      <c r="B437">
        <v>0</v>
      </c>
      <c r="C437" s="62"/>
    </row>
    <row r="438" spans="1:3" x14ac:dyDescent="0.35">
      <c r="A438" t="s">
        <v>1074</v>
      </c>
      <c r="B438">
        <v>-2990</v>
      </c>
      <c r="C438" s="62"/>
    </row>
    <row r="439" spans="1:3" x14ac:dyDescent="0.35">
      <c r="A439" t="s">
        <v>1075</v>
      </c>
      <c r="B439">
        <v>-5338</v>
      </c>
      <c r="C439" s="62"/>
    </row>
    <row r="440" spans="1:3" x14ac:dyDescent="0.35">
      <c r="A440" t="s">
        <v>1076</v>
      </c>
      <c r="B440">
        <v>0</v>
      </c>
      <c r="C440" s="62"/>
    </row>
    <row r="441" spans="1:3" x14ac:dyDescent="0.35">
      <c r="A441" t="s">
        <v>1077</v>
      </c>
      <c r="B441">
        <v>0</v>
      </c>
      <c r="C441" s="62"/>
    </row>
    <row r="442" spans="1:3" x14ac:dyDescent="0.35">
      <c r="A442" t="s">
        <v>1078</v>
      </c>
      <c r="B442">
        <v>0</v>
      </c>
      <c r="C442" s="62"/>
    </row>
    <row r="443" spans="1:3" x14ac:dyDescent="0.35">
      <c r="A443" t="s">
        <v>1079</v>
      </c>
      <c r="B443">
        <v>-300</v>
      </c>
      <c r="C443" s="62"/>
    </row>
    <row r="444" spans="1:3" x14ac:dyDescent="0.35">
      <c r="A444" t="s">
        <v>1080</v>
      </c>
      <c r="B444">
        <v>-30654.626117911081</v>
      </c>
      <c r="C444" s="62"/>
    </row>
    <row r="445" spans="1:3" x14ac:dyDescent="0.35">
      <c r="A445" t="s">
        <v>1081</v>
      </c>
      <c r="B445">
        <v>-127520</v>
      </c>
      <c r="C445" s="62"/>
    </row>
    <row r="446" spans="1:3" x14ac:dyDescent="0.35">
      <c r="A446" t="s">
        <v>1082</v>
      </c>
      <c r="B446">
        <v>-682230</v>
      </c>
      <c r="C446" s="62"/>
    </row>
    <row r="447" spans="1:3" x14ac:dyDescent="0.35">
      <c r="A447" t="s">
        <v>1083</v>
      </c>
      <c r="B447">
        <v>-127623.27</v>
      </c>
      <c r="C447" s="62"/>
    </row>
    <row r="448" spans="1:3" x14ac:dyDescent="0.35">
      <c r="A448" t="s">
        <v>1084</v>
      </c>
      <c r="B448">
        <v>-824894</v>
      </c>
      <c r="C448" s="62"/>
    </row>
    <row r="449" spans="1:3" x14ac:dyDescent="0.35">
      <c r="A449" t="s">
        <v>1085</v>
      </c>
      <c r="B449">
        <v>-186339</v>
      </c>
      <c r="C449" s="62"/>
    </row>
    <row r="450" spans="1:3" x14ac:dyDescent="0.35">
      <c r="A450" t="s">
        <v>1086</v>
      </c>
      <c r="B450">
        <v>-426653</v>
      </c>
      <c r="C450" s="62"/>
    </row>
    <row r="451" spans="1:3" x14ac:dyDescent="0.35">
      <c r="A451" t="s">
        <v>1087</v>
      </c>
      <c r="B451">
        <v>-170276</v>
      </c>
      <c r="C451" s="62"/>
    </row>
    <row r="452" spans="1:3" x14ac:dyDescent="0.35">
      <c r="A452" t="s">
        <v>1088</v>
      </c>
      <c r="B452">
        <v>-180846</v>
      </c>
      <c r="C452" s="62"/>
    </row>
    <row r="453" spans="1:3" x14ac:dyDescent="0.35">
      <c r="A453" t="s">
        <v>1089</v>
      </c>
      <c r="B453">
        <v>-461161</v>
      </c>
      <c r="C453" s="62"/>
    </row>
    <row r="454" spans="1:3" x14ac:dyDescent="0.35">
      <c r="A454" t="s">
        <v>1090</v>
      </c>
      <c r="B454">
        <v>-167642</v>
      </c>
      <c r="C454" s="62"/>
    </row>
    <row r="455" spans="1:3" x14ac:dyDescent="0.35">
      <c r="A455" t="s">
        <v>1091</v>
      </c>
      <c r="B455">
        <v>-792915.3</v>
      </c>
      <c r="C455" s="62"/>
    </row>
    <row r="456" spans="1:3" x14ac:dyDescent="0.35">
      <c r="A456" t="s">
        <v>1092</v>
      </c>
      <c r="B456">
        <v>-349957.89</v>
      </c>
      <c r="C456" s="62"/>
    </row>
    <row r="457" spans="1:3" x14ac:dyDescent="0.35">
      <c r="A457" t="s">
        <v>1093</v>
      </c>
      <c r="B457">
        <v>-93674.95</v>
      </c>
      <c r="C457" s="62"/>
    </row>
    <row r="458" spans="1:3" x14ac:dyDescent="0.35">
      <c r="A458" t="s">
        <v>1094</v>
      </c>
      <c r="B458">
        <v>-200661</v>
      </c>
      <c r="C458" s="62"/>
    </row>
    <row r="459" spans="1:3" x14ac:dyDescent="0.35">
      <c r="A459" t="s">
        <v>1095</v>
      </c>
      <c r="B459">
        <v>-276579.35100000002</v>
      </c>
      <c r="C459" s="62"/>
    </row>
    <row r="460" spans="1:3" x14ac:dyDescent="0.35">
      <c r="A460" t="s">
        <v>1096</v>
      </c>
      <c r="B460">
        <v>-49283.72</v>
      </c>
      <c r="C460" s="62"/>
    </row>
    <row r="461" spans="1:3" x14ac:dyDescent="0.35">
      <c r="A461" t="s">
        <v>1097</v>
      </c>
      <c r="B461">
        <v>-285968</v>
      </c>
      <c r="C461" s="62"/>
    </row>
    <row r="462" spans="1:3" x14ac:dyDescent="0.35">
      <c r="A462" t="s">
        <v>1098</v>
      </c>
      <c r="B462">
        <v>-126792</v>
      </c>
      <c r="C462" s="62"/>
    </row>
    <row r="463" spans="1:3" x14ac:dyDescent="0.35">
      <c r="A463" t="s">
        <v>1099</v>
      </c>
      <c r="B463">
        <v>-67460.17</v>
      </c>
      <c r="C463" s="62"/>
    </row>
    <row r="464" spans="1:3" x14ac:dyDescent="0.35">
      <c r="A464" t="s">
        <v>1100</v>
      </c>
      <c r="B464">
        <v>-24976.907999999999</v>
      </c>
      <c r="C464" s="62"/>
    </row>
    <row r="465" spans="1:3" x14ac:dyDescent="0.35">
      <c r="A465" t="s">
        <v>1101</v>
      </c>
      <c r="B465">
        <v>-228365</v>
      </c>
      <c r="C465" s="62"/>
    </row>
    <row r="466" spans="1:3" x14ac:dyDescent="0.35">
      <c r="A466" t="s">
        <v>1102</v>
      </c>
      <c r="B466">
        <v>-550000</v>
      </c>
      <c r="C466" s="62"/>
    </row>
    <row r="467" spans="1:3" x14ac:dyDescent="0.35">
      <c r="A467" t="s">
        <v>1103</v>
      </c>
      <c r="B467">
        <v>-6401818.5589999994</v>
      </c>
      <c r="C467" s="62"/>
    </row>
    <row r="468" spans="1:3" x14ac:dyDescent="0.35">
      <c r="A468" t="s">
        <v>1104</v>
      </c>
      <c r="B468">
        <v>17280723</v>
      </c>
      <c r="C468" s="62"/>
    </row>
    <row r="469" spans="1:3" x14ac:dyDescent="0.35">
      <c r="A469" t="s">
        <v>1105</v>
      </c>
      <c r="B469">
        <v>46822864</v>
      </c>
      <c r="C469" s="62"/>
    </row>
    <row r="470" spans="1:3" x14ac:dyDescent="0.35">
      <c r="A470" t="s">
        <v>1106</v>
      </c>
      <c r="B470">
        <v>35959398</v>
      </c>
      <c r="C470" s="62"/>
    </row>
    <row r="471" spans="1:3" x14ac:dyDescent="0.35">
      <c r="A471" t="s">
        <v>1107</v>
      </c>
      <c r="B471">
        <v>33063608</v>
      </c>
      <c r="C471" s="62"/>
    </row>
    <row r="472" spans="1:3" x14ac:dyDescent="0.35">
      <c r="A472" t="s">
        <v>1108</v>
      </c>
      <c r="B472">
        <v>71363906</v>
      </c>
      <c r="C472" s="62"/>
    </row>
    <row r="473" spans="1:3" x14ac:dyDescent="0.35">
      <c r="A473" t="s">
        <v>1109</v>
      </c>
      <c r="B473">
        <v>48843593</v>
      </c>
      <c r="C473" s="62"/>
    </row>
    <row r="474" spans="1:3" x14ac:dyDescent="0.35">
      <c r="A474" t="s">
        <v>1110</v>
      </c>
      <c r="B474">
        <v>35722117</v>
      </c>
      <c r="C474" s="62"/>
    </row>
    <row r="475" spans="1:3" x14ac:dyDescent="0.35">
      <c r="A475" t="s">
        <v>1111</v>
      </c>
      <c r="B475">
        <v>22255625</v>
      </c>
      <c r="C475" s="62"/>
    </row>
    <row r="476" spans="1:3" x14ac:dyDescent="0.35">
      <c r="A476" t="s">
        <v>1112</v>
      </c>
      <c r="B476">
        <v>57489261</v>
      </c>
      <c r="C476" s="62"/>
    </row>
    <row r="477" spans="1:3" x14ac:dyDescent="0.35">
      <c r="A477" t="s">
        <v>1113</v>
      </c>
      <c r="B477">
        <v>52140760</v>
      </c>
      <c r="C477" s="62"/>
    </row>
    <row r="478" spans="1:3" x14ac:dyDescent="0.35">
      <c r="A478" t="s">
        <v>1114</v>
      </c>
      <c r="B478">
        <v>79813448</v>
      </c>
      <c r="C478" s="62"/>
    </row>
    <row r="479" spans="1:3" x14ac:dyDescent="0.35">
      <c r="A479" t="s">
        <v>1115</v>
      </c>
      <c r="B479">
        <v>48121853</v>
      </c>
      <c r="C479" s="62"/>
    </row>
    <row r="480" spans="1:3" x14ac:dyDescent="0.35">
      <c r="A480" t="s">
        <v>1116</v>
      </c>
      <c r="B480">
        <v>45800570</v>
      </c>
      <c r="C480" s="62"/>
    </row>
    <row r="481" spans="1:3" x14ac:dyDescent="0.35">
      <c r="A481" t="s">
        <v>1117</v>
      </c>
      <c r="B481">
        <v>36175963</v>
      </c>
      <c r="C481" s="62"/>
    </row>
    <row r="482" spans="1:3" x14ac:dyDescent="0.35">
      <c r="A482" t="s">
        <v>1118</v>
      </c>
      <c r="B482">
        <v>59674783</v>
      </c>
      <c r="C482" s="62"/>
    </row>
    <row r="483" spans="1:3" x14ac:dyDescent="0.35">
      <c r="A483" t="s">
        <v>1119</v>
      </c>
      <c r="B483">
        <v>19272450</v>
      </c>
      <c r="C483" s="62"/>
    </row>
    <row r="484" spans="1:3" x14ac:dyDescent="0.35">
      <c r="A484" t="s">
        <v>1120</v>
      </c>
      <c r="B484">
        <v>42867181</v>
      </c>
      <c r="C484" s="62"/>
    </row>
    <row r="485" spans="1:3" x14ac:dyDescent="0.35">
      <c r="A485" t="s">
        <v>1121</v>
      </c>
      <c r="B485">
        <v>13772400</v>
      </c>
      <c r="C485" s="62"/>
    </row>
    <row r="486" spans="1:3" x14ac:dyDescent="0.35">
      <c r="A486" t="s">
        <v>1122</v>
      </c>
      <c r="B486">
        <v>29608979</v>
      </c>
      <c r="C486" s="62"/>
    </row>
    <row r="487" spans="1:3" x14ac:dyDescent="0.35">
      <c r="A487" t="s">
        <v>1123</v>
      </c>
      <c r="B487">
        <v>27711727</v>
      </c>
      <c r="C487" s="62"/>
    </row>
    <row r="488" spans="1:3" x14ac:dyDescent="0.35">
      <c r="A488" t="s">
        <v>1124</v>
      </c>
      <c r="B488">
        <v>65152406</v>
      </c>
      <c r="C488" s="62"/>
    </row>
    <row r="489" spans="1:3" x14ac:dyDescent="0.35">
      <c r="A489" t="s">
        <v>1125</v>
      </c>
      <c r="B489">
        <v>206302580</v>
      </c>
      <c r="C489" s="62"/>
    </row>
    <row r="490" spans="1:3" x14ac:dyDescent="0.35">
      <c r="A490" t="s">
        <v>1126</v>
      </c>
      <c r="B490">
        <v>1095216195</v>
      </c>
      <c r="C490" s="62"/>
    </row>
    <row r="491" spans="1:3" x14ac:dyDescent="0.35">
      <c r="A491" t="s">
        <v>1127</v>
      </c>
      <c r="B491">
        <v>-172807</v>
      </c>
      <c r="C491" s="62"/>
    </row>
    <row r="492" spans="1:3" x14ac:dyDescent="0.35">
      <c r="A492" t="s">
        <v>1128</v>
      </c>
      <c r="B492">
        <v>-468229</v>
      </c>
      <c r="C492" s="62"/>
    </row>
    <row r="493" spans="1:3" x14ac:dyDescent="0.35">
      <c r="A493" t="s">
        <v>1129</v>
      </c>
      <c r="B493">
        <v>-359594</v>
      </c>
      <c r="C493" s="62"/>
    </row>
    <row r="494" spans="1:3" x14ac:dyDescent="0.35">
      <c r="A494" t="s">
        <v>1130</v>
      </c>
      <c r="B494">
        <v>-330636</v>
      </c>
      <c r="C494" s="62"/>
    </row>
    <row r="495" spans="1:3" x14ac:dyDescent="0.35">
      <c r="A495" t="s">
        <v>1131</v>
      </c>
      <c r="B495">
        <v>-713639</v>
      </c>
      <c r="C495" s="62"/>
    </row>
    <row r="496" spans="1:3" x14ac:dyDescent="0.35">
      <c r="A496" t="s">
        <v>1132</v>
      </c>
      <c r="B496">
        <v>-488436</v>
      </c>
      <c r="C496" s="62"/>
    </row>
    <row r="497" spans="1:3" x14ac:dyDescent="0.35">
      <c r="A497" t="s">
        <v>1133</v>
      </c>
      <c r="B497">
        <v>-357221</v>
      </c>
      <c r="C497" s="62"/>
    </row>
    <row r="498" spans="1:3" x14ac:dyDescent="0.35">
      <c r="A498" t="s">
        <v>1134</v>
      </c>
      <c r="B498">
        <v>-222556</v>
      </c>
      <c r="C498" s="62"/>
    </row>
    <row r="499" spans="1:3" x14ac:dyDescent="0.35">
      <c r="A499" t="s">
        <v>1135</v>
      </c>
      <c r="B499">
        <v>-574893</v>
      </c>
      <c r="C499" s="62"/>
    </row>
    <row r="500" spans="1:3" x14ac:dyDescent="0.35">
      <c r="A500" t="s">
        <v>1136</v>
      </c>
      <c r="B500">
        <v>-521408</v>
      </c>
      <c r="C500" s="62"/>
    </row>
    <row r="501" spans="1:3" x14ac:dyDescent="0.35">
      <c r="A501" t="s">
        <v>1137</v>
      </c>
      <c r="B501">
        <v>-798134</v>
      </c>
      <c r="C501" s="62"/>
    </row>
    <row r="502" spans="1:3" x14ac:dyDescent="0.35">
      <c r="A502" t="s">
        <v>1138</v>
      </c>
      <c r="B502">
        <v>-481219</v>
      </c>
      <c r="C502" s="62"/>
    </row>
    <row r="503" spans="1:3" x14ac:dyDescent="0.35">
      <c r="A503" t="s">
        <v>1139</v>
      </c>
      <c r="B503">
        <v>-458006</v>
      </c>
      <c r="C503" s="62"/>
    </row>
    <row r="504" spans="1:3" x14ac:dyDescent="0.35">
      <c r="A504" t="s">
        <v>1140</v>
      </c>
      <c r="B504">
        <v>-361760</v>
      </c>
      <c r="C504" s="62"/>
    </row>
    <row r="505" spans="1:3" x14ac:dyDescent="0.35">
      <c r="A505" t="s">
        <v>1141</v>
      </c>
      <c r="B505">
        <v>-596748</v>
      </c>
      <c r="C505" s="62"/>
    </row>
    <row r="506" spans="1:3" x14ac:dyDescent="0.35">
      <c r="A506" t="s">
        <v>1142</v>
      </c>
      <c r="B506">
        <v>-192725</v>
      </c>
      <c r="C506" s="62"/>
    </row>
    <row r="507" spans="1:3" x14ac:dyDescent="0.35">
      <c r="A507" t="s">
        <v>1143</v>
      </c>
      <c r="B507">
        <v>-428672</v>
      </c>
      <c r="C507" s="62"/>
    </row>
    <row r="508" spans="1:3" x14ac:dyDescent="0.35">
      <c r="A508" t="s">
        <v>1144</v>
      </c>
      <c r="B508">
        <v>-137724</v>
      </c>
      <c r="C508" s="62"/>
    </row>
    <row r="509" spans="1:3" x14ac:dyDescent="0.35">
      <c r="A509" t="s">
        <v>1145</v>
      </c>
      <c r="B509">
        <v>-296090</v>
      </c>
      <c r="C509" s="62"/>
    </row>
    <row r="510" spans="1:3" x14ac:dyDescent="0.35">
      <c r="A510" t="s">
        <v>1146</v>
      </c>
      <c r="B510">
        <v>-277117</v>
      </c>
      <c r="C510" s="62"/>
    </row>
    <row r="511" spans="1:3" x14ac:dyDescent="0.35">
      <c r="A511" t="s">
        <v>1147</v>
      </c>
      <c r="B511">
        <v>-651524</v>
      </c>
      <c r="C511" s="62"/>
    </row>
    <row r="512" spans="1:3" x14ac:dyDescent="0.35">
      <c r="A512" t="s">
        <v>1148</v>
      </c>
      <c r="B512">
        <v>-2063026</v>
      </c>
      <c r="C512" s="62"/>
    </row>
    <row r="513" spans="1:3" x14ac:dyDescent="0.35">
      <c r="A513" t="s">
        <v>1149</v>
      </c>
      <c r="B513">
        <v>-10952164</v>
      </c>
      <c r="C513" s="62"/>
    </row>
    <row r="514" spans="1:3" x14ac:dyDescent="0.35">
      <c r="A514" t="s">
        <v>1150</v>
      </c>
      <c r="B514">
        <v>-189461</v>
      </c>
    </row>
    <row r="515" spans="1:3" x14ac:dyDescent="0.35">
      <c r="A515" t="s">
        <v>1151</v>
      </c>
      <c r="B515">
        <v>-479250</v>
      </c>
    </row>
    <row r="516" spans="1:3" x14ac:dyDescent="0.35">
      <c r="A516" t="s">
        <v>1152</v>
      </c>
      <c r="B516">
        <v>-313914</v>
      </c>
    </row>
    <row r="517" spans="1:3" x14ac:dyDescent="0.35">
      <c r="A517" t="s">
        <v>1153</v>
      </c>
      <c r="B517">
        <v>-240448</v>
      </c>
    </row>
    <row r="518" spans="1:3" x14ac:dyDescent="0.35">
      <c r="A518" t="s">
        <v>1154</v>
      </c>
      <c r="B518">
        <v>-353662</v>
      </c>
    </row>
    <row r="519" spans="1:3" x14ac:dyDescent="0.35">
      <c r="A519" t="s">
        <v>1155</v>
      </c>
      <c r="B519">
        <v>-265768</v>
      </c>
    </row>
    <row r="520" spans="1:3" x14ac:dyDescent="0.35">
      <c r="A520" t="s">
        <v>1156</v>
      </c>
      <c r="B520">
        <v>-382097</v>
      </c>
    </row>
    <row r="521" spans="1:3" x14ac:dyDescent="0.35">
      <c r="A521" t="s">
        <v>1157</v>
      </c>
      <c r="B521">
        <v>-223816</v>
      </c>
    </row>
    <row r="522" spans="1:3" x14ac:dyDescent="0.35">
      <c r="A522" t="s">
        <v>1158</v>
      </c>
      <c r="B522">
        <v>-433872</v>
      </c>
    </row>
    <row r="523" spans="1:3" x14ac:dyDescent="0.35">
      <c r="A523" t="s">
        <v>1159</v>
      </c>
      <c r="B523">
        <v>-411392</v>
      </c>
    </row>
    <row r="524" spans="1:3" x14ac:dyDescent="0.35">
      <c r="A524" t="s">
        <v>1160</v>
      </c>
      <c r="B524">
        <v>-488880</v>
      </c>
    </row>
    <row r="525" spans="1:3" x14ac:dyDescent="0.35">
      <c r="A525" t="s">
        <v>1161</v>
      </c>
      <c r="B525">
        <v>-270048</v>
      </c>
    </row>
    <row r="526" spans="1:3" x14ac:dyDescent="0.35">
      <c r="A526" t="s">
        <v>1162</v>
      </c>
      <c r="B526">
        <v>-299892</v>
      </c>
    </row>
    <row r="527" spans="1:3" x14ac:dyDescent="0.35">
      <c r="A527" t="s">
        <v>1163</v>
      </c>
      <c r="B527">
        <v>-227654</v>
      </c>
    </row>
    <row r="528" spans="1:3" x14ac:dyDescent="0.35">
      <c r="A528" t="s">
        <v>1164</v>
      </c>
      <c r="B528">
        <v>-434504</v>
      </c>
    </row>
    <row r="529" spans="1:2" x14ac:dyDescent="0.35">
      <c r="A529" t="s">
        <v>1165</v>
      </c>
      <c r="B529">
        <v>-112892</v>
      </c>
    </row>
    <row r="530" spans="1:2" x14ac:dyDescent="0.35">
      <c r="A530" t="s">
        <v>1166</v>
      </c>
      <c r="B530">
        <v>-298353</v>
      </c>
    </row>
    <row r="531" spans="1:2" x14ac:dyDescent="0.35">
      <c r="A531" t="s">
        <v>1167</v>
      </c>
      <c r="B531">
        <v>-120508</v>
      </c>
    </row>
    <row r="532" spans="1:2" x14ac:dyDescent="0.35">
      <c r="A532" t="s">
        <v>1168</v>
      </c>
      <c r="B532">
        <v>-180200</v>
      </c>
    </row>
    <row r="533" spans="1:2" x14ac:dyDescent="0.35">
      <c r="A533" t="s">
        <v>1169</v>
      </c>
      <c r="B533">
        <v>-192845</v>
      </c>
    </row>
    <row r="534" spans="1:2" x14ac:dyDescent="0.35">
      <c r="A534" t="s">
        <v>1170</v>
      </c>
      <c r="B534">
        <v>-322355</v>
      </c>
    </row>
    <row r="535" spans="1:2" x14ac:dyDescent="0.35">
      <c r="A535" t="s">
        <v>1171</v>
      </c>
      <c r="B535">
        <v>-927627</v>
      </c>
    </row>
    <row r="536" spans="1:2" x14ac:dyDescent="0.35">
      <c r="A536" t="s">
        <v>1172</v>
      </c>
      <c r="B536">
        <v>-7169438</v>
      </c>
    </row>
    <row r="537" spans="1:2" x14ac:dyDescent="0.35">
      <c r="A537" t="s">
        <v>1173</v>
      </c>
      <c r="B537">
        <v>16918455</v>
      </c>
    </row>
    <row r="538" spans="1:2" x14ac:dyDescent="0.35">
      <c r="A538" t="s">
        <v>1174</v>
      </c>
      <c r="B538">
        <v>45875385</v>
      </c>
    </row>
    <row r="539" spans="1:2" x14ac:dyDescent="0.35">
      <c r="A539" t="s">
        <v>1175</v>
      </c>
      <c r="B539">
        <v>35285890</v>
      </c>
    </row>
    <row r="540" spans="1:2" x14ac:dyDescent="0.35">
      <c r="A540" t="s">
        <v>1176</v>
      </c>
      <c r="B540">
        <v>32492524</v>
      </c>
    </row>
    <row r="541" spans="1:2" x14ac:dyDescent="0.35">
      <c r="A541" t="s">
        <v>1177</v>
      </c>
      <c r="B541">
        <v>70296605</v>
      </c>
    </row>
    <row r="542" spans="1:2" x14ac:dyDescent="0.35">
      <c r="A542" t="s">
        <v>1178</v>
      </c>
      <c r="B542">
        <v>48089389</v>
      </c>
    </row>
    <row r="543" spans="1:2" x14ac:dyDescent="0.35">
      <c r="A543" t="s">
        <v>1179</v>
      </c>
      <c r="B543">
        <v>34982799</v>
      </c>
    </row>
    <row r="544" spans="1:2" x14ac:dyDescent="0.35">
      <c r="A544" t="s">
        <v>1180</v>
      </c>
      <c r="B544">
        <v>21809253</v>
      </c>
    </row>
    <row r="545" spans="1:2" x14ac:dyDescent="0.35">
      <c r="A545" t="s">
        <v>1181</v>
      </c>
      <c r="B545">
        <v>56480496</v>
      </c>
    </row>
    <row r="546" spans="1:2" x14ac:dyDescent="0.35">
      <c r="A546" t="s">
        <v>1182</v>
      </c>
      <c r="B546">
        <v>51207960</v>
      </c>
    </row>
    <row r="547" spans="1:2" x14ac:dyDescent="0.35">
      <c r="A547" t="s">
        <v>1183</v>
      </c>
      <c r="B547">
        <v>78526434</v>
      </c>
    </row>
    <row r="548" spans="1:2" x14ac:dyDescent="0.35">
      <c r="A548" t="s">
        <v>1184</v>
      </c>
      <c r="B548">
        <v>47370586</v>
      </c>
    </row>
    <row r="549" spans="1:2" x14ac:dyDescent="0.35">
      <c r="A549" t="s">
        <v>1185</v>
      </c>
      <c r="B549">
        <v>45042672</v>
      </c>
    </row>
    <row r="550" spans="1:2" x14ac:dyDescent="0.35">
      <c r="A550" t="s">
        <v>1186</v>
      </c>
      <c r="B550">
        <v>35586549</v>
      </c>
    </row>
    <row r="551" spans="1:2" x14ac:dyDescent="0.35">
      <c r="A551" t="s">
        <v>1187</v>
      </c>
      <c r="B551">
        <v>58643531</v>
      </c>
    </row>
    <row r="552" spans="1:2" x14ac:dyDescent="0.35">
      <c r="A552" t="s">
        <v>1188</v>
      </c>
      <c r="B552">
        <v>18966833</v>
      </c>
    </row>
    <row r="553" spans="1:2" x14ac:dyDescent="0.35">
      <c r="A553" t="s">
        <v>1189</v>
      </c>
      <c r="B553">
        <v>42140156</v>
      </c>
    </row>
    <row r="554" spans="1:2" x14ac:dyDescent="0.35">
      <c r="A554" t="s">
        <v>1190</v>
      </c>
      <c r="B554">
        <v>13514168</v>
      </c>
    </row>
    <row r="555" spans="1:2" x14ac:dyDescent="0.35">
      <c r="A555" t="s">
        <v>1191</v>
      </c>
      <c r="B555">
        <v>29132689</v>
      </c>
    </row>
    <row r="556" spans="1:2" x14ac:dyDescent="0.35">
      <c r="A556" t="s">
        <v>1192</v>
      </c>
      <c r="B556">
        <v>27241765</v>
      </c>
    </row>
    <row r="557" spans="1:2" x14ac:dyDescent="0.35">
      <c r="A557" t="s">
        <v>1193</v>
      </c>
      <c r="B557">
        <v>64178527</v>
      </c>
    </row>
    <row r="558" spans="1:2" x14ac:dyDescent="0.35">
      <c r="A558" t="s">
        <v>1194</v>
      </c>
      <c r="B558">
        <v>203311927</v>
      </c>
    </row>
    <row r="559" spans="1:2" x14ac:dyDescent="0.35">
      <c r="A559" t="s">
        <v>1195</v>
      </c>
      <c r="B559">
        <v>1077094593</v>
      </c>
    </row>
    <row r="560" spans="1:2" x14ac:dyDescent="0.35">
      <c r="A560" t="s">
        <v>1196</v>
      </c>
      <c r="B560">
        <v>40</v>
      </c>
    </row>
    <row r="561" spans="1:2" x14ac:dyDescent="0.35">
      <c r="A561" t="s">
        <v>1197</v>
      </c>
      <c r="B561">
        <v>226</v>
      </c>
    </row>
    <row r="562" spans="1:2" x14ac:dyDescent="0.35">
      <c r="A562" t="s">
        <v>1198</v>
      </c>
      <c r="B562">
        <v>123</v>
      </c>
    </row>
    <row r="563" spans="1:2" x14ac:dyDescent="0.35">
      <c r="A563" t="s">
        <v>1199</v>
      </c>
      <c r="B563">
        <v>54</v>
      </c>
    </row>
    <row r="564" spans="1:2" x14ac:dyDescent="0.35">
      <c r="A564" t="s">
        <v>1200</v>
      </c>
      <c r="B564">
        <v>160</v>
      </c>
    </row>
    <row r="565" spans="1:2" x14ac:dyDescent="0.35">
      <c r="A565" t="s">
        <v>1201</v>
      </c>
      <c r="B565">
        <v>0</v>
      </c>
    </row>
    <row r="566" spans="1:2" x14ac:dyDescent="0.35">
      <c r="A566" t="s">
        <v>1202</v>
      </c>
      <c r="B566">
        <v>170</v>
      </c>
    </row>
    <row r="567" spans="1:2" x14ac:dyDescent="0.35">
      <c r="A567" t="s">
        <v>1203</v>
      </c>
      <c r="B567">
        <v>172</v>
      </c>
    </row>
    <row r="568" spans="1:2" x14ac:dyDescent="0.35">
      <c r="A568" t="s">
        <v>1204</v>
      </c>
      <c r="B568">
        <v>264</v>
      </c>
    </row>
    <row r="569" spans="1:2" x14ac:dyDescent="0.35">
      <c r="A569" t="s">
        <v>1205</v>
      </c>
      <c r="B569">
        <v>305</v>
      </c>
    </row>
    <row r="570" spans="1:2" x14ac:dyDescent="0.35">
      <c r="A570" t="s">
        <v>1206</v>
      </c>
      <c r="B570">
        <v>349</v>
      </c>
    </row>
    <row r="571" spans="1:2" x14ac:dyDescent="0.35">
      <c r="A571" t="s">
        <v>1207</v>
      </c>
      <c r="B571">
        <v>134</v>
      </c>
    </row>
    <row r="572" spans="1:2" x14ac:dyDescent="0.35">
      <c r="A572" t="s">
        <v>1208</v>
      </c>
      <c r="B572">
        <v>148</v>
      </c>
    </row>
    <row r="573" spans="1:2" x14ac:dyDescent="0.35">
      <c r="A573" t="s">
        <v>1209</v>
      </c>
      <c r="B573">
        <v>0</v>
      </c>
    </row>
    <row r="574" spans="1:2" x14ac:dyDescent="0.35">
      <c r="A574" t="s">
        <v>1210</v>
      </c>
      <c r="B574">
        <v>0</v>
      </c>
    </row>
    <row r="575" spans="1:2" x14ac:dyDescent="0.35">
      <c r="A575" t="s">
        <v>1211</v>
      </c>
      <c r="B575">
        <v>31</v>
      </c>
    </row>
    <row r="576" spans="1:2" x14ac:dyDescent="0.35">
      <c r="A576" t="s">
        <v>1212</v>
      </c>
      <c r="B576">
        <v>67</v>
      </c>
    </row>
    <row r="577" spans="1:2" x14ac:dyDescent="0.35">
      <c r="A577" t="s">
        <v>1213</v>
      </c>
      <c r="B577">
        <v>17</v>
      </c>
    </row>
    <row r="578" spans="1:2" x14ac:dyDescent="0.35">
      <c r="A578" t="s">
        <v>1214</v>
      </c>
      <c r="B578">
        <v>52</v>
      </c>
    </row>
    <row r="579" spans="1:2" x14ac:dyDescent="0.35">
      <c r="A579" t="s">
        <v>1215</v>
      </c>
      <c r="B579">
        <v>29</v>
      </c>
    </row>
    <row r="580" spans="1:2" x14ac:dyDescent="0.35">
      <c r="A580" t="s">
        <v>1216</v>
      </c>
      <c r="B580">
        <v>60</v>
      </c>
    </row>
    <row r="581" spans="1:2" x14ac:dyDescent="0.35">
      <c r="A581" t="s">
        <v>1217</v>
      </c>
      <c r="B581">
        <v>300</v>
      </c>
    </row>
    <row r="582" spans="1:2" x14ac:dyDescent="0.35">
      <c r="A582" t="s">
        <v>1218</v>
      </c>
      <c r="B582">
        <v>2701</v>
      </c>
    </row>
    <row r="583" spans="1:2" x14ac:dyDescent="0.35">
      <c r="A583" t="s">
        <v>1219</v>
      </c>
      <c r="B583">
        <v>87501</v>
      </c>
    </row>
    <row r="584" spans="1:2" x14ac:dyDescent="0.35">
      <c r="A584" t="s">
        <v>1220</v>
      </c>
      <c r="B584">
        <v>221845</v>
      </c>
    </row>
    <row r="585" spans="1:2" x14ac:dyDescent="0.35">
      <c r="A585" t="s">
        <v>1221</v>
      </c>
      <c r="B585">
        <v>158765.31</v>
      </c>
    </row>
    <row r="586" spans="1:2" x14ac:dyDescent="0.35">
      <c r="A586" t="s">
        <v>1222</v>
      </c>
      <c r="B586">
        <v>72737</v>
      </c>
    </row>
    <row r="587" spans="1:2" x14ac:dyDescent="0.35">
      <c r="A587" t="s">
        <v>1223</v>
      </c>
      <c r="B587">
        <v>213687</v>
      </c>
    </row>
    <row r="588" spans="1:2" x14ac:dyDescent="0.35">
      <c r="A588" t="s">
        <v>1224</v>
      </c>
      <c r="B588">
        <v>0</v>
      </c>
    </row>
    <row r="589" spans="1:2" x14ac:dyDescent="0.35">
      <c r="A589" t="s">
        <v>1225</v>
      </c>
      <c r="B589">
        <v>275000</v>
      </c>
    </row>
    <row r="590" spans="1:2" x14ac:dyDescent="0.35">
      <c r="A590" t="s">
        <v>1226</v>
      </c>
      <c r="B590">
        <v>222231</v>
      </c>
    </row>
    <row r="591" spans="1:2" x14ac:dyDescent="0.35">
      <c r="A591" t="s">
        <v>1227</v>
      </c>
      <c r="B591">
        <v>334000</v>
      </c>
    </row>
    <row r="592" spans="1:2" x14ac:dyDescent="0.35">
      <c r="A592" t="s">
        <v>1228</v>
      </c>
      <c r="B592">
        <v>407566</v>
      </c>
    </row>
    <row r="593" spans="1:2" x14ac:dyDescent="0.35">
      <c r="A593" t="s">
        <v>1229</v>
      </c>
      <c r="B593">
        <v>581358</v>
      </c>
    </row>
    <row r="594" spans="1:2" x14ac:dyDescent="0.35">
      <c r="A594" t="s">
        <v>1230</v>
      </c>
      <c r="B594">
        <v>223055</v>
      </c>
    </row>
    <row r="595" spans="1:2" x14ac:dyDescent="0.35">
      <c r="A595" t="s">
        <v>1231</v>
      </c>
      <c r="B595">
        <v>240464.7600000001</v>
      </c>
    </row>
    <row r="596" spans="1:2" x14ac:dyDescent="0.35">
      <c r="A596" t="s">
        <v>1232</v>
      </c>
      <c r="B596">
        <v>0</v>
      </c>
    </row>
    <row r="597" spans="1:2" x14ac:dyDescent="0.35">
      <c r="A597" t="s">
        <v>1233</v>
      </c>
      <c r="B597">
        <v>0</v>
      </c>
    </row>
    <row r="598" spans="1:2" x14ac:dyDescent="0.35">
      <c r="A598" t="s">
        <v>1234</v>
      </c>
      <c r="B598">
        <v>52117.63</v>
      </c>
    </row>
    <row r="599" spans="1:2" x14ac:dyDescent="0.35">
      <c r="A599" t="s">
        <v>1235</v>
      </c>
      <c r="B599">
        <v>119392</v>
      </c>
    </row>
    <row r="600" spans="1:2" x14ac:dyDescent="0.35">
      <c r="A600" t="s">
        <v>1236</v>
      </c>
      <c r="B600">
        <v>30002</v>
      </c>
    </row>
    <row r="601" spans="1:2" x14ac:dyDescent="0.35">
      <c r="A601" t="s">
        <v>1237</v>
      </c>
      <c r="B601">
        <v>95357.94</v>
      </c>
    </row>
    <row r="602" spans="1:2" x14ac:dyDescent="0.35">
      <c r="A602" t="s">
        <v>1238</v>
      </c>
      <c r="B602">
        <v>41713</v>
      </c>
    </row>
    <row r="603" spans="1:2" x14ac:dyDescent="0.35">
      <c r="A603" t="s">
        <v>1239</v>
      </c>
      <c r="B603">
        <v>90446.59</v>
      </c>
    </row>
    <row r="604" spans="1:2" x14ac:dyDescent="0.35">
      <c r="A604" t="s">
        <v>1240</v>
      </c>
      <c r="B604">
        <v>495000</v>
      </c>
    </row>
    <row r="605" spans="1:2" x14ac:dyDescent="0.35">
      <c r="A605" t="s">
        <v>1241</v>
      </c>
      <c r="B605">
        <v>3962239.23</v>
      </c>
    </row>
    <row r="606" spans="1:2" x14ac:dyDescent="0.35">
      <c r="A606" t="s">
        <v>1632</v>
      </c>
      <c r="B606">
        <v>1389033</v>
      </c>
    </row>
    <row r="607" spans="1:2" x14ac:dyDescent="0.35">
      <c r="A607" t="s">
        <v>1633</v>
      </c>
      <c r="B607">
        <v>8781404.2899999991</v>
      </c>
    </row>
    <row r="608" spans="1:2" x14ac:dyDescent="0.35">
      <c r="A608" t="s">
        <v>1634</v>
      </c>
      <c r="B608">
        <v>1516729.63</v>
      </c>
    </row>
    <row r="609" spans="1:2" x14ac:dyDescent="0.35">
      <c r="A609" t="s">
        <v>1635</v>
      </c>
      <c r="B609">
        <v>1433706</v>
      </c>
    </row>
    <row r="610" spans="1:2" x14ac:dyDescent="0.35">
      <c r="A610" t="s">
        <v>1636</v>
      </c>
      <c r="B610">
        <v>1189574</v>
      </c>
    </row>
    <row r="611" spans="1:2" x14ac:dyDescent="0.35">
      <c r="A611" t="s">
        <v>1637</v>
      </c>
      <c r="B611">
        <v>5408877</v>
      </c>
    </row>
    <row r="612" spans="1:2" x14ac:dyDescent="0.35">
      <c r="A612" t="s">
        <v>1638</v>
      </c>
      <c r="B612">
        <v>1308645</v>
      </c>
    </row>
    <row r="613" spans="1:2" x14ac:dyDescent="0.35">
      <c r="A613" t="s">
        <v>1639</v>
      </c>
      <c r="B613">
        <v>1227446</v>
      </c>
    </row>
    <row r="614" spans="1:2" x14ac:dyDescent="0.35">
      <c r="A614" t="s">
        <v>1640</v>
      </c>
      <c r="B614">
        <v>2630864</v>
      </c>
    </row>
    <row r="615" spans="1:2" x14ac:dyDescent="0.35">
      <c r="A615" t="s">
        <v>1641</v>
      </c>
      <c r="B615">
        <v>3937274</v>
      </c>
    </row>
    <row r="616" spans="1:2" x14ac:dyDescent="0.35">
      <c r="A616" t="s">
        <v>1642</v>
      </c>
      <c r="B616">
        <v>8673523.6699999999</v>
      </c>
    </row>
    <row r="617" spans="1:2" x14ac:dyDescent="0.35">
      <c r="A617" t="s">
        <v>1643</v>
      </c>
      <c r="B617">
        <v>1500892</v>
      </c>
    </row>
    <row r="618" spans="1:2" x14ac:dyDescent="0.35">
      <c r="A618" t="s">
        <v>1644</v>
      </c>
      <c r="B618">
        <v>1740895</v>
      </c>
    </row>
    <row r="619" spans="1:2" x14ac:dyDescent="0.35">
      <c r="A619" t="s">
        <v>1645</v>
      </c>
      <c r="B619">
        <v>4513664</v>
      </c>
    </row>
    <row r="620" spans="1:2" x14ac:dyDescent="0.35">
      <c r="A620" t="s">
        <v>1646</v>
      </c>
      <c r="B620">
        <v>10969131</v>
      </c>
    </row>
    <row r="621" spans="1:2" x14ac:dyDescent="0.35">
      <c r="A621" t="s">
        <v>1647</v>
      </c>
      <c r="B621">
        <v>1652014.44</v>
      </c>
    </row>
    <row r="622" spans="1:2" x14ac:dyDescent="0.35">
      <c r="A622" t="s">
        <v>1648</v>
      </c>
      <c r="B622">
        <v>2896057</v>
      </c>
    </row>
    <row r="623" spans="1:2" x14ac:dyDescent="0.35">
      <c r="A623" t="s">
        <v>1649</v>
      </c>
      <c r="B623">
        <v>4089405.32</v>
      </c>
    </row>
    <row r="624" spans="1:2" x14ac:dyDescent="0.35">
      <c r="A624" t="s">
        <v>1650</v>
      </c>
      <c r="B624">
        <v>3858306</v>
      </c>
    </row>
    <row r="625" spans="1:2" x14ac:dyDescent="0.35">
      <c r="A625" t="s">
        <v>1651</v>
      </c>
      <c r="B625">
        <v>2786205</v>
      </c>
    </row>
    <row r="626" spans="1:2" x14ac:dyDescent="0.35">
      <c r="A626" t="s">
        <v>1652</v>
      </c>
      <c r="B626">
        <v>5001915</v>
      </c>
    </row>
    <row r="627" spans="1:2" x14ac:dyDescent="0.35">
      <c r="A627" t="s">
        <v>1653</v>
      </c>
      <c r="B627">
        <v>11061864</v>
      </c>
    </row>
    <row r="628" spans="1:2" x14ac:dyDescent="0.35">
      <c r="A628" t="s">
        <v>1654</v>
      </c>
      <c r="B628">
        <v>87567425.349999994</v>
      </c>
    </row>
    <row r="629" spans="1:2" x14ac:dyDescent="0.35">
      <c r="A629" t="s">
        <v>1655</v>
      </c>
      <c r="B629">
        <v>3786</v>
      </c>
    </row>
    <row r="630" spans="1:2" x14ac:dyDescent="0.35">
      <c r="A630" t="s">
        <v>1656</v>
      </c>
      <c r="B630">
        <v>9116</v>
      </c>
    </row>
    <row r="631" spans="1:2" x14ac:dyDescent="0.35">
      <c r="A631" t="s">
        <v>1657</v>
      </c>
      <c r="B631">
        <v>5971</v>
      </c>
    </row>
    <row r="632" spans="1:2" x14ac:dyDescent="0.35">
      <c r="A632" t="s">
        <v>1658</v>
      </c>
      <c r="B632">
        <v>4438</v>
      </c>
    </row>
    <row r="633" spans="1:2" x14ac:dyDescent="0.35">
      <c r="A633" t="s">
        <v>1659</v>
      </c>
      <c r="B633">
        <v>5669</v>
      </c>
    </row>
    <row r="634" spans="1:2" x14ac:dyDescent="0.35">
      <c r="A634" t="s">
        <v>1660</v>
      </c>
      <c r="B634">
        <v>4354</v>
      </c>
    </row>
    <row r="635" spans="1:2" x14ac:dyDescent="0.35">
      <c r="A635" t="s">
        <v>1661</v>
      </c>
      <c r="B635">
        <v>7631</v>
      </c>
    </row>
    <row r="636" spans="1:2" x14ac:dyDescent="0.35">
      <c r="A636" t="s">
        <v>1662</v>
      </c>
      <c r="B636">
        <v>4273</v>
      </c>
    </row>
    <row r="637" spans="1:2" x14ac:dyDescent="0.35">
      <c r="A637" t="s">
        <v>1663</v>
      </c>
      <c r="B637">
        <v>7808</v>
      </c>
    </row>
    <row r="638" spans="1:2" x14ac:dyDescent="0.35">
      <c r="A638" t="s">
        <v>1664</v>
      </c>
      <c r="B638">
        <v>7748</v>
      </c>
    </row>
    <row r="639" spans="1:2" x14ac:dyDescent="0.35">
      <c r="A639" t="s">
        <v>1665</v>
      </c>
      <c r="B639">
        <v>8367</v>
      </c>
    </row>
    <row r="640" spans="1:2" x14ac:dyDescent="0.35">
      <c r="A640" t="s">
        <v>1666</v>
      </c>
      <c r="B640">
        <v>4550</v>
      </c>
    </row>
    <row r="641" spans="1:2" x14ac:dyDescent="0.35">
      <c r="A641" t="s">
        <v>1667</v>
      </c>
      <c r="B641">
        <v>5443</v>
      </c>
    </row>
    <row r="642" spans="1:2" x14ac:dyDescent="0.35">
      <c r="A642" t="s">
        <v>1668</v>
      </c>
      <c r="B642">
        <v>4015</v>
      </c>
    </row>
    <row r="643" spans="1:2" x14ac:dyDescent="0.35">
      <c r="A643" t="s">
        <v>1669</v>
      </c>
      <c r="B643">
        <v>8011</v>
      </c>
    </row>
    <row r="644" spans="1:2" x14ac:dyDescent="0.35">
      <c r="A644" t="s">
        <v>1670</v>
      </c>
      <c r="B644">
        <v>1935</v>
      </c>
    </row>
    <row r="645" spans="1:2" x14ac:dyDescent="0.35">
      <c r="A645" t="s">
        <v>1671</v>
      </c>
      <c r="B645">
        <v>5475</v>
      </c>
    </row>
    <row r="646" spans="1:2" x14ac:dyDescent="0.35">
      <c r="A646" t="s">
        <v>1672</v>
      </c>
      <c r="B646">
        <v>2301</v>
      </c>
    </row>
    <row r="647" spans="1:2" x14ac:dyDescent="0.35">
      <c r="A647" t="s">
        <v>1673</v>
      </c>
      <c r="B647">
        <v>3131</v>
      </c>
    </row>
    <row r="648" spans="1:2" x14ac:dyDescent="0.35">
      <c r="A648" t="s">
        <v>1674</v>
      </c>
      <c r="B648">
        <v>3532</v>
      </c>
    </row>
    <row r="649" spans="1:2" x14ac:dyDescent="0.35">
      <c r="A649" t="s">
        <v>1675</v>
      </c>
      <c r="B649">
        <v>4996</v>
      </c>
    </row>
    <row r="650" spans="1:2" x14ac:dyDescent="0.35">
      <c r="A650" t="s">
        <v>1676</v>
      </c>
      <c r="B650">
        <v>13662</v>
      </c>
    </row>
    <row r="651" spans="1:2" x14ac:dyDescent="0.35">
      <c r="A651" t="s">
        <v>1677</v>
      </c>
      <c r="B651">
        <v>126212</v>
      </c>
    </row>
    <row r="652" spans="1:2" x14ac:dyDescent="0.35">
      <c r="A652" t="s">
        <v>1678</v>
      </c>
      <c r="B652">
        <v>41994767</v>
      </c>
    </row>
    <row r="653" spans="1:2" x14ac:dyDescent="0.35">
      <c r="A653" t="s">
        <v>1679</v>
      </c>
      <c r="B653">
        <v>115023941</v>
      </c>
    </row>
    <row r="654" spans="1:2" x14ac:dyDescent="0.35">
      <c r="A654" t="s">
        <v>1680</v>
      </c>
      <c r="B654">
        <v>86777828</v>
      </c>
    </row>
    <row r="655" spans="1:2" x14ac:dyDescent="0.35">
      <c r="A655" t="s">
        <v>1681</v>
      </c>
      <c r="B655">
        <v>75570927</v>
      </c>
    </row>
    <row r="656" spans="1:2" x14ac:dyDescent="0.35">
      <c r="A656" t="s">
        <v>1682</v>
      </c>
      <c r="B656">
        <v>147345372</v>
      </c>
    </row>
    <row r="657" spans="1:2" x14ac:dyDescent="0.35">
      <c r="A657" t="s">
        <v>1683</v>
      </c>
      <c r="B657">
        <v>105146938</v>
      </c>
    </row>
    <row r="658" spans="1:2" x14ac:dyDescent="0.35">
      <c r="A658" t="s">
        <v>1684</v>
      </c>
      <c r="B658">
        <v>87999373</v>
      </c>
    </row>
    <row r="659" spans="1:2" x14ac:dyDescent="0.35">
      <c r="A659" t="s">
        <v>1685</v>
      </c>
      <c r="B659">
        <v>56581709</v>
      </c>
    </row>
    <row r="660" spans="1:2" x14ac:dyDescent="0.35">
      <c r="A660" t="s">
        <v>1686</v>
      </c>
      <c r="B660">
        <v>129612219</v>
      </c>
    </row>
    <row r="661" spans="1:2" x14ac:dyDescent="0.35">
      <c r="A661" t="s">
        <v>1687</v>
      </c>
      <c r="B661">
        <v>118165725</v>
      </c>
    </row>
    <row r="662" spans="1:2" x14ac:dyDescent="0.35">
      <c r="A662" t="s">
        <v>1688</v>
      </c>
      <c r="B662">
        <v>177520458</v>
      </c>
    </row>
    <row r="663" spans="1:2" x14ac:dyDescent="0.35">
      <c r="A663" t="s">
        <v>1689</v>
      </c>
      <c r="B663">
        <v>105465224</v>
      </c>
    </row>
    <row r="664" spans="1:2" x14ac:dyDescent="0.35">
      <c r="A664" t="s">
        <v>1690</v>
      </c>
      <c r="B664">
        <v>97072089</v>
      </c>
    </row>
    <row r="665" spans="1:2" x14ac:dyDescent="0.35">
      <c r="A665" t="s">
        <v>1691</v>
      </c>
      <c r="B665">
        <v>80634239</v>
      </c>
    </row>
    <row r="666" spans="1:2" x14ac:dyDescent="0.35">
      <c r="A666" t="s">
        <v>1692</v>
      </c>
      <c r="B666">
        <v>137813934</v>
      </c>
    </row>
    <row r="667" spans="1:2" x14ac:dyDescent="0.35">
      <c r="A667" t="s">
        <v>1693</v>
      </c>
      <c r="B667">
        <v>41207195</v>
      </c>
    </row>
    <row r="668" spans="1:2" x14ac:dyDescent="0.35">
      <c r="A668" t="s">
        <v>1694</v>
      </c>
      <c r="B668">
        <v>97735850</v>
      </c>
    </row>
    <row r="669" spans="1:2" x14ac:dyDescent="0.35">
      <c r="A669" t="s">
        <v>1695</v>
      </c>
      <c r="B669">
        <v>34497455</v>
      </c>
    </row>
    <row r="670" spans="1:2" x14ac:dyDescent="0.35">
      <c r="A670" t="s">
        <v>1696</v>
      </c>
      <c r="B670">
        <v>65799127</v>
      </c>
    </row>
    <row r="671" spans="1:2" x14ac:dyDescent="0.35">
      <c r="A671" t="s">
        <v>1697</v>
      </c>
      <c r="B671">
        <v>61778204</v>
      </c>
    </row>
    <row r="672" spans="1:2" x14ac:dyDescent="0.35">
      <c r="A672" t="s">
        <v>1698</v>
      </c>
      <c r="B672">
        <v>142056596</v>
      </c>
    </row>
    <row r="673" spans="1:2" x14ac:dyDescent="0.35">
      <c r="A673" t="s">
        <v>1699</v>
      </c>
      <c r="B673">
        <v>439005555</v>
      </c>
    </row>
    <row r="674" spans="1:2" x14ac:dyDescent="0.35">
      <c r="A674" t="s">
        <v>1700</v>
      </c>
      <c r="B674">
        <v>2444804725</v>
      </c>
    </row>
    <row r="675" spans="1:2" x14ac:dyDescent="0.35">
      <c r="A675" t="s">
        <v>1701</v>
      </c>
      <c r="B675">
        <v>23853028</v>
      </c>
    </row>
    <row r="676" spans="1:2" x14ac:dyDescent="0.35">
      <c r="A676" t="s">
        <v>1702</v>
      </c>
      <c r="B676">
        <v>65333598</v>
      </c>
    </row>
    <row r="677" spans="1:2" x14ac:dyDescent="0.35">
      <c r="A677" t="s">
        <v>1703</v>
      </c>
      <c r="B677">
        <v>49289806</v>
      </c>
    </row>
    <row r="678" spans="1:2" x14ac:dyDescent="0.35">
      <c r="A678" t="s">
        <v>1704</v>
      </c>
      <c r="B678">
        <v>42924287</v>
      </c>
    </row>
    <row r="679" spans="1:2" x14ac:dyDescent="0.35">
      <c r="A679" t="s">
        <v>1705</v>
      </c>
      <c r="B679">
        <v>83692171</v>
      </c>
    </row>
    <row r="680" spans="1:2" x14ac:dyDescent="0.35">
      <c r="A680" t="s">
        <v>1706</v>
      </c>
      <c r="B680">
        <v>59723461</v>
      </c>
    </row>
    <row r="681" spans="1:2" x14ac:dyDescent="0.35">
      <c r="A681" t="s">
        <v>1707</v>
      </c>
      <c r="B681">
        <v>49983644</v>
      </c>
    </row>
    <row r="682" spans="1:2" x14ac:dyDescent="0.35">
      <c r="A682" t="s">
        <v>1708</v>
      </c>
      <c r="B682">
        <v>32138411</v>
      </c>
    </row>
    <row r="683" spans="1:2" x14ac:dyDescent="0.35">
      <c r="A683" t="s">
        <v>1709</v>
      </c>
      <c r="B683">
        <v>73619740</v>
      </c>
    </row>
    <row r="684" spans="1:2" x14ac:dyDescent="0.35">
      <c r="A684" t="s">
        <v>1710</v>
      </c>
      <c r="B684">
        <v>67118132</v>
      </c>
    </row>
    <row r="685" spans="1:2" x14ac:dyDescent="0.35">
      <c r="A685" t="s">
        <v>1711</v>
      </c>
      <c r="B685">
        <v>100831620</v>
      </c>
    </row>
    <row r="686" spans="1:2" x14ac:dyDescent="0.35">
      <c r="A686" t="s">
        <v>1712</v>
      </c>
      <c r="B686">
        <v>59904247</v>
      </c>
    </row>
    <row r="687" spans="1:2" x14ac:dyDescent="0.35">
      <c r="A687" t="s">
        <v>1713</v>
      </c>
      <c r="B687">
        <v>55136947</v>
      </c>
    </row>
    <row r="688" spans="1:2" x14ac:dyDescent="0.35">
      <c r="A688" t="s">
        <v>1714</v>
      </c>
      <c r="B688">
        <v>45800248</v>
      </c>
    </row>
    <row r="689" spans="1:2" x14ac:dyDescent="0.35">
      <c r="A689" t="s">
        <v>1715</v>
      </c>
      <c r="B689">
        <v>78278315</v>
      </c>
    </row>
    <row r="690" spans="1:2" x14ac:dyDescent="0.35">
      <c r="A690" t="s">
        <v>1716</v>
      </c>
      <c r="B690">
        <v>23405687</v>
      </c>
    </row>
    <row r="691" spans="1:2" x14ac:dyDescent="0.35">
      <c r="A691" t="s">
        <v>1717</v>
      </c>
      <c r="B691">
        <v>55513963</v>
      </c>
    </row>
    <row r="692" spans="1:2" x14ac:dyDescent="0.35">
      <c r="A692" t="s">
        <v>1718</v>
      </c>
      <c r="B692">
        <v>19594554</v>
      </c>
    </row>
    <row r="693" spans="1:2" x14ac:dyDescent="0.35">
      <c r="A693" t="s">
        <v>1719</v>
      </c>
      <c r="B693">
        <v>37373904</v>
      </c>
    </row>
    <row r="694" spans="1:2" x14ac:dyDescent="0.35">
      <c r="A694" t="s">
        <v>1720</v>
      </c>
      <c r="B694">
        <v>35090020</v>
      </c>
    </row>
    <row r="695" spans="1:2" x14ac:dyDescent="0.35">
      <c r="A695" t="s">
        <v>1721</v>
      </c>
      <c r="B695">
        <v>80688147</v>
      </c>
    </row>
    <row r="696" spans="1:2" x14ac:dyDescent="0.35">
      <c r="A696" t="s">
        <v>1722</v>
      </c>
      <c r="B696">
        <v>249355155</v>
      </c>
    </row>
    <row r="697" spans="1:2" x14ac:dyDescent="0.35">
      <c r="A697" t="s">
        <v>1723</v>
      </c>
      <c r="B697">
        <v>1388649085</v>
      </c>
    </row>
    <row r="698" spans="1:2" x14ac:dyDescent="0.35">
      <c r="A698" t="s">
        <v>1724</v>
      </c>
      <c r="B698">
        <v>-868674</v>
      </c>
    </row>
    <row r="699" spans="1:2" x14ac:dyDescent="0.35">
      <c r="A699" t="s">
        <v>1725</v>
      </c>
      <c r="B699">
        <v>-3996137.67</v>
      </c>
    </row>
    <row r="700" spans="1:2" x14ac:dyDescent="0.35">
      <c r="A700" t="s">
        <v>1726</v>
      </c>
      <c r="B700">
        <v>-1989983.91</v>
      </c>
    </row>
    <row r="701" spans="1:2" x14ac:dyDescent="0.35">
      <c r="A701" t="s">
        <v>1727</v>
      </c>
      <c r="B701">
        <v>-1301588</v>
      </c>
    </row>
    <row r="702" spans="1:2" x14ac:dyDescent="0.35">
      <c r="A702" t="s">
        <v>1728</v>
      </c>
      <c r="B702">
        <v>-1788584</v>
      </c>
    </row>
    <row r="703" spans="1:2" x14ac:dyDescent="0.35">
      <c r="A703" t="s">
        <v>1729</v>
      </c>
      <c r="B703">
        <v>-2312278</v>
      </c>
    </row>
    <row r="704" spans="1:2" x14ac:dyDescent="0.35">
      <c r="A704" t="s">
        <v>1730</v>
      </c>
      <c r="B704">
        <v>-2645418</v>
      </c>
    </row>
    <row r="705" spans="1:2" x14ac:dyDescent="0.35">
      <c r="A705" t="s">
        <v>1731</v>
      </c>
      <c r="B705">
        <v>-3136024</v>
      </c>
    </row>
    <row r="706" spans="1:2" x14ac:dyDescent="0.35">
      <c r="A706" t="s">
        <v>1732</v>
      </c>
      <c r="B706">
        <v>-2047490</v>
      </c>
    </row>
    <row r="707" spans="1:2" x14ac:dyDescent="0.35">
      <c r="A707" t="s">
        <v>1733</v>
      </c>
      <c r="B707">
        <v>-2571224.61</v>
      </c>
    </row>
    <row r="708" spans="1:2" x14ac:dyDescent="0.35">
      <c r="A708" t="s">
        <v>1734</v>
      </c>
      <c r="B708">
        <v>-4909048</v>
      </c>
    </row>
    <row r="709" spans="1:2" x14ac:dyDescent="0.35">
      <c r="A709" t="s">
        <v>1735</v>
      </c>
      <c r="B709">
        <v>-3933745.33</v>
      </c>
    </row>
    <row r="710" spans="1:2" x14ac:dyDescent="0.35">
      <c r="A710" t="s">
        <v>1736</v>
      </c>
      <c r="B710">
        <v>-2154385.1</v>
      </c>
    </row>
    <row r="711" spans="1:2" x14ac:dyDescent="0.35">
      <c r="A711" t="s">
        <v>1737</v>
      </c>
      <c r="B711">
        <v>-1971183</v>
      </c>
    </row>
    <row r="712" spans="1:2" x14ac:dyDescent="0.35">
      <c r="A712" t="s">
        <v>1738</v>
      </c>
      <c r="B712">
        <v>-2946241.6</v>
      </c>
    </row>
    <row r="713" spans="1:2" x14ac:dyDescent="0.35">
      <c r="A713" t="s">
        <v>1739</v>
      </c>
      <c r="B713">
        <v>-901743.16</v>
      </c>
    </row>
    <row r="714" spans="1:2" x14ac:dyDescent="0.35">
      <c r="A714" t="s">
        <v>1740</v>
      </c>
      <c r="B714">
        <v>-1364475</v>
      </c>
    </row>
    <row r="715" spans="1:2" x14ac:dyDescent="0.35">
      <c r="A715" t="s">
        <v>1741</v>
      </c>
      <c r="B715">
        <v>-1149412</v>
      </c>
    </row>
    <row r="716" spans="1:2" x14ac:dyDescent="0.35">
      <c r="A716" t="s">
        <v>1742</v>
      </c>
      <c r="B716">
        <v>-1525092</v>
      </c>
    </row>
    <row r="717" spans="1:2" x14ac:dyDescent="0.35">
      <c r="A717" t="s">
        <v>1743</v>
      </c>
      <c r="B717">
        <v>-1065471</v>
      </c>
    </row>
    <row r="718" spans="1:2" x14ac:dyDescent="0.35">
      <c r="A718" t="s">
        <v>1744</v>
      </c>
      <c r="B718">
        <v>-2614881.14</v>
      </c>
    </row>
    <row r="719" spans="1:2" x14ac:dyDescent="0.35">
      <c r="A719" t="s">
        <v>1745</v>
      </c>
      <c r="B719">
        <v>-15500000</v>
      </c>
    </row>
    <row r="720" spans="1:2" x14ac:dyDescent="0.35">
      <c r="A720" t="s">
        <v>1746</v>
      </c>
      <c r="B720">
        <v>-62693079.519999996</v>
      </c>
    </row>
    <row r="721" spans="1:2" x14ac:dyDescent="0.35">
      <c r="A721" t="s">
        <v>1747</v>
      </c>
      <c r="B721">
        <v>-932</v>
      </c>
    </row>
    <row r="722" spans="1:2" x14ac:dyDescent="0.35">
      <c r="A722" t="s">
        <v>1748</v>
      </c>
      <c r="B722">
        <v>-111441.60000000001</v>
      </c>
    </row>
    <row r="723" spans="1:2" x14ac:dyDescent="0.35">
      <c r="A723" t="s">
        <v>1749</v>
      </c>
      <c r="B723">
        <v>-141968.19</v>
      </c>
    </row>
    <row r="724" spans="1:2" x14ac:dyDescent="0.35">
      <c r="A724" t="s">
        <v>1750</v>
      </c>
      <c r="B724">
        <v>-48712</v>
      </c>
    </row>
    <row r="725" spans="1:2" x14ac:dyDescent="0.35">
      <c r="A725" t="s">
        <v>1751</v>
      </c>
      <c r="B725">
        <v>-32376</v>
      </c>
    </row>
    <row r="726" spans="1:2" x14ac:dyDescent="0.35">
      <c r="A726" t="s">
        <v>1752</v>
      </c>
      <c r="B726">
        <v>-11814</v>
      </c>
    </row>
    <row r="727" spans="1:2" x14ac:dyDescent="0.35">
      <c r="A727" t="s">
        <v>1753</v>
      </c>
      <c r="B727">
        <v>-150497</v>
      </c>
    </row>
    <row r="728" spans="1:2" x14ac:dyDescent="0.35">
      <c r="A728" t="s">
        <v>1754</v>
      </c>
      <c r="B728">
        <v>-48780</v>
      </c>
    </row>
    <row r="729" spans="1:2" x14ac:dyDescent="0.35">
      <c r="A729" t="s">
        <v>1755</v>
      </c>
      <c r="B729">
        <v>-55687</v>
      </c>
    </row>
    <row r="730" spans="1:2" x14ac:dyDescent="0.35">
      <c r="A730" t="s">
        <v>1756</v>
      </c>
      <c r="B730">
        <v>-145756.01</v>
      </c>
    </row>
    <row r="731" spans="1:2" x14ac:dyDescent="0.35">
      <c r="A731" t="s">
        <v>1757</v>
      </c>
      <c r="B731">
        <v>-73549</v>
      </c>
    </row>
    <row r="732" spans="1:2" x14ac:dyDescent="0.35">
      <c r="A732" t="s">
        <v>1758</v>
      </c>
      <c r="B732">
        <v>-124541.95</v>
      </c>
    </row>
    <row r="733" spans="1:2" x14ac:dyDescent="0.35">
      <c r="A733" t="s">
        <v>1759</v>
      </c>
      <c r="B733">
        <v>-112130.24000000002</v>
      </c>
    </row>
    <row r="734" spans="1:2" x14ac:dyDescent="0.35">
      <c r="A734" t="s">
        <v>1760</v>
      </c>
      <c r="B734">
        <v>-48034</v>
      </c>
    </row>
    <row r="735" spans="1:2" x14ac:dyDescent="0.35">
      <c r="A735" t="s">
        <v>1761</v>
      </c>
      <c r="B735">
        <v>-93391.200000000012</v>
      </c>
    </row>
    <row r="736" spans="1:2" x14ac:dyDescent="0.35">
      <c r="A736" t="s">
        <v>1762</v>
      </c>
      <c r="B736">
        <v>-45894.400000000001</v>
      </c>
    </row>
    <row r="737" spans="1:2" x14ac:dyDescent="0.35">
      <c r="A737" t="s">
        <v>1763</v>
      </c>
      <c r="B737">
        <v>-91175</v>
      </c>
    </row>
    <row r="738" spans="1:2" x14ac:dyDescent="0.35">
      <c r="A738" t="s">
        <v>1764</v>
      </c>
      <c r="B738">
        <v>-20139</v>
      </c>
    </row>
    <row r="739" spans="1:2" x14ac:dyDescent="0.35">
      <c r="A739" t="s">
        <v>1765</v>
      </c>
      <c r="B739">
        <v>-51324</v>
      </c>
    </row>
    <row r="740" spans="1:2" x14ac:dyDescent="0.35">
      <c r="A740" t="s">
        <v>1766</v>
      </c>
      <c r="B740">
        <v>-99009</v>
      </c>
    </row>
    <row r="741" spans="1:2" x14ac:dyDescent="0.35">
      <c r="A741" t="s">
        <v>1767</v>
      </c>
      <c r="B741">
        <v>-50506.559999999998</v>
      </c>
    </row>
    <row r="742" spans="1:2" x14ac:dyDescent="0.35">
      <c r="A742" t="s">
        <v>1768</v>
      </c>
      <c r="B742">
        <v>-50000</v>
      </c>
    </row>
    <row r="743" spans="1:2" x14ac:dyDescent="0.35">
      <c r="A743" t="s">
        <v>1769</v>
      </c>
      <c r="B743">
        <v>-1607658.15</v>
      </c>
    </row>
    <row r="744" spans="1:2" x14ac:dyDescent="0.35">
      <c r="A744" t="s">
        <v>1770</v>
      </c>
      <c r="B744">
        <v>-21854</v>
      </c>
    </row>
    <row r="745" spans="1:2" x14ac:dyDescent="0.35">
      <c r="A745" t="s">
        <v>1771</v>
      </c>
      <c r="B745">
        <v>-40115</v>
      </c>
    </row>
    <row r="746" spans="1:2" x14ac:dyDescent="0.35">
      <c r="A746" t="s">
        <v>1772</v>
      </c>
      <c r="B746">
        <v>-47612.6</v>
      </c>
    </row>
    <row r="747" spans="1:2" x14ac:dyDescent="0.35">
      <c r="A747" t="s">
        <v>1773</v>
      </c>
      <c r="B747">
        <v>-48218</v>
      </c>
    </row>
    <row r="748" spans="1:2" x14ac:dyDescent="0.35">
      <c r="A748" t="s">
        <v>1774</v>
      </c>
      <c r="B748">
        <v>-25162</v>
      </c>
    </row>
    <row r="749" spans="1:2" x14ac:dyDescent="0.35">
      <c r="A749" t="s">
        <v>1775</v>
      </c>
      <c r="B749">
        <v>-30899</v>
      </c>
    </row>
    <row r="750" spans="1:2" x14ac:dyDescent="0.35">
      <c r="A750" t="s">
        <v>1776</v>
      </c>
      <c r="B750">
        <v>-53179</v>
      </c>
    </row>
    <row r="751" spans="1:2" x14ac:dyDescent="0.35">
      <c r="A751" t="s">
        <v>1777</v>
      </c>
      <c r="B751">
        <v>-51333</v>
      </c>
    </row>
    <row r="752" spans="1:2" x14ac:dyDescent="0.35">
      <c r="A752" t="s">
        <v>1778</v>
      </c>
      <c r="B752">
        <v>-42546</v>
      </c>
    </row>
    <row r="753" spans="1:2" x14ac:dyDescent="0.35">
      <c r="A753" t="s">
        <v>1779</v>
      </c>
      <c r="B753">
        <v>-57590.95</v>
      </c>
    </row>
    <row r="754" spans="1:2" x14ac:dyDescent="0.35">
      <c r="A754" t="s">
        <v>1780</v>
      </c>
      <c r="B754">
        <v>-48964</v>
      </c>
    </row>
    <row r="755" spans="1:2" x14ac:dyDescent="0.35">
      <c r="A755" t="s">
        <v>1781</v>
      </c>
      <c r="B755">
        <v>-63706.879999999997</v>
      </c>
    </row>
    <row r="756" spans="1:2" x14ac:dyDescent="0.35">
      <c r="A756" t="s">
        <v>1782</v>
      </c>
      <c r="B756">
        <v>-36319.25</v>
      </c>
    </row>
    <row r="757" spans="1:2" x14ac:dyDescent="0.35">
      <c r="A757" t="s">
        <v>1783</v>
      </c>
      <c r="B757">
        <v>-34189</v>
      </c>
    </row>
    <row r="758" spans="1:2" x14ac:dyDescent="0.35">
      <c r="A758" t="s">
        <v>1784</v>
      </c>
      <c r="B758">
        <v>-130461</v>
      </c>
    </row>
    <row r="759" spans="1:2" x14ac:dyDescent="0.35">
      <c r="A759" t="s">
        <v>1785</v>
      </c>
      <c r="B759">
        <v>-11317.4</v>
      </c>
    </row>
    <row r="760" spans="1:2" x14ac:dyDescent="0.35">
      <c r="A760" t="s">
        <v>1786</v>
      </c>
      <c r="B760">
        <v>-53080</v>
      </c>
    </row>
    <row r="761" spans="1:2" x14ac:dyDescent="0.35">
      <c r="A761" t="s">
        <v>1787</v>
      </c>
      <c r="B761">
        <v>-19738</v>
      </c>
    </row>
    <row r="762" spans="1:2" x14ac:dyDescent="0.35">
      <c r="A762" t="s">
        <v>1788</v>
      </c>
      <c r="B762">
        <v>-27451</v>
      </c>
    </row>
    <row r="763" spans="1:2" x14ac:dyDescent="0.35">
      <c r="A763" t="s">
        <v>1789</v>
      </c>
      <c r="B763">
        <v>-19582</v>
      </c>
    </row>
    <row r="764" spans="1:2" x14ac:dyDescent="0.35">
      <c r="A764" t="s">
        <v>1790</v>
      </c>
      <c r="B764">
        <v>-47050</v>
      </c>
    </row>
    <row r="765" spans="1:2" x14ac:dyDescent="0.35">
      <c r="A765" t="s">
        <v>1791</v>
      </c>
      <c r="B765">
        <v>-45250</v>
      </c>
    </row>
    <row r="766" spans="1:2" x14ac:dyDescent="0.35">
      <c r="A766" t="s">
        <v>1792</v>
      </c>
      <c r="B766">
        <v>-955618.08000000007</v>
      </c>
    </row>
    <row r="767" spans="1:2" x14ac:dyDescent="0.35">
      <c r="A767" t="s">
        <v>1793</v>
      </c>
      <c r="B767">
        <v>-21874</v>
      </c>
    </row>
    <row r="768" spans="1:2" x14ac:dyDescent="0.35">
      <c r="A768" t="s">
        <v>1794</v>
      </c>
      <c r="B768">
        <v>-91675.199999999997</v>
      </c>
    </row>
    <row r="769" spans="1:2" x14ac:dyDescent="0.35">
      <c r="A769" t="s">
        <v>1795</v>
      </c>
      <c r="B769">
        <v>-157052</v>
      </c>
    </row>
    <row r="770" spans="1:2" x14ac:dyDescent="0.35">
      <c r="A770" t="s">
        <v>1796</v>
      </c>
      <c r="B770">
        <v>-125017</v>
      </c>
    </row>
    <row r="771" spans="1:2" x14ac:dyDescent="0.35">
      <c r="A771" t="s">
        <v>1797</v>
      </c>
      <c r="B771">
        <v>-197778</v>
      </c>
    </row>
    <row r="772" spans="1:2" x14ac:dyDescent="0.35">
      <c r="A772" t="s">
        <v>1798</v>
      </c>
      <c r="B772">
        <v>-59349</v>
      </c>
    </row>
    <row r="773" spans="1:2" x14ac:dyDescent="0.35">
      <c r="A773" t="s">
        <v>1799</v>
      </c>
      <c r="B773">
        <v>-31450</v>
      </c>
    </row>
    <row r="774" spans="1:2" x14ac:dyDescent="0.35">
      <c r="A774" t="s">
        <v>1800</v>
      </c>
      <c r="B774">
        <v>-35216</v>
      </c>
    </row>
    <row r="775" spans="1:2" x14ac:dyDescent="0.35">
      <c r="A775" t="s">
        <v>1801</v>
      </c>
      <c r="B775">
        <v>-102533</v>
      </c>
    </row>
    <row r="776" spans="1:2" x14ac:dyDescent="0.35">
      <c r="A776" t="s">
        <v>1802</v>
      </c>
      <c r="B776">
        <v>-162757.97</v>
      </c>
    </row>
    <row r="777" spans="1:2" x14ac:dyDescent="0.35">
      <c r="A777" t="s">
        <v>1803</v>
      </c>
      <c r="B777">
        <v>-232696</v>
      </c>
    </row>
    <row r="778" spans="1:2" x14ac:dyDescent="0.35">
      <c r="A778" t="s">
        <v>1804</v>
      </c>
      <c r="B778">
        <v>-98377.600000000006</v>
      </c>
    </row>
    <row r="779" spans="1:2" x14ac:dyDescent="0.35">
      <c r="A779" t="s">
        <v>1805</v>
      </c>
      <c r="B779">
        <v>-152990.45000000001</v>
      </c>
    </row>
    <row r="780" spans="1:2" x14ac:dyDescent="0.35">
      <c r="A780" t="s">
        <v>1806</v>
      </c>
      <c r="B780">
        <v>-299273</v>
      </c>
    </row>
    <row r="781" spans="1:2" x14ac:dyDescent="0.35">
      <c r="A781" t="s">
        <v>1807</v>
      </c>
      <c r="B781">
        <v>-243089</v>
      </c>
    </row>
    <row r="782" spans="1:2" x14ac:dyDescent="0.35">
      <c r="A782" t="s">
        <v>1808</v>
      </c>
      <c r="B782">
        <v>-18760.810000000001</v>
      </c>
    </row>
    <row r="783" spans="1:2" x14ac:dyDescent="0.35">
      <c r="A783" t="s">
        <v>1809</v>
      </c>
      <c r="B783">
        <v>-232284</v>
      </c>
    </row>
    <row r="784" spans="1:2" x14ac:dyDescent="0.35">
      <c r="A784" t="s">
        <v>1810</v>
      </c>
      <c r="B784">
        <v>-85000</v>
      </c>
    </row>
    <row r="785" spans="1:2" x14ac:dyDescent="0.35">
      <c r="A785" t="s">
        <v>1811</v>
      </c>
      <c r="B785">
        <v>-171394</v>
      </c>
    </row>
    <row r="786" spans="1:2" x14ac:dyDescent="0.35">
      <c r="A786" t="s">
        <v>1812</v>
      </c>
      <c r="B786">
        <v>-182868</v>
      </c>
    </row>
    <row r="787" spans="1:2" x14ac:dyDescent="0.35">
      <c r="A787" t="s">
        <v>1813</v>
      </c>
      <c r="B787">
        <v>-273293.2</v>
      </c>
    </row>
    <row r="788" spans="1:2" x14ac:dyDescent="0.35">
      <c r="A788" t="s">
        <v>1814</v>
      </c>
      <c r="B788">
        <v>-750000</v>
      </c>
    </row>
    <row r="789" spans="1:2" x14ac:dyDescent="0.35">
      <c r="A789" t="s">
        <v>1815</v>
      </c>
      <c r="B789">
        <v>-3724728.2300000004</v>
      </c>
    </row>
    <row r="790" spans="1:2" x14ac:dyDescent="0.35">
      <c r="A790" t="s">
        <v>1816</v>
      </c>
      <c r="B790">
        <v>-4655619</v>
      </c>
    </row>
    <row r="791" spans="1:2" x14ac:dyDescent="0.35">
      <c r="A791" t="s">
        <v>1817</v>
      </c>
      <c r="B791">
        <v>-10721352.630000001</v>
      </c>
    </row>
    <row r="792" spans="1:2" x14ac:dyDescent="0.35">
      <c r="A792" t="s">
        <v>1818</v>
      </c>
      <c r="B792">
        <v>-7263646</v>
      </c>
    </row>
    <row r="793" spans="1:2" x14ac:dyDescent="0.35">
      <c r="A793" t="s">
        <v>1819</v>
      </c>
      <c r="B793">
        <v>-5408203</v>
      </c>
    </row>
    <row r="794" spans="1:2" x14ac:dyDescent="0.35">
      <c r="A794" t="s">
        <v>1820</v>
      </c>
      <c r="B794">
        <v>-6080686</v>
      </c>
    </row>
    <row r="795" spans="1:2" x14ac:dyDescent="0.35">
      <c r="A795" t="s">
        <v>1821</v>
      </c>
      <c r="B795">
        <v>-4696242</v>
      </c>
    </row>
    <row r="796" spans="1:2" x14ac:dyDescent="0.35">
      <c r="A796" t="s">
        <v>1822</v>
      </c>
      <c r="B796">
        <v>-8304945</v>
      </c>
    </row>
    <row r="797" spans="1:2" x14ac:dyDescent="0.35">
      <c r="A797" t="s">
        <v>1823</v>
      </c>
      <c r="B797">
        <v>-5089083</v>
      </c>
    </row>
    <row r="798" spans="1:2" x14ac:dyDescent="0.35">
      <c r="A798" t="s">
        <v>1824</v>
      </c>
      <c r="B798">
        <v>-9219539</v>
      </c>
    </row>
    <row r="799" spans="1:2" x14ac:dyDescent="0.35">
      <c r="A799" t="s">
        <v>1825</v>
      </c>
      <c r="B799">
        <v>-8189394.71</v>
      </c>
    </row>
    <row r="800" spans="1:2" x14ac:dyDescent="0.35">
      <c r="A800" t="s">
        <v>1826</v>
      </c>
      <c r="B800">
        <v>-8954080</v>
      </c>
    </row>
    <row r="801" spans="1:2" x14ac:dyDescent="0.35">
      <c r="A801" t="s">
        <v>1827</v>
      </c>
      <c r="B801">
        <v>-5199354.59</v>
      </c>
    </row>
    <row r="802" spans="1:2" x14ac:dyDescent="0.35">
      <c r="A802" t="s">
        <v>1828</v>
      </c>
      <c r="B802">
        <v>-5230186.2</v>
      </c>
    </row>
    <row r="803" spans="1:2" x14ac:dyDescent="0.35">
      <c r="A803" t="s">
        <v>1829</v>
      </c>
      <c r="B803">
        <v>-4992582</v>
      </c>
    </row>
    <row r="804" spans="1:2" x14ac:dyDescent="0.35">
      <c r="A804" t="s">
        <v>1830</v>
      </c>
      <c r="B804">
        <v>-9229289</v>
      </c>
    </row>
    <row r="805" spans="1:2" x14ac:dyDescent="0.35">
      <c r="A805" t="s">
        <v>1831</v>
      </c>
      <c r="B805">
        <v>-2043119.75</v>
      </c>
    </row>
    <row r="806" spans="1:2" x14ac:dyDescent="0.35">
      <c r="A806" t="s">
        <v>1832</v>
      </c>
      <c r="B806">
        <v>-6617545</v>
      </c>
    </row>
    <row r="807" spans="1:2" x14ac:dyDescent="0.35">
      <c r="A807" t="s">
        <v>1833</v>
      </c>
      <c r="B807">
        <v>-2755340</v>
      </c>
    </row>
    <row r="808" spans="1:2" x14ac:dyDescent="0.35">
      <c r="A808" t="s">
        <v>1834</v>
      </c>
      <c r="B808">
        <v>-3412995</v>
      </c>
    </row>
    <row r="809" spans="1:2" x14ac:dyDescent="0.35">
      <c r="A809" t="s">
        <v>1835</v>
      </c>
      <c r="B809">
        <v>-3834589</v>
      </c>
    </row>
    <row r="810" spans="1:2" x14ac:dyDescent="0.35">
      <c r="A810" t="s">
        <v>1836</v>
      </c>
      <c r="B810">
        <v>-5536780.8300000001</v>
      </c>
    </row>
    <row r="811" spans="1:2" x14ac:dyDescent="0.35">
      <c r="A811" t="s">
        <v>1837</v>
      </c>
      <c r="B811">
        <v>-11250000</v>
      </c>
    </row>
    <row r="812" spans="1:2" x14ac:dyDescent="0.35">
      <c r="A812" t="s">
        <v>1838</v>
      </c>
      <c r="B812">
        <v>-138684571.71000001</v>
      </c>
    </row>
    <row r="813" spans="1:2" x14ac:dyDescent="0.35">
      <c r="A813" t="s">
        <v>1839</v>
      </c>
      <c r="B813">
        <v>-4699347</v>
      </c>
    </row>
    <row r="814" spans="1:2" x14ac:dyDescent="0.35">
      <c r="A814" t="s">
        <v>1840</v>
      </c>
      <c r="B814">
        <v>-10853143</v>
      </c>
    </row>
    <row r="815" spans="1:2" x14ac:dyDescent="0.35">
      <c r="A815" t="s">
        <v>1841</v>
      </c>
      <c r="B815">
        <v>-7468311</v>
      </c>
    </row>
    <row r="816" spans="1:2" x14ac:dyDescent="0.35">
      <c r="A816" t="s">
        <v>1842</v>
      </c>
      <c r="B816">
        <v>-5581438</v>
      </c>
    </row>
    <row r="817" spans="1:2" x14ac:dyDescent="0.35">
      <c r="A817" t="s">
        <v>1843</v>
      </c>
      <c r="B817">
        <v>-6303626</v>
      </c>
    </row>
    <row r="818" spans="1:2" x14ac:dyDescent="0.35">
      <c r="A818" t="s">
        <v>1844</v>
      </c>
      <c r="B818">
        <v>-4786490</v>
      </c>
    </row>
    <row r="819" spans="1:2" x14ac:dyDescent="0.35">
      <c r="A819" t="s">
        <v>1845</v>
      </c>
      <c r="B819">
        <v>-8389574</v>
      </c>
    </row>
    <row r="820" spans="1:2" x14ac:dyDescent="0.35">
      <c r="A820" t="s">
        <v>1846</v>
      </c>
      <c r="B820">
        <v>-5175632</v>
      </c>
    </row>
    <row r="821" spans="1:2" x14ac:dyDescent="0.35">
      <c r="A821" t="s">
        <v>1847</v>
      </c>
      <c r="B821">
        <v>-9364618</v>
      </c>
    </row>
    <row r="822" spans="1:2" x14ac:dyDescent="0.35">
      <c r="A822" t="s">
        <v>1848</v>
      </c>
      <c r="B822">
        <v>-8409744</v>
      </c>
    </row>
    <row r="823" spans="1:2" x14ac:dyDescent="0.35">
      <c r="A823" t="s">
        <v>1849</v>
      </c>
      <c r="B823">
        <v>-9235740</v>
      </c>
    </row>
    <row r="824" spans="1:2" x14ac:dyDescent="0.35">
      <c r="A824" t="s">
        <v>1850</v>
      </c>
      <c r="B824">
        <v>-5361439</v>
      </c>
    </row>
    <row r="825" spans="1:2" x14ac:dyDescent="0.35">
      <c r="A825" t="s">
        <v>1851</v>
      </c>
      <c r="B825">
        <v>-5419496</v>
      </c>
    </row>
    <row r="826" spans="1:2" x14ac:dyDescent="0.35">
      <c r="A826" t="s">
        <v>1852</v>
      </c>
      <c r="B826">
        <v>-5326044</v>
      </c>
    </row>
    <row r="827" spans="1:2" x14ac:dyDescent="0.35">
      <c r="A827" t="s">
        <v>1853</v>
      </c>
      <c r="B827">
        <v>-9602839</v>
      </c>
    </row>
    <row r="828" spans="1:2" x14ac:dyDescent="0.35">
      <c r="A828" t="s">
        <v>1854</v>
      </c>
      <c r="B828">
        <v>-2073198</v>
      </c>
    </row>
    <row r="829" spans="1:2" x14ac:dyDescent="0.35">
      <c r="A829" t="s">
        <v>1855</v>
      </c>
      <c r="B829">
        <v>-6902909</v>
      </c>
    </row>
    <row r="830" spans="1:2" x14ac:dyDescent="0.35">
      <c r="A830" t="s">
        <v>1856</v>
      </c>
      <c r="B830">
        <v>-2860078</v>
      </c>
    </row>
    <row r="831" spans="1:2" x14ac:dyDescent="0.35">
      <c r="A831" t="s">
        <v>1857</v>
      </c>
      <c r="B831">
        <v>-3611840</v>
      </c>
    </row>
    <row r="832" spans="1:2" x14ac:dyDescent="0.35">
      <c r="A832" t="s">
        <v>1858</v>
      </c>
      <c r="B832">
        <v>-4037039</v>
      </c>
    </row>
    <row r="833" spans="1:2" x14ac:dyDescent="0.35">
      <c r="A833" t="s">
        <v>1859</v>
      </c>
      <c r="B833">
        <v>-5857124</v>
      </c>
    </row>
    <row r="834" spans="1:2" x14ac:dyDescent="0.35">
      <c r="A834" t="s">
        <v>1860</v>
      </c>
      <c r="B834">
        <v>-12045250</v>
      </c>
    </row>
    <row r="835" spans="1:2" x14ac:dyDescent="0.35">
      <c r="A835" t="s">
        <v>1861</v>
      </c>
      <c r="B835">
        <v>-143364919</v>
      </c>
    </row>
    <row r="836" spans="1:2" x14ac:dyDescent="0.35">
      <c r="A836" t="s">
        <v>1862</v>
      </c>
      <c r="B836">
        <v>0</v>
      </c>
    </row>
    <row r="837" spans="1:2" x14ac:dyDescent="0.35">
      <c r="A837" t="s">
        <v>1863</v>
      </c>
      <c r="B837">
        <v>0</v>
      </c>
    </row>
    <row r="838" spans="1:2" x14ac:dyDescent="0.35">
      <c r="A838" t="s">
        <v>1864</v>
      </c>
      <c r="B838">
        <v>0</v>
      </c>
    </row>
    <row r="839" spans="1:2" x14ac:dyDescent="0.35">
      <c r="A839" t="s">
        <v>1865</v>
      </c>
      <c r="B839">
        <v>0</v>
      </c>
    </row>
    <row r="840" spans="1:2" x14ac:dyDescent="0.35">
      <c r="A840" t="s">
        <v>1866</v>
      </c>
      <c r="B840">
        <v>-300000</v>
      </c>
    </row>
    <row r="841" spans="1:2" x14ac:dyDescent="0.35">
      <c r="A841" t="s">
        <v>1867</v>
      </c>
      <c r="B841">
        <v>-10000</v>
      </c>
    </row>
    <row r="842" spans="1:2" x14ac:dyDescent="0.35">
      <c r="A842" t="s">
        <v>1868</v>
      </c>
      <c r="B842">
        <v>-5000</v>
      </c>
    </row>
    <row r="843" spans="1:2" x14ac:dyDescent="0.35">
      <c r="A843" t="s">
        <v>1869</v>
      </c>
      <c r="B843">
        <v>0</v>
      </c>
    </row>
    <row r="844" spans="1:2" x14ac:dyDescent="0.35">
      <c r="A844" t="s">
        <v>1870</v>
      </c>
      <c r="B844">
        <v>-180349</v>
      </c>
    </row>
    <row r="845" spans="1:2" x14ac:dyDescent="0.35">
      <c r="A845" t="s">
        <v>1871</v>
      </c>
      <c r="B845">
        <v>-32644.1</v>
      </c>
    </row>
    <row r="846" spans="1:2" x14ac:dyDescent="0.35">
      <c r="A846" t="s">
        <v>1872</v>
      </c>
      <c r="B846">
        <v>-132701</v>
      </c>
    </row>
    <row r="847" spans="1:2" x14ac:dyDescent="0.35">
      <c r="A847" t="s">
        <v>1873</v>
      </c>
      <c r="B847">
        <v>-10000</v>
      </c>
    </row>
    <row r="848" spans="1:2" x14ac:dyDescent="0.35">
      <c r="A848" t="s">
        <v>1874</v>
      </c>
      <c r="B848">
        <v>-114455.39</v>
      </c>
    </row>
    <row r="849" spans="1:2" x14ac:dyDescent="0.35">
      <c r="A849" t="s">
        <v>1875</v>
      </c>
      <c r="B849">
        <v>0</v>
      </c>
    </row>
    <row r="850" spans="1:2" x14ac:dyDescent="0.35">
      <c r="A850" t="s">
        <v>1876</v>
      </c>
      <c r="B850">
        <v>-77143</v>
      </c>
    </row>
    <row r="851" spans="1:2" x14ac:dyDescent="0.35">
      <c r="A851" t="s">
        <v>1877</v>
      </c>
      <c r="B851">
        <v>0</v>
      </c>
    </row>
    <row r="852" spans="1:2" x14ac:dyDescent="0.35">
      <c r="A852" t="s">
        <v>1878</v>
      </c>
      <c r="B852">
        <v>-202907</v>
      </c>
    </row>
    <row r="853" spans="1:2" x14ac:dyDescent="0.35">
      <c r="A853" t="s">
        <v>1879</v>
      </c>
      <c r="B853">
        <v>-181774</v>
      </c>
    </row>
    <row r="854" spans="1:2" x14ac:dyDescent="0.35">
      <c r="A854" t="s">
        <v>1880</v>
      </c>
      <c r="B854">
        <v>0</v>
      </c>
    </row>
    <row r="855" spans="1:2" x14ac:dyDescent="0.35">
      <c r="A855" t="s">
        <v>1881</v>
      </c>
      <c r="B855">
        <v>0</v>
      </c>
    </row>
    <row r="856" spans="1:2" x14ac:dyDescent="0.35">
      <c r="A856" t="s">
        <v>1882</v>
      </c>
      <c r="B856">
        <v>-1616061.58</v>
      </c>
    </row>
    <row r="857" spans="1:2" x14ac:dyDescent="0.35">
      <c r="A857" t="s">
        <v>1883</v>
      </c>
      <c r="B857">
        <v>-100000</v>
      </c>
    </row>
    <row r="858" spans="1:2" x14ac:dyDescent="0.35">
      <c r="A858" t="s">
        <v>1884</v>
      </c>
      <c r="B858">
        <v>-2963035.0700000003</v>
      </c>
    </row>
    <row r="859" spans="1:2" x14ac:dyDescent="0.35">
      <c r="A859" t="s">
        <v>1885</v>
      </c>
      <c r="B859">
        <v>-257831</v>
      </c>
    </row>
    <row r="860" spans="1:2" x14ac:dyDescent="0.35">
      <c r="A860" t="s">
        <v>1886</v>
      </c>
      <c r="B860">
        <v>-534156.51</v>
      </c>
    </row>
    <row r="861" spans="1:2" x14ac:dyDescent="0.35">
      <c r="A861" t="s">
        <v>1887</v>
      </c>
      <c r="B861">
        <v>-1317727.06</v>
      </c>
    </row>
    <row r="862" spans="1:2" x14ac:dyDescent="0.35">
      <c r="A862" t="s">
        <v>1888</v>
      </c>
      <c r="B862">
        <v>-595974</v>
      </c>
    </row>
    <row r="863" spans="1:2" x14ac:dyDescent="0.35">
      <c r="A863" t="s">
        <v>1889</v>
      </c>
      <c r="B863">
        <v>-1100456</v>
      </c>
    </row>
    <row r="864" spans="1:2" x14ac:dyDescent="0.35">
      <c r="A864" t="s">
        <v>1890</v>
      </c>
      <c r="B864">
        <v>-1000000</v>
      </c>
    </row>
    <row r="865" spans="1:2" x14ac:dyDescent="0.35">
      <c r="A865" t="s">
        <v>1891</v>
      </c>
      <c r="B865">
        <v>-1156902</v>
      </c>
    </row>
    <row r="866" spans="1:2" x14ac:dyDescent="0.35">
      <c r="A866" t="s">
        <v>1892</v>
      </c>
      <c r="B866">
        <v>-468239</v>
      </c>
    </row>
    <row r="867" spans="1:2" x14ac:dyDescent="0.35">
      <c r="A867" t="s">
        <v>1893</v>
      </c>
      <c r="B867">
        <v>-1024367</v>
      </c>
    </row>
    <row r="868" spans="1:2" x14ac:dyDescent="0.35">
      <c r="A868" t="s">
        <v>1894</v>
      </c>
      <c r="B868">
        <v>-1367146.04</v>
      </c>
    </row>
    <row r="869" spans="1:2" x14ac:dyDescent="0.35">
      <c r="A869" t="s">
        <v>1895</v>
      </c>
      <c r="B869">
        <v>-1680256</v>
      </c>
    </row>
    <row r="870" spans="1:2" x14ac:dyDescent="0.35">
      <c r="A870" t="s">
        <v>1896</v>
      </c>
      <c r="B870">
        <v>-596961.76</v>
      </c>
    </row>
    <row r="871" spans="1:2" x14ac:dyDescent="0.35">
      <c r="A871" t="s">
        <v>1897</v>
      </c>
      <c r="B871">
        <v>-894185.28</v>
      </c>
    </row>
    <row r="872" spans="1:2" x14ac:dyDescent="0.35">
      <c r="A872" t="s">
        <v>1898</v>
      </c>
      <c r="B872">
        <v>-765879</v>
      </c>
    </row>
    <row r="873" spans="1:2" x14ac:dyDescent="0.35">
      <c r="A873" t="s">
        <v>1899</v>
      </c>
      <c r="B873">
        <v>-1483928</v>
      </c>
    </row>
    <row r="874" spans="1:2" x14ac:dyDescent="0.35">
      <c r="A874" t="s">
        <v>1900</v>
      </c>
      <c r="B874">
        <v>-356681.85</v>
      </c>
    </row>
    <row r="875" spans="1:2" x14ac:dyDescent="0.35">
      <c r="A875" t="s">
        <v>1901</v>
      </c>
      <c r="B875">
        <v>-826647</v>
      </c>
    </row>
    <row r="876" spans="1:2" x14ac:dyDescent="0.35">
      <c r="A876" t="s">
        <v>1902</v>
      </c>
      <c r="B876">
        <v>-294536</v>
      </c>
    </row>
    <row r="877" spans="1:2" x14ac:dyDescent="0.35">
      <c r="A877" t="s">
        <v>1903</v>
      </c>
      <c r="B877">
        <v>-1071310</v>
      </c>
    </row>
    <row r="878" spans="1:2" x14ac:dyDescent="0.35">
      <c r="A878" t="s">
        <v>1904</v>
      </c>
      <c r="B878">
        <v>-579540</v>
      </c>
    </row>
    <row r="879" spans="1:2" x14ac:dyDescent="0.35">
      <c r="A879" t="s">
        <v>1905</v>
      </c>
      <c r="B879">
        <v>-2560371.33</v>
      </c>
    </row>
    <row r="880" spans="1:2" x14ac:dyDescent="0.35">
      <c r="A880" t="s">
        <v>1906</v>
      </c>
      <c r="B880">
        <v>-8900000</v>
      </c>
    </row>
    <row r="881" spans="1:2" x14ac:dyDescent="0.35">
      <c r="A881" t="s">
        <v>1907</v>
      </c>
      <c r="B881">
        <v>-28833094.830000002</v>
      </c>
    </row>
    <row r="882" spans="1:2" x14ac:dyDescent="0.35">
      <c r="A882" t="s">
        <v>1908</v>
      </c>
      <c r="B882">
        <v>-4033</v>
      </c>
    </row>
    <row r="883" spans="1:2" x14ac:dyDescent="0.35">
      <c r="A883" t="s">
        <v>1909</v>
      </c>
      <c r="B883">
        <v>0</v>
      </c>
    </row>
    <row r="884" spans="1:2" x14ac:dyDescent="0.35">
      <c r="A884" t="s">
        <v>1910</v>
      </c>
      <c r="B884">
        <v>0</v>
      </c>
    </row>
    <row r="885" spans="1:2" x14ac:dyDescent="0.35">
      <c r="A885" t="s">
        <v>1911</v>
      </c>
      <c r="B885">
        <v>-6248</v>
      </c>
    </row>
    <row r="886" spans="1:2" x14ac:dyDescent="0.35">
      <c r="A886" t="s">
        <v>1912</v>
      </c>
      <c r="B886">
        <v>0</v>
      </c>
    </row>
    <row r="887" spans="1:2" x14ac:dyDescent="0.35">
      <c r="A887" t="s">
        <v>1913</v>
      </c>
      <c r="B887">
        <v>-9087.9999999999982</v>
      </c>
    </row>
    <row r="888" spans="1:2" x14ac:dyDescent="0.35">
      <c r="A888" t="s">
        <v>1914</v>
      </c>
      <c r="B888">
        <v>-19368</v>
      </c>
    </row>
    <row r="889" spans="1:2" x14ac:dyDescent="0.35">
      <c r="A889" t="s">
        <v>1915</v>
      </c>
      <c r="B889">
        <v>0</v>
      </c>
    </row>
    <row r="890" spans="1:2" x14ac:dyDescent="0.35">
      <c r="A890" t="s">
        <v>1916</v>
      </c>
      <c r="B890">
        <v>-50000</v>
      </c>
    </row>
    <row r="891" spans="1:2" x14ac:dyDescent="0.35">
      <c r="A891" t="s">
        <v>1917</v>
      </c>
      <c r="B891">
        <v>-62863.37</v>
      </c>
    </row>
    <row r="892" spans="1:2" x14ac:dyDescent="0.35">
      <c r="A892" t="s">
        <v>1918</v>
      </c>
      <c r="B892">
        <v>-198017</v>
      </c>
    </row>
    <row r="893" spans="1:2" x14ac:dyDescent="0.35">
      <c r="A893" t="s">
        <v>1919</v>
      </c>
      <c r="B893">
        <v>-24111.599999999999</v>
      </c>
    </row>
    <row r="894" spans="1:2" x14ac:dyDescent="0.35">
      <c r="A894" t="s">
        <v>1920</v>
      </c>
      <c r="B894">
        <v>-9441.6</v>
      </c>
    </row>
    <row r="895" spans="1:2" x14ac:dyDescent="0.35">
      <c r="A895" t="s">
        <v>1921</v>
      </c>
      <c r="B895">
        <v>-14672</v>
      </c>
    </row>
    <row r="896" spans="1:2" x14ac:dyDescent="0.35">
      <c r="A896" t="s">
        <v>1922</v>
      </c>
      <c r="B896">
        <v>-20176</v>
      </c>
    </row>
    <row r="897" spans="1:2" x14ac:dyDescent="0.35">
      <c r="A897" t="s">
        <v>1923</v>
      </c>
      <c r="B897">
        <v>-99564.72</v>
      </c>
    </row>
    <row r="898" spans="1:2" x14ac:dyDescent="0.35">
      <c r="A898" t="s">
        <v>1924</v>
      </c>
      <c r="B898">
        <v>-99741</v>
      </c>
    </row>
    <row r="899" spans="1:2" x14ac:dyDescent="0.35">
      <c r="A899" t="s">
        <v>1925</v>
      </c>
      <c r="B899">
        <v>-14484</v>
      </c>
    </row>
    <row r="900" spans="1:2" x14ac:dyDescent="0.35">
      <c r="A900" t="s">
        <v>1926</v>
      </c>
      <c r="B900">
        <v>0</v>
      </c>
    </row>
    <row r="901" spans="1:2" x14ac:dyDescent="0.35">
      <c r="A901" t="s">
        <v>1927</v>
      </c>
      <c r="B901">
        <v>-5169</v>
      </c>
    </row>
    <row r="902" spans="1:2" x14ac:dyDescent="0.35">
      <c r="A902" t="s">
        <v>1928</v>
      </c>
      <c r="B902">
        <v>-29337.200000000001</v>
      </c>
    </row>
    <row r="903" spans="1:2" x14ac:dyDescent="0.35">
      <c r="A903" t="s">
        <v>1929</v>
      </c>
      <c r="B903">
        <v>-100000</v>
      </c>
    </row>
    <row r="904" spans="1:2" x14ac:dyDescent="0.35">
      <c r="A904" t="s">
        <v>1930</v>
      </c>
      <c r="B904">
        <v>-766314.49</v>
      </c>
    </row>
    <row r="905" spans="1:2" x14ac:dyDescent="0.35">
      <c r="A905" t="s">
        <v>1931</v>
      </c>
      <c r="B905">
        <v>0</v>
      </c>
    </row>
    <row r="906" spans="1:2" x14ac:dyDescent="0.35">
      <c r="A906" t="s">
        <v>1932</v>
      </c>
      <c r="B906">
        <v>0</v>
      </c>
    </row>
    <row r="907" spans="1:2" x14ac:dyDescent="0.35">
      <c r="A907" t="s">
        <v>1933</v>
      </c>
      <c r="B907">
        <v>0</v>
      </c>
    </row>
    <row r="908" spans="1:2" x14ac:dyDescent="0.35">
      <c r="A908" t="s">
        <v>1934</v>
      </c>
      <c r="B908">
        <v>0</v>
      </c>
    </row>
    <row r="909" spans="1:2" x14ac:dyDescent="0.35">
      <c r="A909" t="s">
        <v>1935</v>
      </c>
      <c r="B909">
        <v>0</v>
      </c>
    </row>
    <row r="910" spans="1:2" x14ac:dyDescent="0.35">
      <c r="A910" t="s">
        <v>1936</v>
      </c>
      <c r="B910">
        <v>0</v>
      </c>
    </row>
    <row r="911" spans="1:2" x14ac:dyDescent="0.35">
      <c r="A911" t="s">
        <v>1937</v>
      </c>
      <c r="B911">
        <v>0</v>
      </c>
    </row>
    <row r="912" spans="1:2" x14ac:dyDescent="0.35">
      <c r="A912" t="s">
        <v>1938</v>
      </c>
      <c r="B912">
        <v>0</v>
      </c>
    </row>
    <row r="913" spans="1:2" x14ac:dyDescent="0.35">
      <c r="A913" t="s">
        <v>1939</v>
      </c>
      <c r="B913">
        <v>-100000</v>
      </c>
    </row>
    <row r="914" spans="1:2" x14ac:dyDescent="0.35">
      <c r="A914" t="s">
        <v>1940</v>
      </c>
      <c r="B914">
        <v>0</v>
      </c>
    </row>
    <row r="915" spans="1:2" x14ac:dyDescent="0.35">
      <c r="A915" t="s">
        <v>1941</v>
      </c>
      <c r="B915">
        <v>0</v>
      </c>
    </row>
    <row r="916" spans="1:2" x14ac:dyDescent="0.35">
      <c r="A916" t="s">
        <v>1942</v>
      </c>
      <c r="B916">
        <v>0</v>
      </c>
    </row>
    <row r="917" spans="1:2" x14ac:dyDescent="0.35">
      <c r="A917" t="s">
        <v>1943</v>
      </c>
      <c r="B917">
        <v>0</v>
      </c>
    </row>
    <row r="918" spans="1:2" x14ac:dyDescent="0.35">
      <c r="A918" t="s">
        <v>1944</v>
      </c>
      <c r="B918">
        <v>0</v>
      </c>
    </row>
    <row r="919" spans="1:2" x14ac:dyDescent="0.35">
      <c r="A919" t="s">
        <v>1945</v>
      </c>
      <c r="B919">
        <v>0</v>
      </c>
    </row>
    <row r="920" spans="1:2" x14ac:dyDescent="0.35">
      <c r="A920" t="s">
        <v>1946</v>
      </c>
      <c r="B920">
        <v>0</v>
      </c>
    </row>
    <row r="921" spans="1:2" x14ac:dyDescent="0.35">
      <c r="A921" t="s">
        <v>1947</v>
      </c>
      <c r="B921">
        <v>0</v>
      </c>
    </row>
    <row r="922" spans="1:2" x14ac:dyDescent="0.35">
      <c r="A922" t="s">
        <v>1948</v>
      </c>
      <c r="B922">
        <v>0</v>
      </c>
    </row>
    <row r="923" spans="1:2" x14ac:dyDescent="0.35">
      <c r="A923" t="s">
        <v>1949</v>
      </c>
      <c r="B923">
        <v>0</v>
      </c>
    </row>
    <row r="924" spans="1:2" x14ac:dyDescent="0.35">
      <c r="A924" t="s">
        <v>1950</v>
      </c>
      <c r="B924">
        <v>0</v>
      </c>
    </row>
    <row r="925" spans="1:2" x14ac:dyDescent="0.35">
      <c r="A925" t="s">
        <v>1951</v>
      </c>
      <c r="B925">
        <v>0</v>
      </c>
    </row>
    <row r="926" spans="1:2" x14ac:dyDescent="0.35">
      <c r="A926" t="s">
        <v>1952</v>
      </c>
      <c r="B926">
        <v>0</v>
      </c>
    </row>
    <row r="927" spans="1:2" x14ac:dyDescent="0.35">
      <c r="A927" t="s">
        <v>1953</v>
      </c>
      <c r="B927">
        <v>-100000</v>
      </c>
    </row>
    <row r="928" spans="1:2" x14ac:dyDescent="0.35">
      <c r="A928" t="s">
        <v>1954</v>
      </c>
      <c r="B928">
        <v>-15418</v>
      </c>
    </row>
    <row r="929" spans="1:2" x14ac:dyDescent="0.35">
      <c r="A929" t="s">
        <v>1955</v>
      </c>
      <c r="B929">
        <v>-45726.84</v>
      </c>
    </row>
    <row r="930" spans="1:2" x14ac:dyDescent="0.35">
      <c r="A930" t="s">
        <v>1956</v>
      </c>
      <c r="B930">
        <v>-30556.7</v>
      </c>
    </row>
    <row r="931" spans="1:2" x14ac:dyDescent="0.35">
      <c r="A931" t="s">
        <v>1957</v>
      </c>
      <c r="B931">
        <v>-20721</v>
      </c>
    </row>
    <row r="932" spans="1:2" x14ac:dyDescent="0.35">
      <c r="A932" t="s">
        <v>1958</v>
      </c>
      <c r="B932">
        <v>-4936</v>
      </c>
    </row>
    <row r="933" spans="1:2" x14ac:dyDescent="0.35">
      <c r="A933" t="s">
        <v>1959</v>
      </c>
      <c r="B933">
        <v>-8186</v>
      </c>
    </row>
    <row r="934" spans="1:2" x14ac:dyDescent="0.35">
      <c r="A934" t="s">
        <v>1960</v>
      </c>
      <c r="B934">
        <v>-38894</v>
      </c>
    </row>
    <row r="935" spans="1:2" x14ac:dyDescent="0.35">
      <c r="A935" t="s">
        <v>1961</v>
      </c>
      <c r="B935">
        <v>-28125</v>
      </c>
    </row>
    <row r="936" spans="1:2" x14ac:dyDescent="0.35">
      <c r="A936" t="s">
        <v>1962</v>
      </c>
      <c r="B936">
        <v>-40321</v>
      </c>
    </row>
    <row r="937" spans="1:2" x14ac:dyDescent="0.35">
      <c r="A937" t="s">
        <v>1963</v>
      </c>
      <c r="B937">
        <v>-26591.03</v>
      </c>
    </row>
    <row r="938" spans="1:2" x14ac:dyDescent="0.35">
      <c r="A938" t="s">
        <v>1964</v>
      </c>
      <c r="B938">
        <v>-5308</v>
      </c>
    </row>
    <row r="939" spans="1:2" x14ac:dyDescent="0.35">
      <c r="A939" t="s">
        <v>1965</v>
      </c>
      <c r="B939">
        <v>-9181.7199999999993</v>
      </c>
    </row>
    <row r="940" spans="1:2" x14ac:dyDescent="0.35">
      <c r="A940" t="s">
        <v>1966</v>
      </c>
      <c r="B940">
        <v>-2534.62</v>
      </c>
    </row>
    <row r="941" spans="1:2" x14ac:dyDescent="0.35">
      <c r="A941" t="s">
        <v>1967</v>
      </c>
      <c r="B941">
        <v>-18648</v>
      </c>
    </row>
    <row r="942" spans="1:2" x14ac:dyDescent="0.35">
      <c r="A942" t="s">
        <v>1968</v>
      </c>
      <c r="B942">
        <v>-10330</v>
      </c>
    </row>
    <row r="943" spans="1:2" x14ac:dyDescent="0.35">
      <c r="A943" t="s">
        <v>1969</v>
      </c>
      <c r="B943">
        <v>0</v>
      </c>
    </row>
    <row r="944" spans="1:2" x14ac:dyDescent="0.35">
      <c r="A944" t="s">
        <v>1970</v>
      </c>
      <c r="B944">
        <v>-5893</v>
      </c>
    </row>
    <row r="945" spans="1:2" x14ac:dyDescent="0.35">
      <c r="A945" t="s">
        <v>1971</v>
      </c>
      <c r="B945">
        <v>-6049</v>
      </c>
    </row>
    <row r="946" spans="1:2" x14ac:dyDescent="0.35">
      <c r="A946" t="s">
        <v>1972</v>
      </c>
      <c r="B946">
        <v>-1476</v>
      </c>
    </row>
    <row r="947" spans="1:2" x14ac:dyDescent="0.35">
      <c r="A947" t="s">
        <v>1973</v>
      </c>
      <c r="B947">
        <v>-13385</v>
      </c>
    </row>
    <row r="948" spans="1:2" x14ac:dyDescent="0.35">
      <c r="A948" t="s">
        <v>1974</v>
      </c>
      <c r="B948">
        <v>0</v>
      </c>
    </row>
    <row r="949" spans="1:2" x14ac:dyDescent="0.35">
      <c r="A949" t="s">
        <v>1975</v>
      </c>
      <c r="B949">
        <v>0</v>
      </c>
    </row>
    <row r="950" spans="1:2" x14ac:dyDescent="0.35">
      <c r="A950" t="s">
        <v>1976</v>
      </c>
      <c r="B950">
        <v>-332280.90999999992</v>
      </c>
    </row>
    <row r="951" spans="1:2" x14ac:dyDescent="0.35">
      <c r="A951" t="s">
        <v>1977</v>
      </c>
      <c r="B951">
        <v>0</v>
      </c>
    </row>
    <row r="952" spans="1:2" x14ac:dyDescent="0.35">
      <c r="A952" t="s">
        <v>1978</v>
      </c>
      <c r="B952">
        <v>0</v>
      </c>
    </row>
    <row r="953" spans="1:2" x14ac:dyDescent="0.35">
      <c r="A953" t="s">
        <v>1979</v>
      </c>
      <c r="B953">
        <v>0</v>
      </c>
    </row>
    <row r="954" spans="1:2" x14ac:dyDescent="0.35">
      <c r="A954" t="s">
        <v>1980</v>
      </c>
      <c r="B954">
        <v>0</v>
      </c>
    </row>
    <row r="955" spans="1:2" x14ac:dyDescent="0.35">
      <c r="A955" t="s">
        <v>1981</v>
      </c>
      <c r="B955">
        <v>0</v>
      </c>
    </row>
    <row r="956" spans="1:2" x14ac:dyDescent="0.35">
      <c r="A956" t="s">
        <v>1982</v>
      </c>
      <c r="B956">
        <v>0</v>
      </c>
    </row>
    <row r="957" spans="1:2" x14ac:dyDescent="0.35">
      <c r="A957" t="s">
        <v>1983</v>
      </c>
      <c r="B957">
        <v>0</v>
      </c>
    </row>
    <row r="958" spans="1:2" x14ac:dyDescent="0.35">
      <c r="A958" t="s">
        <v>1984</v>
      </c>
      <c r="B958">
        <v>-32660</v>
      </c>
    </row>
    <row r="959" spans="1:2" x14ac:dyDescent="0.35">
      <c r="A959" t="s">
        <v>1985</v>
      </c>
      <c r="B959">
        <v>-50000</v>
      </c>
    </row>
    <row r="960" spans="1:2" x14ac:dyDescent="0.35">
      <c r="A960" t="s">
        <v>1986</v>
      </c>
      <c r="B960">
        <v>0</v>
      </c>
    </row>
    <row r="961" spans="1:2" x14ac:dyDescent="0.35">
      <c r="A961" t="s">
        <v>1987</v>
      </c>
      <c r="B961">
        <v>-500</v>
      </c>
    </row>
    <row r="962" spans="1:2" x14ac:dyDescent="0.35">
      <c r="A962" t="s">
        <v>1988</v>
      </c>
      <c r="B962">
        <v>0</v>
      </c>
    </row>
    <row r="963" spans="1:2" x14ac:dyDescent="0.35">
      <c r="A963" t="s">
        <v>1989</v>
      </c>
      <c r="B963">
        <v>0</v>
      </c>
    </row>
    <row r="964" spans="1:2" x14ac:dyDescent="0.35">
      <c r="A964" t="s">
        <v>1990</v>
      </c>
      <c r="B964">
        <v>0</v>
      </c>
    </row>
    <row r="965" spans="1:2" x14ac:dyDescent="0.35">
      <c r="A965" t="s">
        <v>1991</v>
      </c>
      <c r="B965">
        <v>0</v>
      </c>
    </row>
    <row r="966" spans="1:2" x14ac:dyDescent="0.35">
      <c r="A966" t="s">
        <v>1992</v>
      </c>
      <c r="B966">
        <v>0</v>
      </c>
    </row>
    <row r="967" spans="1:2" x14ac:dyDescent="0.35">
      <c r="A967" t="s">
        <v>1993</v>
      </c>
      <c r="B967">
        <v>0</v>
      </c>
    </row>
    <row r="968" spans="1:2" x14ac:dyDescent="0.35">
      <c r="A968" t="s">
        <v>1994</v>
      </c>
      <c r="B968">
        <v>0</v>
      </c>
    </row>
    <row r="969" spans="1:2" x14ac:dyDescent="0.35">
      <c r="A969" t="s">
        <v>1995</v>
      </c>
      <c r="B969">
        <v>0</v>
      </c>
    </row>
    <row r="970" spans="1:2" x14ac:dyDescent="0.35">
      <c r="A970" t="s">
        <v>1996</v>
      </c>
      <c r="B970">
        <v>0</v>
      </c>
    </row>
    <row r="971" spans="1:2" x14ac:dyDescent="0.35">
      <c r="A971" t="s">
        <v>1997</v>
      </c>
      <c r="B971">
        <v>0</v>
      </c>
    </row>
    <row r="972" spans="1:2" x14ac:dyDescent="0.35">
      <c r="A972" t="s">
        <v>1998</v>
      </c>
      <c r="B972">
        <v>-50000</v>
      </c>
    </row>
    <row r="973" spans="1:2" x14ac:dyDescent="0.35">
      <c r="A973" t="s">
        <v>1999</v>
      </c>
      <c r="B973">
        <v>-133160</v>
      </c>
    </row>
    <row r="974" spans="1:2" x14ac:dyDescent="0.35">
      <c r="A974" t="s">
        <v>2000</v>
      </c>
      <c r="B974">
        <v>0</v>
      </c>
    </row>
    <row r="975" spans="1:2" x14ac:dyDescent="0.35">
      <c r="A975" t="s">
        <v>2001</v>
      </c>
      <c r="B975">
        <v>0</v>
      </c>
    </row>
    <row r="976" spans="1:2" x14ac:dyDescent="0.35">
      <c r="A976" t="s">
        <v>2002</v>
      </c>
      <c r="B976">
        <v>0</v>
      </c>
    </row>
    <row r="977" spans="1:2" x14ac:dyDescent="0.35">
      <c r="A977" t="s">
        <v>2003</v>
      </c>
      <c r="B977">
        <v>-6532</v>
      </c>
    </row>
    <row r="978" spans="1:2" x14ac:dyDescent="0.35">
      <c r="A978" t="s">
        <v>2004</v>
      </c>
      <c r="B978">
        <v>-1846</v>
      </c>
    </row>
    <row r="979" spans="1:2" x14ac:dyDescent="0.35">
      <c r="A979" t="s">
        <v>2005</v>
      </c>
      <c r="B979">
        <v>0</v>
      </c>
    </row>
    <row r="980" spans="1:2" x14ac:dyDescent="0.35">
      <c r="A980" t="s">
        <v>2006</v>
      </c>
      <c r="B980">
        <v>-5000</v>
      </c>
    </row>
    <row r="981" spans="1:2" x14ac:dyDescent="0.35">
      <c r="A981" t="s">
        <v>2007</v>
      </c>
      <c r="B981">
        <v>0</v>
      </c>
    </row>
    <row r="982" spans="1:2" x14ac:dyDescent="0.35">
      <c r="A982" t="s">
        <v>2008</v>
      </c>
      <c r="B982">
        <v>-100000</v>
      </c>
    </row>
    <row r="983" spans="1:2" x14ac:dyDescent="0.35">
      <c r="A983" t="s">
        <v>2009</v>
      </c>
      <c r="B983">
        <v>0</v>
      </c>
    </row>
    <row r="984" spans="1:2" x14ac:dyDescent="0.35">
      <c r="A984" t="s">
        <v>2010</v>
      </c>
      <c r="B984">
        <v>-150</v>
      </c>
    </row>
    <row r="985" spans="1:2" x14ac:dyDescent="0.35">
      <c r="A985" t="s">
        <v>2011</v>
      </c>
      <c r="B985">
        <v>0</v>
      </c>
    </row>
    <row r="986" spans="1:2" x14ac:dyDescent="0.35">
      <c r="A986" t="s">
        <v>2012</v>
      </c>
      <c r="B986">
        <v>0</v>
      </c>
    </row>
    <row r="987" spans="1:2" x14ac:dyDescent="0.35">
      <c r="A987" t="s">
        <v>2013</v>
      </c>
      <c r="B987">
        <v>0</v>
      </c>
    </row>
    <row r="988" spans="1:2" x14ac:dyDescent="0.35">
      <c r="A988" t="s">
        <v>2014</v>
      </c>
      <c r="B988">
        <v>0</v>
      </c>
    </row>
    <row r="989" spans="1:2" x14ac:dyDescent="0.35">
      <c r="A989" t="s">
        <v>2015</v>
      </c>
      <c r="B989">
        <v>0</v>
      </c>
    </row>
    <row r="990" spans="1:2" x14ac:dyDescent="0.35">
      <c r="A990" t="s">
        <v>2016</v>
      </c>
      <c r="B990">
        <v>0</v>
      </c>
    </row>
    <row r="991" spans="1:2" x14ac:dyDescent="0.35">
      <c r="A991" t="s">
        <v>2017</v>
      </c>
      <c r="B991">
        <v>0</v>
      </c>
    </row>
    <row r="992" spans="1:2" x14ac:dyDescent="0.35">
      <c r="A992" t="s">
        <v>2018</v>
      </c>
      <c r="B992">
        <v>0</v>
      </c>
    </row>
    <row r="993" spans="1:2" x14ac:dyDescent="0.35">
      <c r="A993" t="s">
        <v>2019</v>
      </c>
      <c r="B993">
        <v>0</v>
      </c>
    </row>
    <row r="994" spans="1:2" x14ac:dyDescent="0.35">
      <c r="A994" t="s">
        <v>2020</v>
      </c>
      <c r="B994">
        <v>0</v>
      </c>
    </row>
    <row r="995" spans="1:2" x14ac:dyDescent="0.35">
      <c r="A995" t="s">
        <v>2021</v>
      </c>
      <c r="B995">
        <v>-50000</v>
      </c>
    </row>
    <row r="996" spans="1:2" x14ac:dyDescent="0.35">
      <c r="A996" t="s">
        <v>2022</v>
      </c>
      <c r="B996">
        <v>-163528</v>
      </c>
    </row>
    <row r="997" spans="1:2" x14ac:dyDescent="0.35">
      <c r="A997" t="s">
        <v>2023</v>
      </c>
      <c r="B997">
        <v>18006793</v>
      </c>
    </row>
    <row r="998" spans="1:2" x14ac:dyDescent="0.35">
      <c r="A998" t="s">
        <v>2024</v>
      </c>
      <c r="B998">
        <v>49792993</v>
      </c>
    </row>
    <row r="999" spans="1:2" x14ac:dyDescent="0.35">
      <c r="A999" t="s">
        <v>2025</v>
      </c>
      <c r="B999">
        <v>38341260</v>
      </c>
    </row>
    <row r="1000" spans="1:2" x14ac:dyDescent="0.35">
      <c r="A1000" t="s">
        <v>2026</v>
      </c>
      <c r="B1000">
        <v>35363074</v>
      </c>
    </row>
    <row r="1001" spans="1:2" x14ac:dyDescent="0.35">
      <c r="A1001" t="s">
        <v>2027</v>
      </c>
      <c r="B1001">
        <v>74160347</v>
      </c>
    </row>
    <row r="1002" spans="1:2" x14ac:dyDescent="0.35">
      <c r="A1002" t="s">
        <v>2028</v>
      </c>
      <c r="B1002">
        <v>51585605</v>
      </c>
    </row>
    <row r="1003" spans="1:2" x14ac:dyDescent="0.35">
      <c r="A1003" t="s">
        <v>2029</v>
      </c>
      <c r="B1003">
        <v>37572991</v>
      </c>
    </row>
    <row r="1004" spans="1:2" x14ac:dyDescent="0.35">
      <c r="A1004" t="s">
        <v>2030</v>
      </c>
      <c r="B1004">
        <v>23248951</v>
      </c>
    </row>
    <row r="1005" spans="1:2" x14ac:dyDescent="0.35">
      <c r="A1005" t="s">
        <v>2031</v>
      </c>
      <c r="B1005">
        <v>60606908</v>
      </c>
    </row>
    <row r="1006" spans="1:2" x14ac:dyDescent="0.35">
      <c r="A1006" t="s">
        <v>2032</v>
      </c>
      <c r="B1006">
        <v>54502163</v>
      </c>
    </row>
    <row r="1007" spans="1:2" x14ac:dyDescent="0.35">
      <c r="A1007" t="s">
        <v>2033</v>
      </c>
      <c r="B1007">
        <v>84596351</v>
      </c>
    </row>
    <row r="1008" spans="1:2" x14ac:dyDescent="0.35">
      <c r="A1008" t="s">
        <v>2034</v>
      </c>
      <c r="B1008">
        <v>49844266</v>
      </c>
    </row>
    <row r="1009" spans="1:2" x14ac:dyDescent="0.35">
      <c r="A1009" t="s">
        <v>2035</v>
      </c>
      <c r="B1009">
        <v>46430319</v>
      </c>
    </row>
    <row r="1010" spans="1:2" x14ac:dyDescent="0.35">
      <c r="A1010" t="s">
        <v>2036</v>
      </c>
      <c r="B1010">
        <v>37655788</v>
      </c>
    </row>
    <row r="1011" spans="1:2" x14ac:dyDescent="0.35">
      <c r="A1011" t="s">
        <v>2037</v>
      </c>
      <c r="B1011">
        <v>64044266</v>
      </c>
    </row>
    <row r="1012" spans="1:2" x14ac:dyDescent="0.35">
      <c r="A1012" t="s">
        <v>2038</v>
      </c>
      <c r="B1012">
        <v>19928605</v>
      </c>
    </row>
    <row r="1013" spans="1:2" x14ac:dyDescent="0.35">
      <c r="A1013" t="s">
        <v>2039</v>
      </c>
      <c r="B1013">
        <v>46020216</v>
      </c>
    </row>
    <row r="1014" spans="1:2" x14ac:dyDescent="0.35">
      <c r="A1014" t="s">
        <v>2040</v>
      </c>
      <c r="B1014">
        <v>15068082</v>
      </c>
    </row>
    <row r="1015" spans="1:2" x14ac:dyDescent="0.35">
      <c r="A1015" t="s">
        <v>2041</v>
      </c>
      <c r="B1015">
        <v>31112862</v>
      </c>
    </row>
    <row r="1016" spans="1:2" x14ac:dyDescent="0.35">
      <c r="A1016" t="s">
        <v>2042</v>
      </c>
      <c r="B1016">
        <v>29290407</v>
      </c>
    </row>
    <row r="1017" spans="1:2" x14ac:dyDescent="0.35">
      <c r="A1017" t="s">
        <v>2043</v>
      </c>
      <c r="B1017">
        <v>67959865</v>
      </c>
    </row>
    <row r="1018" spans="1:2" x14ac:dyDescent="0.35">
      <c r="A1018" t="s">
        <v>2044</v>
      </c>
      <c r="B1018">
        <v>212559905</v>
      </c>
    </row>
    <row r="1019" spans="1:2" x14ac:dyDescent="0.35">
      <c r="A1019" t="s">
        <v>2045</v>
      </c>
      <c r="B1019">
        <v>1147692017</v>
      </c>
    </row>
    <row r="1020" spans="1:2" x14ac:dyDescent="0.35">
      <c r="A1020" t="s">
        <v>2046</v>
      </c>
      <c r="B1020">
        <v>18042807</v>
      </c>
    </row>
    <row r="1021" spans="1:2" x14ac:dyDescent="0.35">
      <c r="A1021" t="s">
        <v>2047</v>
      </c>
      <c r="B1021">
        <v>49892579</v>
      </c>
    </row>
    <row r="1022" spans="1:2" x14ac:dyDescent="0.35">
      <c r="A1022" t="s">
        <v>2048</v>
      </c>
      <c r="B1022">
        <v>38417943</v>
      </c>
    </row>
    <row r="1023" spans="1:2" x14ac:dyDescent="0.35">
      <c r="A1023" t="s">
        <v>2049</v>
      </c>
      <c r="B1023">
        <v>35433800</v>
      </c>
    </row>
    <row r="1024" spans="1:2" x14ac:dyDescent="0.35">
      <c r="A1024" t="s">
        <v>2050</v>
      </c>
      <c r="B1024">
        <v>74308668</v>
      </c>
    </row>
    <row r="1025" spans="1:2" x14ac:dyDescent="0.35">
      <c r="A1025" t="s">
        <v>2051</v>
      </c>
      <c r="B1025">
        <v>51688776</v>
      </c>
    </row>
    <row r="1026" spans="1:2" x14ac:dyDescent="0.35">
      <c r="A1026" t="s">
        <v>2052</v>
      </c>
      <c r="B1026">
        <v>37648137</v>
      </c>
    </row>
    <row r="1027" spans="1:2" x14ac:dyDescent="0.35">
      <c r="A1027" t="s">
        <v>2053</v>
      </c>
      <c r="B1027">
        <v>23295449</v>
      </c>
    </row>
    <row r="1028" spans="1:2" x14ac:dyDescent="0.35">
      <c r="A1028" t="s">
        <v>2054</v>
      </c>
      <c r="B1028">
        <v>60728122</v>
      </c>
    </row>
    <row r="1029" spans="1:2" x14ac:dyDescent="0.35">
      <c r="A1029" t="s">
        <v>2055</v>
      </c>
      <c r="B1029">
        <v>54611167</v>
      </c>
    </row>
    <row r="1030" spans="1:2" x14ac:dyDescent="0.35">
      <c r="A1030" t="s">
        <v>2056</v>
      </c>
      <c r="B1030">
        <v>84765544</v>
      </c>
    </row>
    <row r="1031" spans="1:2" x14ac:dyDescent="0.35">
      <c r="A1031" t="s">
        <v>2057</v>
      </c>
      <c r="B1031">
        <v>49943955</v>
      </c>
    </row>
    <row r="1032" spans="1:2" x14ac:dyDescent="0.35">
      <c r="A1032" t="s">
        <v>2058</v>
      </c>
      <c r="B1032">
        <v>46523180</v>
      </c>
    </row>
    <row r="1033" spans="1:2" x14ac:dyDescent="0.35">
      <c r="A1033" t="s">
        <v>2059</v>
      </c>
      <c r="B1033">
        <v>37731100</v>
      </c>
    </row>
    <row r="1034" spans="1:2" x14ac:dyDescent="0.35">
      <c r="A1034" t="s">
        <v>2060</v>
      </c>
      <c r="B1034">
        <v>64172355</v>
      </c>
    </row>
    <row r="1035" spans="1:2" x14ac:dyDescent="0.35">
      <c r="A1035" t="s">
        <v>2061</v>
      </c>
      <c r="B1035">
        <v>19968462</v>
      </c>
    </row>
    <row r="1036" spans="1:2" x14ac:dyDescent="0.35">
      <c r="A1036" t="s">
        <v>2062</v>
      </c>
      <c r="B1036">
        <v>46112256</v>
      </c>
    </row>
    <row r="1037" spans="1:2" x14ac:dyDescent="0.35">
      <c r="A1037" t="s">
        <v>2063</v>
      </c>
      <c r="B1037">
        <v>15098218</v>
      </c>
    </row>
    <row r="1038" spans="1:2" x14ac:dyDescent="0.35">
      <c r="A1038" t="s">
        <v>2064</v>
      </c>
      <c r="B1038">
        <v>31175088</v>
      </c>
    </row>
    <row r="1039" spans="1:2" x14ac:dyDescent="0.35">
      <c r="A1039" t="s">
        <v>2065</v>
      </c>
      <c r="B1039">
        <v>29348988</v>
      </c>
    </row>
    <row r="1040" spans="1:2" x14ac:dyDescent="0.35">
      <c r="A1040" t="s">
        <v>2066</v>
      </c>
      <c r="B1040">
        <v>68095785</v>
      </c>
    </row>
    <row r="1041" spans="1:2" x14ac:dyDescent="0.35">
      <c r="A1041" t="s">
        <v>2067</v>
      </c>
      <c r="B1041">
        <v>212985025</v>
      </c>
    </row>
    <row r="1042" spans="1:2" x14ac:dyDescent="0.35">
      <c r="A1042" t="s">
        <v>2068</v>
      </c>
      <c r="B1042">
        <v>1149987404</v>
      </c>
    </row>
    <row r="1043" spans="1:2" x14ac:dyDescent="0.35">
      <c r="A1043" t="s">
        <v>2069</v>
      </c>
      <c r="B1043">
        <v>-21003</v>
      </c>
    </row>
    <row r="1044" spans="1:2" x14ac:dyDescent="0.35">
      <c r="A1044" t="s">
        <v>2070</v>
      </c>
      <c r="B1044">
        <v>-102626.87</v>
      </c>
    </row>
    <row r="1045" spans="1:2" x14ac:dyDescent="0.35">
      <c r="A1045" t="s">
        <v>2071</v>
      </c>
      <c r="B1045">
        <v>-35595.879999999997</v>
      </c>
    </row>
    <row r="1046" spans="1:2" x14ac:dyDescent="0.35">
      <c r="A1046" t="s">
        <v>2072</v>
      </c>
      <c r="B1046">
        <v>-11927</v>
      </c>
    </row>
    <row r="1047" spans="1:2" x14ac:dyDescent="0.35">
      <c r="A1047" t="s">
        <v>2073</v>
      </c>
      <c r="B1047">
        <v>-5400</v>
      </c>
    </row>
    <row r="1048" spans="1:2" x14ac:dyDescent="0.35">
      <c r="A1048" t="s">
        <v>2074</v>
      </c>
      <c r="B1048">
        <v>-31527</v>
      </c>
    </row>
    <row r="1049" spans="1:2" x14ac:dyDescent="0.35">
      <c r="A1049" t="s">
        <v>2075</v>
      </c>
      <c r="B1049">
        <v>-75508</v>
      </c>
    </row>
    <row r="1050" spans="1:2" x14ac:dyDescent="0.35">
      <c r="A1050" t="s">
        <v>2076</v>
      </c>
      <c r="B1050">
        <v>-51481</v>
      </c>
    </row>
    <row r="1051" spans="1:2" x14ac:dyDescent="0.35">
      <c r="A1051" t="s">
        <v>2077</v>
      </c>
      <c r="B1051">
        <v>-107577</v>
      </c>
    </row>
    <row r="1052" spans="1:2" x14ac:dyDescent="0.35">
      <c r="A1052" t="s">
        <v>2078</v>
      </c>
      <c r="B1052">
        <v>-311960.59999999998</v>
      </c>
    </row>
    <row r="1053" spans="1:2" x14ac:dyDescent="0.35">
      <c r="A1053" t="s">
        <v>2079</v>
      </c>
      <c r="B1053">
        <v>-77766</v>
      </c>
    </row>
    <row r="1054" spans="1:2" x14ac:dyDescent="0.35">
      <c r="A1054" t="s">
        <v>2080</v>
      </c>
      <c r="B1054">
        <v>-72447.13</v>
      </c>
    </row>
    <row r="1055" spans="1:2" x14ac:dyDescent="0.35">
      <c r="A1055" t="s">
        <v>2081</v>
      </c>
      <c r="B1055">
        <v>-39730.76</v>
      </c>
    </row>
    <row r="1056" spans="1:2" x14ac:dyDescent="0.35">
      <c r="A1056" t="s">
        <v>2082</v>
      </c>
      <c r="B1056">
        <v>-81993</v>
      </c>
    </row>
    <row r="1057" spans="1:2" x14ac:dyDescent="0.35">
      <c r="A1057" t="s">
        <v>2083</v>
      </c>
      <c r="B1057">
        <v>-26344.5</v>
      </c>
    </row>
    <row r="1058" spans="1:2" x14ac:dyDescent="0.35">
      <c r="A1058" t="s">
        <v>2084</v>
      </c>
      <c r="B1058">
        <v>-11015.93</v>
      </c>
    </row>
    <row r="1059" spans="1:2" x14ac:dyDescent="0.35">
      <c r="A1059" t="s">
        <v>2085</v>
      </c>
      <c r="B1059">
        <v>-49207</v>
      </c>
    </row>
    <row r="1060" spans="1:2" x14ac:dyDescent="0.35">
      <c r="A1060" t="s">
        <v>2086</v>
      </c>
      <c r="B1060">
        <v>-46829</v>
      </c>
    </row>
    <row r="1061" spans="1:2" x14ac:dyDescent="0.35">
      <c r="A1061" t="s">
        <v>2087</v>
      </c>
      <c r="B1061">
        <v>-26035</v>
      </c>
    </row>
    <row r="1062" spans="1:2" x14ac:dyDescent="0.35">
      <c r="A1062" t="s">
        <v>2088</v>
      </c>
      <c r="B1062">
        <v>0</v>
      </c>
    </row>
    <row r="1063" spans="1:2" x14ac:dyDescent="0.35">
      <c r="A1063" t="s">
        <v>2089</v>
      </c>
      <c r="B1063">
        <v>-20652.48</v>
      </c>
    </row>
    <row r="1064" spans="1:2" x14ac:dyDescent="0.35">
      <c r="A1064" t="s">
        <v>2090</v>
      </c>
      <c r="B1064">
        <v>-85000</v>
      </c>
    </row>
    <row r="1065" spans="1:2" x14ac:dyDescent="0.35">
      <c r="A1065" t="s">
        <v>2091</v>
      </c>
      <c r="B1065">
        <v>-1291627.1499999999</v>
      </c>
    </row>
    <row r="1066" spans="1:2" x14ac:dyDescent="0.35">
      <c r="A1066" t="s">
        <v>2092</v>
      </c>
      <c r="B1066">
        <v>-58</v>
      </c>
    </row>
    <row r="1067" spans="1:2" x14ac:dyDescent="0.35">
      <c r="A1067" t="s">
        <v>2093</v>
      </c>
      <c r="B1067">
        <v>-2967.09</v>
      </c>
    </row>
    <row r="1068" spans="1:2" x14ac:dyDescent="0.35">
      <c r="A1068" t="s">
        <v>2094</v>
      </c>
      <c r="B1068">
        <v>-1021.12</v>
      </c>
    </row>
    <row r="1069" spans="1:2" x14ac:dyDescent="0.35">
      <c r="A1069" t="s">
        <v>2095</v>
      </c>
      <c r="B1069">
        <v>-92</v>
      </c>
    </row>
    <row r="1070" spans="1:2" x14ac:dyDescent="0.35">
      <c r="A1070" t="s">
        <v>2096</v>
      </c>
      <c r="B1070">
        <v>0</v>
      </c>
    </row>
    <row r="1071" spans="1:2" x14ac:dyDescent="0.35">
      <c r="A1071" t="s">
        <v>2097</v>
      </c>
      <c r="B1071">
        <v>0</v>
      </c>
    </row>
    <row r="1072" spans="1:2" x14ac:dyDescent="0.35">
      <c r="A1072" t="s">
        <v>2098</v>
      </c>
      <c r="B1072">
        <v>0</v>
      </c>
    </row>
    <row r="1073" spans="1:2" x14ac:dyDescent="0.35">
      <c r="A1073" t="s">
        <v>2099</v>
      </c>
      <c r="B1073">
        <v>-3049</v>
      </c>
    </row>
    <row r="1074" spans="1:2" x14ac:dyDescent="0.35">
      <c r="A1074" t="s">
        <v>2100</v>
      </c>
      <c r="B1074">
        <v>-2481</v>
      </c>
    </row>
    <row r="1075" spans="1:2" x14ac:dyDescent="0.35">
      <c r="A1075" t="s">
        <v>2101</v>
      </c>
      <c r="B1075">
        <v>-908.46</v>
      </c>
    </row>
    <row r="1076" spans="1:2" x14ac:dyDescent="0.35">
      <c r="A1076" t="s">
        <v>2102</v>
      </c>
      <c r="B1076">
        <v>-2503</v>
      </c>
    </row>
    <row r="1077" spans="1:2" x14ac:dyDescent="0.35">
      <c r="A1077" t="s">
        <v>2103</v>
      </c>
      <c r="B1077">
        <v>-3263.87</v>
      </c>
    </row>
    <row r="1078" spans="1:2" x14ac:dyDescent="0.35">
      <c r="A1078" t="s">
        <v>2104</v>
      </c>
      <c r="B1078">
        <v>0</v>
      </c>
    </row>
    <row r="1079" spans="1:2" x14ac:dyDescent="0.35">
      <c r="A1079" t="s">
        <v>2105</v>
      </c>
      <c r="B1079">
        <v>-1004</v>
      </c>
    </row>
    <row r="1080" spans="1:2" x14ac:dyDescent="0.35">
      <c r="A1080" t="s">
        <v>2106</v>
      </c>
      <c r="B1080">
        <v>-1164.75</v>
      </c>
    </row>
    <row r="1081" spans="1:2" x14ac:dyDescent="0.35">
      <c r="A1081" t="s">
        <v>2107</v>
      </c>
      <c r="B1081">
        <v>-11473.6</v>
      </c>
    </row>
    <row r="1082" spans="1:2" x14ac:dyDescent="0.35">
      <c r="A1082" t="s">
        <v>2108</v>
      </c>
      <c r="B1082">
        <v>-3441</v>
      </c>
    </row>
    <row r="1083" spans="1:2" x14ac:dyDescent="0.35">
      <c r="A1083" t="s">
        <v>2109</v>
      </c>
      <c r="B1083">
        <v>-471</v>
      </c>
    </row>
    <row r="1084" spans="1:2" x14ac:dyDescent="0.35">
      <c r="A1084" t="s">
        <v>2110</v>
      </c>
      <c r="B1084">
        <v>0</v>
      </c>
    </row>
    <row r="1085" spans="1:2" x14ac:dyDescent="0.35">
      <c r="A1085" t="s">
        <v>2111</v>
      </c>
      <c r="B1085">
        <v>0</v>
      </c>
    </row>
    <row r="1086" spans="1:2" x14ac:dyDescent="0.35">
      <c r="A1086" t="s">
        <v>2112</v>
      </c>
      <c r="B1086">
        <v>0</v>
      </c>
    </row>
    <row r="1087" spans="1:2" x14ac:dyDescent="0.35">
      <c r="A1087" t="s">
        <v>2113</v>
      </c>
      <c r="B1087">
        <v>-225</v>
      </c>
    </row>
    <row r="1088" spans="1:2" x14ac:dyDescent="0.35">
      <c r="A1088" t="s">
        <v>2114</v>
      </c>
      <c r="B1088">
        <v>-34122.89</v>
      </c>
    </row>
    <row r="1089" spans="1:2" x14ac:dyDescent="0.35">
      <c r="A1089" t="s">
        <v>2115</v>
      </c>
      <c r="B1089">
        <v>-129162</v>
      </c>
    </row>
    <row r="1090" spans="1:2" x14ac:dyDescent="0.35">
      <c r="A1090" t="s">
        <v>2116</v>
      </c>
      <c r="B1090">
        <v>-696754.35</v>
      </c>
    </row>
    <row r="1091" spans="1:2" x14ac:dyDescent="0.35">
      <c r="A1091" t="s">
        <v>2117</v>
      </c>
      <c r="B1091">
        <v>-169692.84</v>
      </c>
    </row>
    <row r="1092" spans="1:2" x14ac:dyDescent="0.35">
      <c r="A1092" t="s">
        <v>2118</v>
      </c>
      <c r="B1092">
        <v>-863108</v>
      </c>
    </row>
    <row r="1093" spans="1:2" x14ac:dyDescent="0.35">
      <c r="A1093" t="s">
        <v>2119</v>
      </c>
      <c r="B1093">
        <v>-203677</v>
      </c>
    </row>
    <row r="1094" spans="1:2" x14ac:dyDescent="0.35">
      <c r="A1094" t="s">
        <v>2120</v>
      </c>
      <c r="B1094">
        <v>-291863</v>
      </c>
    </row>
    <row r="1095" spans="1:2" x14ac:dyDescent="0.35">
      <c r="A1095" t="s">
        <v>2121</v>
      </c>
      <c r="B1095">
        <v>-196322</v>
      </c>
    </row>
    <row r="1096" spans="1:2" x14ac:dyDescent="0.35">
      <c r="A1096" t="s">
        <v>2122</v>
      </c>
      <c r="B1096">
        <v>-182355</v>
      </c>
    </row>
    <row r="1097" spans="1:2" x14ac:dyDescent="0.35">
      <c r="A1097" t="s">
        <v>2123</v>
      </c>
      <c r="B1097">
        <v>-387277</v>
      </c>
    </row>
    <row r="1098" spans="1:2" x14ac:dyDescent="0.35">
      <c r="A1098" t="s">
        <v>2124</v>
      </c>
      <c r="B1098">
        <v>-163887.04999999999</v>
      </c>
    </row>
    <row r="1099" spans="1:2" x14ac:dyDescent="0.35">
      <c r="A1099" t="s">
        <v>2125</v>
      </c>
      <c r="B1099">
        <v>-761881</v>
      </c>
    </row>
    <row r="1100" spans="1:2" x14ac:dyDescent="0.35">
      <c r="A1100" t="s">
        <v>2126</v>
      </c>
      <c r="B1100">
        <v>-351387.87</v>
      </c>
    </row>
    <row r="1101" spans="1:2" x14ac:dyDescent="0.35">
      <c r="A1101" t="s">
        <v>2127</v>
      </c>
      <c r="B1101">
        <v>-79210.240000000005</v>
      </c>
    </row>
    <row r="1102" spans="1:2" x14ac:dyDescent="0.35">
      <c r="A1102" t="s">
        <v>2128</v>
      </c>
      <c r="B1102">
        <v>-208376</v>
      </c>
    </row>
    <row r="1103" spans="1:2" x14ac:dyDescent="0.35">
      <c r="A1103" t="s">
        <v>2129</v>
      </c>
      <c r="B1103">
        <v>-206907.30000000002</v>
      </c>
    </row>
    <row r="1104" spans="1:2" x14ac:dyDescent="0.35">
      <c r="A1104" t="s">
        <v>2130</v>
      </c>
      <c r="B1104">
        <v>-53724.56</v>
      </c>
    </row>
    <row r="1105" spans="1:2" x14ac:dyDescent="0.35">
      <c r="A1105" t="s">
        <v>2131</v>
      </c>
      <c r="B1105">
        <v>-353859</v>
      </c>
    </row>
    <row r="1106" spans="1:2" x14ac:dyDescent="0.35">
      <c r="A1106" t="s">
        <v>2132</v>
      </c>
      <c r="B1106">
        <v>-176771</v>
      </c>
    </row>
    <row r="1107" spans="1:2" x14ac:dyDescent="0.35">
      <c r="A1107" t="s">
        <v>2133</v>
      </c>
      <c r="B1107">
        <v>-83349</v>
      </c>
    </row>
    <row r="1108" spans="1:2" x14ac:dyDescent="0.35">
      <c r="A1108" t="s">
        <v>2134</v>
      </c>
      <c r="B1108">
        <v>-26062</v>
      </c>
    </row>
    <row r="1109" spans="1:2" x14ac:dyDescent="0.35">
      <c r="A1109" t="s">
        <v>2135</v>
      </c>
      <c r="B1109">
        <v>-232464.84</v>
      </c>
    </row>
    <row r="1110" spans="1:2" x14ac:dyDescent="0.35">
      <c r="A1110" t="s">
        <v>2136</v>
      </c>
      <c r="B1110">
        <v>-500000</v>
      </c>
    </row>
    <row r="1111" spans="1:2" x14ac:dyDescent="0.35">
      <c r="A1111" t="s">
        <v>2137</v>
      </c>
      <c r="B1111">
        <v>-6318091.0499999998</v>
      </c>
    </row>
    <row r="1112" spans="1:2" x14ac:dyDescent="0.35">
      <c r="A1112" t="s">
        <v>2138</v>
      </c>
      <c r="B1112">
        <v>17892584</v>
      </c>
    </row>
    <row r="1113" spans="1:2" x14ac:dyDescent="0.35">
      <c r="A1113" t="s">
        <v>2139</v>
      </c>
      <c r="B1113">
        <v>49090231</v>
      </c>
    </row>
    <row r="1114" spans="1:2" x14ac:dyDescent="0.35">
      <c r="A1114" t="s">
        <v>2140</v>
      </c>
      <c r="B1114">
        <v>38211633</v>
      </c>
    </row>
    <row r="1115" spans="1:2" x14ac:dyDescent="0.35">
      <c r="A1115" t="s">
        <v>2141</v>
      </c>
      <c r="B1115">
        <v>34558673</v>
      </c>
    </row>
    <row r="1116" spans="1:2" x14ac:dyDescent="0.35">
      <c r="A1116" t="s">
        <v>2142</v>
      </c>
      <c r="B1116">
        <v>74099591</v>
      </c>
    </row>
    <row r="1117" spans="1:2" x14ac:dyDescent="0.35">
      <c r="A1117" t="s">
        <v>2143</v>
      </c>
      <c r="B1117">
        <v>51365386</v>
      </c>
    </row>
    <row r="1118" spans="1:2" x14ac:dyDescent="0.35">
      <c r="A1118" t="s">
        <v>2144</v>
      </c>
      <c r="B1118">
        <v>37376307</v>
      </c>
    </row>
    <row r="1119" spans="1:2" x14ac:dyDescent="0.35">
      <c r="A1119" t="s">
        <v>2145</v>
      </c>
      <c r="B1119">
        <v>23058564</v>
      </c>
    </row>
    <row r="1120" spans="1:2" x14ac:dyDescent="0.35">
      <c r="A1120" t="s">
        <v>2146</v>
      </c>
      <c r="B1120">
        <v>60230787</v>
      </c>
    </row>
    <row r="1121" spans="1:2" x14ac:dyDescent="0.35">
      <c r="A1121" t="s">
        <v>2147</v>
      </c>
      <c r="B1121">
        <v>54134411</v>
      </c>
    </row>
    <row r="1122" spans="1:2" x14ac:dyDescent="0.35">
      <c r="A1122" t="s">
        <v>2148</v>
      </c>
      <c r="B1122">
        <v>83923394</v>
      </c>
    </row>
    <row r="1123" spans="1:2" x14ac:dyDescent="0.35">
      <c r="A1123" t="s">
        <v>2149</v>
      </c>
      <c r="B1123">
        <v>49516856</v>
      </c>
    </row>
    <row r="1124" spans="1:2" x14ac:dyDescent="0.35">
      <c r="A1124" t="s">
        <v>2150</v>
      </c>
      <c r="B1124">
        <v>46404239</v>
      </c>
    </row>
    <row r="1125" spans="1:2" x14ac:dyDescent="0.35">
      <c r="A1125" t="s">
        <v>2151</v>
      </c>
      <c r="B1125">
        <v>37439727</v>
      </c>
    </row>
    <row r="1126" spans="1:2" x14ac:dyDescent="0.35">
      <c r="A1126" t="s">
        <v>2152</v>
      </c>
      <c r="B1126">
        <v>63937938</v>
      </c>
    </row>
    <row r="1127" spans="1:2" x14ac:dyDescent="0.35">
      <c r="A1127" t="s">
        <v>2153</v>
      </c>
      <c r="B1127">
        <v>19892248</v>
      </c>
    </row>
    <row r="1128" spans="1:2" x14ac:dyDescent="0.35">
      <c r="A1128" t="s">
        <v>2154</v>
      </c>
      <c r="B1128">
        <v>45705749</v>
      </c>
    </row>
    <row r="1129" spans="1:2" x14ac:dyDescent="0.35">
      <c r="A1129" t="s">
        <v>2155</v>
      </c>
      <c r="B1129">
        <v>14874147</v>
      </c>
    </row>
    <row r="1130" spans="1:2" x14ac:dyDescent="0.35">
      <c r="A1130" t="s">
        <v>2156</v>
      </c>
      <c r="B1130">
        <v>31065704</v>
      </c>
    </row>
    <row r="1131" spans="1:2" x14ac:dyDescent="0.35">
      <c r="A1131" t="s">
        <v>2157</v>
      </c>
      <c r="B1131">
        <v>29322926</v>
      </c>
    </row>
    <row r="1132" spans="1:2" x14ac:dyDescent="0.35">
      <c r="A1132" t="s">
        <v>2158</v>
      </c>
      <c r="B1132">
        <v>67842668</v>
      </c>
    </row>
    <row r="1133" spans="1:2" x14ac:dyDescent="0.35">
      <c r="A1133" t="s">
        <v>2159</v>
      </c>
      <c r="B1133">
        <v>212399800</v>
      </c>
    </row>
    <row r="1134" spans="1:2" x14ac:dyDescent="0.35">
      <c r="A1134" t="s">
        <v>2160</v>
      </c>
      <c r="B1134">
        <v>1142343563</v>
      </c>
    </row>
    <row r="1135" spans="1:2" x14ac:dyDescent="0.35">
      <c r="A1135" t="s">
        <v>2161</v>
      </c>
      <c r="B1135">
        <v>-178926</v>
      </c>
    </row>
    <row r="1136" spans="1:2" x14ac:dyDescent="0.35">
      <c r="A1136" t="s">
        <v>2162</v>
      </c>
      <c r="B1136">
        <v>-490902</v>
      </c>
    </row>
    <row r="1137" spans="1:2" x14ac:dyDescent="0.35">
      <c r="A1137" t="s">
        <v>2163</v>
      </c>
      <c r="B1137">
        <v>-382116</v>
      </c>
    </row>
    <row r="1138" spans="1:2" x14ac:dyDescent="0.35">
      <c r="A1138" t="s">
        <v>2164</v>
      </c>
      <c r="B1138">
        <v>-345587</v>
      </c>
    </row>
    <row r="1139" spans="1:2" x14ac:dyDescent="0.35">
      <c r="A1139" t="s">
        <v>2165</v>
      </c>
      <c r="B1139">
        <v>-740996</v>
      </c>
    </row>
    <row r="1140" spans="1:2" x14ac:dyDescent="0.35">
      <c r="A1140" t="s">
        <v>2166</v>
      </c>
      <c r="B1140">
        <v>-513654</v>
      </c>
    </row>
    <row r="1141" spans="1:2" x14ac:dyDescent="0.35">
      <c r="A1141" t="s">
        <v>2167</v>
      </c>
      <c r="B1141">
        <v>-373763</v>
      </c>
    </row>
    <row r="1142" spans="1:2" x14ac:dyDescent="0.35">
      <c r="A1142" t="s">
        <v>2168</v>
      </c>
      <c r="B1142">
        <v>-230586</v>
      </c>
    </row>
    <row r="1143" spans="1:2" x14ac:dyDescent="0.35">
      <c r="A1143" t="s">
        <v>2169</v>
      </c>
      <c r="B1143">
        <v>-602308</v>
      </c>
    </row>
    <row r="1144" spans="1:2" x14ac:dyDescent="0.35">
      <c r="A1144" t="s">
        <v>2170</v>
      </c>
      <c r="B1144">
        <v>-541344</v>
      </c>
    </row>
    <row r="1145" spans="1:2" x14ac:dyDescent="0.35">
      <c r="A1145" t="s">
        <v>2171</v>
      </c>
      <c r="B1145">
        <v>-839234</v>
      </c>
    </row>
    <row r="1146" spans="1:2" x14ac:dyDescent="0.35">
      <c r="A1146" t="s">
        <v>2172</v>
      </c>
      <c r="B1146">
        <v>-495169</v>
      </c>
    </row>
    <row r="1147" spans="1:2" x14ac:dyDescent="0.35">
      <c r="A1147" t="s">
        <v>2173</v>
      </c>
      <c r="B1147">
        <v>-464042</v>
      </c>
    </row>
    <row r="1148" spans="1:2" x14ac:dyDescent="0.35">
      <c r="A1148" t="s">
        <v>2174</v>
      </c>
      <c r="B1148">
        <v>-374397</v>
      </c>
    </row>
    <row r="1149" spans="1:2" x14ac:dyDescent="0.35">
      <c r="A1149" t="s">
        <v>2175</v>
      </c>
      <c r="B1149">
        <v>-639379</v>
      </c>
    </row>
    <row r="1150" spans="1:2" x14ac:dyDescent="0.35">
      <c r="A1150" t="s">
        <v>2176</v>
      </c>
      <c r="B1150">
        <v>-198922</v>
      </c>
    </row>
    <row r="1151" spans="1:2" x14ac:dyDescent="0.35">
      <c r="A1151" t="s">
        <v>2177</v>
      </c>
      <c r="B1151">
        <v>-457057</v>
      </c>
    </row>
    <row r="1152" spans="1:2" x14ac:dyDescent="0.35">
      <c r="A1152" t="s">
        <v>2178</v>
      </c>
      <c r="B1152">
        <v>-148741</v>
      </c>
    </row>
    <row r="1153" spans="1:2" x14ac:dyDescent="0.35">
      <c r="A1153" t="s">
        <v>2179</v>
      </c>
      <c r="B1153">
        <v>-310657</v>
      </c>
    </row>
    <row r="1154" spans="1:2" x14ac:dyDescent="0.35">
      <c r="A1154" t="s">
        <v>2180</v>
      </c>
      <c r="B1154">
        <v>-293229</v>
      </c>
    </row>
    <row r="1155" spans="1:2" x14ac:dyDescent="0.35">
      <c r="A1155" t="s">
        <v>2181</v>
      </c>
      <c r="B1155">
        <v>-678427</v>
      </c>
    </row>
    <row r="1156" spans="1:2" x14ac:dyDescent="0.35">
      <c r="A1156" t="s">
        <v>2182</v>
      </c>
      <c r="B1156">
        <v>-2123998</v>
      </c>
    </row>
    <row r="1157" spans="1:2" x14ac:dyDescent="0.35">
      <c r="A1157" t="s">
        <v>2183</v>
      </c>
      <c r="B1157">
        <v>-11423434</v>
      </c>
    </row>
    <row r="1158" spans="1:2" x14ac:dyDescent="0.35">
      <c r="A1158" t="s">
        <v>2184</v>
      </c>
      <c r="B1158">
        <v>-186082</v>
      </c>
    </row>
    <row r="1159" spans="1:2" x14ac:dyDescent="0.35">
      <c r="A1159" t="s">
        <v>2185</v>
      </c>
      <c r="B1159">
        <v>-460153</v>
      </c>
    </row>
    <row r="1160" spans="1:2" x14ac:dyDescent="0.35">
      <c r="A1160" t="s">
        <v>2186</v>
      </c>
      <c r="B1160">
        <v>-311351</v>
      </c>
    </row>
    <row r="1161" spans="1:2" x14ac:dyDescent="0.35">
      <c r="A1161" t="s">
        <v>2187</v>
      </c>
      <c r="B1161">
        <v>-241048</v>
      </c>
    </row>
    <row r="1162" spans="1:2" x14ac:dyDescent="0.35">
      <c r="A1162" t="s">
        <v>2188</v>
      </c>
      <c r="B1162">
        <v>-352116</v>
      </c>
    </row>
    <row r="1163" spans="1:2" x14ac:dyDescent="0.35">
      <c r="A1163" t="s">
        <v>2189</v>
      </c>
      <c r="B1163">
        <v>-263461</v>
      </c>
    </row>
    <row r="1164" spans="1:2" x14ac:dyDescent="0.35">
      <c r="A1164" t="s">
        <v>2190</v>
      </c>
      <c r="B1164">
        <v>-377984</v>
      </c>
    </row>
    <row r="1165" spans="1:2" x14ac:dyDescent="0.35">
      <c r="A1165" t="s">
        <v>2191</v>
      </c>
      <c r="B1165">
        <v>-218010</v>
      </c>
    </row>
    <row r="1166" spans="1:2" x14ac:dyDescent="0.35">
      <c r="A1166" t="s">
        <v>2192</v>
      </c>
      <c r="B1166">
        <v>-421179</v>
      </c>
    </row>
    <row r="1167" spans="1:2" x14ac:dyDescent="0.35">
      <c r="A1167" t="s">
        <v>2193</v>
      </c>
      <c r="B1167">
        <v>-408850</v>
      </c>
    </row>
    <row r="1168" spans="1:2" x14ac:dyDescent="0.35">
      <c r="A1168" t="s">
        <v>2194</v>
      </c>
      <c r="B1168">
        <v>-484939</v>
      </c>
    </row>
    <row r="1169" spans="1:2" x14ac:dyDescent="0.35">
      <c r="A1169" t="s">
        <v>2195</v>
      </c>
      <c r="B1169">
        <v>-271480</v>
      </c>
    </row>
    <row r="1170" spans="1:2" x14ac:dyDescent="0.35">
      <c r="A1170" t="s">
        <v>2196</v>
      </c>
      <c r="B1170">
        <v>-299451</v>
      </c>
    </row>
    <row r="1171" spans="1:2" x14ac:dyDescent="0.35">
      <c r="A1171" t="s">
        <v>2197</v>
      </c>
      <c r="B1171">
        <v>-228744</v>
      </c>
    </row>
    <row r="1172" spans="1:2" x14ac:dyDescent="0.35">
      <c r="A1172" t="s">
        <v>2198</v>
      </c>
      <c r="B1172">
        <v>-436333</v>
      </c>
    </row>
    <row r="1173" spans="1:2" x14ac:dyDescent="0.35">
      <c r="A1173" t="s">
        <v>2199</v>
      </c>
      <c r="B1173">
        <v>-112283</v>
      </c>
    </row>
    <row r="1174" spans="1:2" x14ac:dyDescent="0.35">
      <c r="A1174" t="s">
        <v>2200</v>
      </c>
      <c r="B1174">
        <v>-301293</v>
      </c>
    </row>
    <row r="1175" spans="1:2" x14ac:dyDescent="0.35">
      <c r="A1175" t="s">
        <v>2201</v>
      </c>
      <c r="B1175">
        <v>-120902</v>
      </c>
    </row>
    <row r="1176" spans="1:2" x14ac:dyDescent="0.35">
      <c r="A1176" t="s">
        <v>2202</v>
      </c>
      <c r="B1176">
        <v>-180920</v>
      </c>
    </row>
    <row r="1177" spans="1:2" x14ac:dyDescent="0.35">
      <c r="A1177" t="s">
        <v>2203</v>
      </c>
      <c r="B1177">
        <v>-193261</v>
      </c>
    </row>
    <row r="1178" spans="1:2" x14ac:dyDescent="0.35">
      <c r="A1178" t="s">
        <v>2204</v>
      </c>
      <c r="B1178">
        <v>-320931</v>
      </c>
    </row>
    <row r="1179" spans="1:2" x14ac:dyDescent="0.35">
      <c r="A1179" t="s">
        <v>2205</v>
      </c>
      <c r="B1179">
        <v>-921584</v>
      </c>
    </row>
    <row r="1180" spans="1:2" x14ac:dyDescent="0.35">
      <c r="A1180" t="s">
        <v>2206</v>
      </c>
      <c r="B1180">
        <v>-7112355</v>
      </c>
    </row>
    <row r="1181" spans="1:2" x14ac:dyDescent="0.35">
      <c r="A1181" t="s">
        <v>2207</v>
      </c>
      <c r="B1181">
        <v>17527576</v>
      </c>
    </row>
    <row r="1182" spans="1:2" x14ac:dyDescent="0.35">
      <c r="A1182" t="s">
        <v>2208</v>
      </c>
      <c r="B1182">
        <v>48139176</v>
      </c>
    </row>
    <row r="1183" spans="1:2" x14ac:dyDescent="0.35">
      <c r="A1183" t="s">
        <v>2209</v>
      </c>
      <c r="B1183">
        <v>37518166</v>
      </c>
    </row>
    <row r="1184" spans="1:2" x14ac:dyDescent="0.35">
      <c r="A1184" t="s">
        <v>2210</v>
      </c>
      <c r="B1184">
        <v>33972038</v>
      </c>
    </row>
    <row r="1185" spans="1:2" x14ac:dyDescent="0.35">
      <c r="A1185" t="s">
        <v>2211</v>
      </c>
      <c r="B1185">
        <v>73006479</v>
      </c>
    </row>
    <row r="1186" spans="1:2" x14ac:dyDescent="0.35">
      <c r="A1186" t="s">
        <v>2212</v>
      </c>
      <c r="B1186">
        <v>50588271</v>
      </c>
    </row>
    <row r="1187" spans="1:2" x14ac:dyDescent="0.35">
      <c r="A1187" t="s">
        <v>2213</v>
      </c>
      <c r="B1187">
        <v>36624560</v>
      </c>
    </row>
    <row r="1188" spans="1:2" x14ac:dyDescent="0.35">
      <c r="A1188" t="s">
        <v>2214</v>
      </c>
      <c r="B1188">
        <v>22609968</v>
      </c>
    </row>
    <row r="1189" spans="1:2" x14ac:dyDescent="0.35">
      <c r="A1189" t="s">
        <v>2215</v>
      </c>
      <c r="B1189">
        <v>59207300</v>
      </c>
    </row>
    <row r="1190" spans="1:2" x14ac:dyDescent="0.35">
      <c r="A1190" t="s">
        <v>2216</v>
      </c>
      <c r="B1190">
        <v>53184217</v>
      </c>
    </row>
    <row r="1191" spans="1:2" x14ac:dyDescent="0.35">
      <c r="A1191" t="s">
        <v>2217</v>
      </c>
      <c r="B1191">
        <v>82599221</v>
      </c>
    </row>
    <row r="1192" spans="1:2" x14ac:dyDescent="0.35">
      <c r="A1192" t="s">
        <v>2218</v>
      </c>
      <c r="B1192">
        <v>48750207</v>
      </c>
    </row>
    <row r="1193" spans="1:2" x14ac:dyDescent="0.35">
      <c r="A1193" t="s">
        <v>2219</v>
      </c>
      <c r="B1193">
        <v>45640746</v>
      </c>
    </row>
    <row r="1194" spans="1:2" x14ac:dyDescent="0.35">
      <c r="A1194" t="s">
        <v>2220</v>
      </c>
      <c r="B1194">
        <v>36836586</v>
      </c>
    </row>
    <row r="1195" spans="1:2" x14ac:dyDescent="0.35">
      <c r="A1195" t="s">
        <v>2221</v>
      </c>
      <c r="B1195">
        <v>62862226</v>
      </c>
    </row>
    <row r="1196" spans="1:2" x14ac:dyDescent="0.35">
      <c r="A1196" t="s">
        <v>2222</v>
      </c>
      <c r="B1196">
        <v>19581043</v>
      </c>
    </row>
    <row r="1197" spans="1:2" x14ac:dyDescent="0.35">
      <c r="A1197" t="s">
        <v>2223</v>
      </c>
      <c r="B1197">
        <v>44947399</v>
      </c>
    </row>
    <row r="1198" spans="1:2" x14ac:dyDescent="0.35">
      <c r="A1198" t="s">
        <v>2224</v>
      </c>
      <c r="B1198">
        <v>14604504</v>
      </c>
    </row>
    <row r="1199" spans="1:2" x14ac:dyDescent="0.35">
      <c r="A1199" t="s">
        <v>2225</v>
      </c>
      <c r="B1199">
        <v>30574127</v>
      </c>
    </row>
    <row r="1200" spans="1:2" x14ac:dyDescent="0.35">
      <c r="A1200" t="s">
        <v>2226</v>
      </c>
      <c r="B1200">
        <v>28836436</v>
      </c>
    </row>
    <row r="1201" spans="1:2" x14ac:dyDescent="0.35">
      <c r="A1201" t="s">
        <v>2227</v>
      </c>
      <c r="B1201">
        <v>66843310</v>
      </c>
    </row>
    <row r="1202" spans="1:2" x14ac:dyDescent="0.35">
      <c r="A1202" t="s">
        <v>2228</v>
      </c>
      <c r="B1202">
        <v>209354218</v>
      </c>
    </row>
    <row r="1203" spans="1:2" x14ac:dyDescent="0.35">
      <c r="A1203" t="s">
        <v>2229</v>
      </c>
      <c r="B1203">
        <v>1123807774</v>
      </c>
    </row>
    <row r="1204" spans="1:2" x14ac:dyDescent="0.35">
      <c r="A1204" t="s">
        <v>2230</v>
      </c>
      <c r="B1204">
        <v>79</v>
      </c>
    </row>
    <row r="1205" spans="1:2" x14ac:dyDescent="0.35">
      <c r="A1205" t="s">
        <v>2231</v>
      </c>
      <c r="B1205">
        <v>223</v>
      </c>
    </row>
    <row r="1206" spans="1:2" x14ac:dyDescent="0.35">
      <c r="A1206" t="s">
        <v>2232</v>
      </c>
      <c r="B1206">
        <v>114</v>
      </c>
    </row>
    <row r="1207" spans="1:2" x14ac:dyDescent="0.35">
      <c r="A1207" t="s">
        <v>2233</v>
      </c>
      <c r="B1207">
        <v>55</v>
      </c>
    </row>
    <row r="1208" spans="1:2" x14ac:dyDescent="0.35">
      <c r="A1208" t="s">
        <v>2234</v>
      </c>
      <c r="B1208">
        <v>161</v>
      </c>
    </row>
    <row r="1209" spans="1:2" x14ac:dyDescent="0.35">
      <c r="A1209" t="s">
        <v>2235</v>
      </c>
      <c r="B1209">
        <v>0</v>
      </c>
    </row>
    <row r="1210" spans="1:2" x14ac:dyDescent="0.35">
      <c r="A1210" t="s">
        <v>2236</v>
      </c>
      <c r="B1210">
        <v>138</v>
      </c>
    </row>
    <row r="1211" spans="1:2" x14ac:dyDescent="0.35">
      <c r="A1211" t="s">
        <v>2237</v>
      </c>
      <c r="B1211">
        <v>134</v>
      </c>
    </row>
    <row r="1212" spans="1:2" x14ac:dyDescent="0.35">
      <c r="A1212" t="s">
        <v>2238</v>
      </c>
      <c r="B1212">
        <v>259</v>
      </c>
    </row>
    <row r="1213" spans="1:2" x14ac:dyDescent="0.35">
      <c r="A1213" t="s">
        <v>2239</v>
      </c>
      <c r="B1213">
        <v>283</v>
      </c>
    </row>
    <row r="1214" spans="1:2" x14ac:dyDescent="0.35">
      <c r="A1214" t="s">
        <v>2240</v>
      </c>
      <c r="B1214">
        <v>347</v>
      </c>
    </row>
    <row r="1215" spans="1:2" x14ac:dyDescent="0.35">
      <c r="A1215" t="s">
        <v>2241</v>
      </c>
      <c r="B1215">
        <v>141</v>
      </c>
    </row>
    <row r="1216" spans="1:2" x14ac:dyDescent="0.35">
      <c r="A1216" t="s">
        <v>2242</v>
      </c>
      <c r="B1216">
        <v>138</v>
      </c>
    </row>
    <row r="1217" spans="1:2" x14ac:dyDescent="0.35">
      <c r="A1217" t="s">
        <v>2243</v>
      </c>
      <c r="B1217">
        <v>0</v>
      </c>
    </row>
    <row r="1218" spans="1:2" x14ac:dyDescent="0.35">
      <c r="A1218" t="s">
        <v>2244</v>
      </c>
      <c r="B1218">
        <v>0</v>
      </c>
    </row>
    <row r="1219" spans="1:2" x14ac:dyDescent="0.35">
      <c r="A1219" t="s">
        <v>2245</v>
      </c>
      <c r="B1219">
        <v>29</v>
      </c>
    </row>
    <row r="1220" spans="1:2" x14ac:dyDescent="0.35">
      <c r="A1220" t="s">
        <v>2246</v>
      </c>
      <c r="B1220">
        <v>62</v>
      </c>
    </row>
    <row r="1221" spans="1:2" x14ac:dyDescent="0.35">
      <c r="A1221" t="s">
        <v>2247</v>
      </c>
      <c r="B1221">
        <v>22</v>
      </c>
    </row>
    <row r="1222" spans="1:2" x14ac:dyDescent="0.35">
      <c r="A1222" t="s">
        <v>2248</v>
      </c>
      <c r="B1222">
        <v>70</v>
      </c>
    </row>
    <row r="1223" spans="1:2" x14ac:dyDescent="0.35">
      <c r="A1223" t="s">
        <v>2249</v>
      </c>
      <c r="B1223">
        <v>37</v>
      </c>
    </row>
    <row r="1224" spans="1:2" x14ac:dyDescent="0.35">
      <c r="A1224" t="s">
        <v>2250</v>
      </c>
      <c r="B1224">
        <v>70</v>
      </c>
    </row>
    <row r="1225" spans="1:2" x14ac:dyDescent="0.35">
      <c r="A1225" t="s">
        <v>2251</v>
      </c>
      <c r="B1225">
        <v>300</v>
      </c>
    </row>
    <row r="1226" spans="1:2" x14ac:dyDescent="0.35">
      <c r="A1226" t="s">
        <v>2252</v>
      </c>
      <c r="B1226">
        <v>2662</v>
      </c>
    </row>
    <row r="1227" spans="1:2" x14ac:dyDescent="0.35">
      <c r="A1227" t="s">
        <v>2253</v>
      </c>
      <c r="B1227">
        <v>149907</v>
      </c>
    </row>
    <row r="1228" spans="1:2" x14ac:dyDescent="0.35">
      <c r="A1228" t="s">
        <v>2254</v>
      </c>
      <c r="B1228">
        <v>226335.29</v>
      </c>
    </row>
    <row r="1229" spans="1:2" x14ac:dyDescent="0.35">
      <c r="A1229" t="s">
        <v>2255</v>
      </c>
      <c r="B1229">
        <v>129571.19</v>
      </c>
    </row>
    <row r="1230" spans="1:2" x14ac:dyDescent="0.35">
      <c r="A1230" t="s">
        <v>2256</v>
      </c>
      <c r="B1230">
        <v>66966</v>
      </c>
    </row>
    <row r="1231" spans="1:2" x14ac:dyDescent="0.35">
      <c r="A1231" t="s">
        <v>2257</v>
      </c>
      <c r="B1231">
        <v>221134</v>
      </c>
    </row>
    <row r="1232" spans="1:2" x14ac:dyDescent="0.35">
      <c r="A1232" t="s">
        <v>2258</v>
      </c>
      <c r="B1232">
        <v>0</v>
      </c>
    </row>
    <row r="1233" spans="1:2" x14ac:dyDescent="0.35">
      <c r="A1233" t="s">
        <v>2259</v>
      </c>
      <c r="B1233">
        <v>220000</v>
      </c>
    </row>
    <row r="1234" spans="1:2" x14ac:dyDescent="0.35">
      <c r="A1234" t="s">
        <v>2260</v>
      </c>
      <c r="B1234">
        <v>217268</v>
      </c>
    </row>
    <row r="1235" spans="1:2" x14ac:dyDescent="0.35">
      <c r="A1235" t="s">
        <v>2261</v>
      </c>
      <c r="B1235">
        <v>333190</v>
      </c>
    </row>
    <row r="1236" spans="1:2" x14ac:dyDescent="0.35">
      <c r="A1236" t="s">
        <v>2262</v>
      </c>
      <c r="B1236">
        <v>409024.07</v>
      </c>
    </row>
    <row r="1237" spans="1:2" x14ac:dyDescent="0.35">
      <c r="A1237" t="s">
        <v>2263</v>
      </c>
      <c r="B1237">
        <v>570893</v>
      </c>
    </row>
    <row r="1238" spans="1:2" x14ac:dyDescent="0.35">
      <c r="A1238" t="s">
        <v>2264</v>
      </c>
      <c r="B1238">
        <v>249</v>
      </c>
    </row>
    <row r="1239" spans="1:2" x14ac:dyDescent="0.35">
      <c r="A1239" t="s">
        <v>2265</v>
      </c>
      <c r="B1239">
        <v>222147.75</v>
      </c>
    </row>
    <row r="1240" spans="1:2" x14ac:dyDescent="0.35">
      <c r="A1240" t="s">
        <v>2266</v>
      </c>
      <c r="B1240">
        <v>0</v>
      </c>
    </row>
    <row r="1241" spans="1:2" x14ac:dyDescent="0.35">
      <c r="A1241" t="s">
        <v>2267</v>
      </c>
      <c r="B1241">
        <v>0</v>
      </c>
    </row>
    <row r="1242" spans="1:2" x14ac:dyDescent="0.35">
      <c r="A1242" t="s">
        <v>2268</v>
      </c>
      <c r="B1242">
        <v>77416.990000000005</v>
      </c>
    </row>
    <row r="1243" spans="1:2" x14ac:dyDescent="0.35">
      <c r="A1243" t="s">
        <v>2269</v>
      </c>
      <c r="B1243">
        <v>115126.81</v>
      </c>
    </row>
    <row r="1244" spans="1:2" x14ac:dyDescent="0.35">
      <c r="A1244" t="s">
        <v>2270</v>
      </c>
      <c r="B1244">
        <v>36130</v>
      </c>
    </row>
    <row r="1245" spans="1:2" x14ac:dyDescent="0.35">
      <c r="A1245" t="s">
        <v>2271</v>
      </c>
      <c r="B1245">
        <v>115061</v>
      </c>
    </row>
    <row r="1246" spans="1:2" x14ac:dyDescent="0.35">
      <c r="A1246" t="s">
        <v>2272</v>
      </c>
      <c r="B1246">
        <v>49772</v>
      </c>
    </row>
    <row r="1247" spans="1:2" x14ac:dyDescent="0.35">
      <c r="A1247" t="s">
        <v>2273</v>
      </c>
      <c r="B1247">
        <v>116715.56</v>
      </c>
    </row>
    <row r="1248" spans="1:2" x14ac:dyDescent="0.35">
      <c r="A1248" t="s">
        <v>2274</v>
      </c>
      <c r="B1248">
        <v>495000</v>
      </c>
    </row>
    <row r="1249" spans="1:2" x14ac:dyDescent="0.35">
      <c r="A1249" t="s">
        <v>2275</v>
      </c>
      <c r="B1249">
        <v>3771907.6600000006</v>
      </c>
    </row>
    <row r="1250" spans="1:2" x14ac:dyDescent="0.35">
      <c r="A1250" t="s">
        <v>2276</v>
      </c>
      <c r="B1250">
        <v>595</v>
      </c>
    </row>
    <row r="1251" spans="1:2" x14ac:dyDescent="0.35">
      <c r="A1251" t="s">
        <v>2277</v>
      </c>
      <c r="B1251">
        <v>595</v>
      </c>
    </row>
    <row r="1252" spans="1:2" x14ac:dyDescent="0.35">
      <c r="A1252" t="s">
        <v>2278</v>
      </c>
      <c r="B1252">
        <v>1358</v>
      </c>
    </row>
    <row r="1253" spans="1:2" x14ac:dyDescent="0.35">
      <c r="A1253" t="s">
        <v>2279</v>
      </c>
      <c r="B1253">
        <v>1191</v>
      </c>
    </row>
    <row r="1254" spans="1:2" x14ac:dyDescent="0.35">
      <c r="A1254" t="s">
        <v>2280</v>
      </c>
      <c r="B1254">
        <v>931</v>
      </c>
    </row>
    <row r="1255" spans="1:2" x14ac:dyDescent="0.35">
      <c r="A1255" t="s">
        <v>2281</v>
      </c>
      <c r="B1255">
        <v>847</v>
      </c>
    </row>
    <row r="1256" spans="1:2" x14ac:dyDescent="0.35">
      <c r="A1256" t="s">
        <v>2282</v>
      </c>
      <c r="B1256">
        <v>732</v>
      </c>
    </row>
    <row r="1257" spans="1:2" x14ac:dyDescent="0.35">
      <c r="A1257" t="s">
        <v>2283</v>
      </c>
      <c r="B1257">
        <v>1237</v>
      </c>
    </row>
    <row r="1258" spans="1:2" x14ac:dyDescent="0.35">
      <c r="A1258" t="s">
        <v>2284</v>
      </c>
      <c r="B1258">
        <v>753</v>
      </c>
    </row>
    <row r="1259" spans="1:2" x14ac:dyDescent="0.35">
      <c r="A1259" t="s">
        <v>2285</v>
      </c>
      <c r="B1259">
        <v>1188</v>
      </c>
    </row>
    <row r="1260" spans="1:2" x14ac:dyDescent="0.35">
      <c r="A1260" t="s">
        <v>2286</v>
      </c>
      <c r="B1260">
        <v>1442</v>
      </c>
    </row>
    <row r="1261" spans="1:2" x14ac:dyDescent="0.35">
      <c r="A1261" t="s">
        <v>2287</v>
      </c>
      <c r="B1261">
        <v>1788</v>
      </c>
    </row>
    <row r="1262" spans="1:2" x14ac:dyDescent="0.35">
      <c r="A1262" t="s">
        <v>2288</v>
      </c>
      <c r="B1262">
        <v>935</v>
      </c>
    </row>
    <row r="1263" spans="1:2" x14ac:dyDescent="0.35">
      <c r="A1263" t="s">
        <v>2289</v>
      </c>
      <c r="B1263">
        <v>1012</v>
      </c>
    </row>
    <row r="1264" spans="1:2" x14ac:dyDescent="0.35">
      <c r="A1264" t="s">
        <v>2290</v>
      </c>
      <c r="B1264">
        <v>1019</v>
      </c>
    </row>
    <row r="1265" spans="1:2" x14ac:dyDescent="0.35">
      <c r="A1265" t="s">
        <v>2291</v>
      </c>
      <c r="B1265">
        <v>1728</v>
      </c>
    </row>
    <row r="1266" spans="1:2" x14ac:dyDescent="0.35">
      <c r="A1266" t="s">
        <v>2292</v>
      </c>
      <c r="B1266">
        <v>451</v>
      </c>
    </row>
    <row r="1267" spans="1:2" x14ac:dyDescent="0.35">
      <c r="A1267" t="s">
        <v>2293</v>
      </c>
      <c r="B1267">
        <v>1150</v>
      </c>
    </row>
    <row r="1268" spans="1:2" x14ac:dyDescent="0.35">
      <c r="A1268" t="s">
        <v>2294</v>
      </c>
      <c r="B1268">
        <v>609</v>
      </c>
    </row>
    <row r="1269" spans="1:2" x14ac:dyDescent="0.35">
      <c r="A1269" t="s">
        <v>2295</v>
      </c>
      <c r="B1269">
        <v>709</v>
      </c>
    </row>
    <row r="1270" spans="1:2" x14ac:dyDescent="0.35">
      <c r="A1270" t="s">
        <v>2296</v>
      </c>
      <c r="B1270">
        <v>1080</v>
      </c>
    </row>
    <row r="1271" spans="1:2" x14ac:dyDescent="0.35">
      <c r="A1271" t="s">
        <v>2297</v>
      </c>
      <c r="B1271">
        <v>2548</v>
      </c>
    </row>
    <row r="1272" spans="1:2" x14ac:dyDescent="0.35">
      <c r="A1272" t="s">
        <v>2298</v>
      </c>
      <c r="B1272">
        <v>23303</v>
      </c>
    </row>
    <row r="1273" spans="1:2" x14ac:dyDescent="0.35">
      <c r="A1273" t="s">
        <v>2276</v>
      </c>
      <c r="B1273">
        <v>3084</v>
      </c>
    </row>
    <row r="1274" spans="1:2" x14ac:dyDescent="0.35">
      <c r="A1274" t="s">
        <v>2277</v>
      </c>
      <c r="B1274">
        <v>3084</v>
      </c>
    </row>
    <row r="1275" spans="1:2" x14ac:dyDescent="0.35">
      <c r="A1275" t="s">
        <v>2278</v>
      </c>
      <c r="B1275">
        <v>7197</v>
      </c>
    </row>
    <row r="1276" spans="1:2" x14ac:dyDescent="0.35">
      <c r="A1276" t="s">
        <v>2279</v>
      </c>
      <c r="B1276">
        <v>4529</v>
      </c>
    </row>
    <row r="1277" spans="1:2" x14ac:dyDescent="0.35">
      <c r="A1277" t="s">
        <v>2280</v>
      </c>
      <c r="B1277">
        <v>3372</v>
      </c>
    </row>
    <row r="1278" spans="1:2" x14ac:dyDescent="0.35">
      <c r="A1278" t="s">
        <v>2281</v>
      </c>
      <c r="B1278">
        <v>4558</v>
      </c>
    </row>
    <row r="1279" spans="1:2" x14ac:dyDescent="0.35">
      <c r="A1279" t="s">
        <v>2282</v>
      </c>
      <c r="B1279">
        <v>3493</v>
      </c>
    </row>
    <row r="1280" spans="1:2" x14ac:dyDescent="0.35">
      <c r="A1280" t="s">
        <v>2283</v>
      </c>
      <c r="B1280">
        <v>6047</v>
      </c>
    </row>
    <row r="1281" spans="1:2" x14ac:dyDescent="0.35">
      <c r="A1281" t="s">
        <v>2284</v>
      </c>
      <c r="B1281">
        <v>3355</v>
      </c>
    </row>
    <row r="1282" spans="1:2" x14ac:dyDescent="0.35">
      <c r="A1282" t="s">
        <v>2285</v>
      </c>
      <c r="B1282">
        <v>5968</v>
      </c>
    </row>
    <row r="1283" spans="1:2" x14ac:dyDescent="0.35">
      <c r="A1283" t="s">
        <v>2286</v>
      </c>
      <c r="B1283">
        <v>5963</v>
      </c>
    </row>
    <row r="1284" spans="1:2" x14ac:dyDescent="0.35">
      <c r="A1284" t="s">
        <v>2287</v>
      </c>
      <c r="B1284">
        <v>6161</v>
      </c>
    </row>
    <row r="1285" spans="1:2" x14ac:dyDescent="0.35">
      <c r="A1285" t="s">
        <v>2288</v>
      </c>
      <c r="B1285">
        <v>3546</v>
      </c>
    </row>
    <row r="1286" spans="1:2" x14ac:dyDescent="0.35">
      <c r="A1286" t="s">
        <v>2289</v>
      </c>
      <c r="B1286">
        <v>4257</v>
      </c>
    </row>
    <row r="1287" spans="1:2" x14ac:dyDescent="0.35">
      <c r="A1287" t="s">
        <v>2290</v>
      </c>
      <c r="B1287">
        <v>2889</v>
      </c>
    </row>
    <row r="1288" spans="1:2" x14ac:dyDescent="0.35">
      <c r="A1288" t="s">
        <v>2291</v>
      </c>
      <c r="B1288">
        <v>6032</v>
      </c>
    </row>
    <row r="1289" spans="1:2" x14ac:dyDescent="0.35">
      <c r="A1289" t="s">
        <v>2292</v>
      </c>
      <c r="B1289">
        <v>1407</v>
      </c>
    </row>
    <row r="1290" spans="1:2" x14ac:dyDescent="0.35">
      <c r="A1290" t="s">
        <v>2293</v>
      </c>
      <c r="B1290">
        <v>4155</v>
      </c>
    </row>
    <row r="1291" spans="1:2" x14ac:dyDescent="0.35">
      <c r="A1291" t="s">
        <v>2294</v>
      </c>
      <c r="B1291">
        <v>2449</v>
      </c>
    </row>
    <row r="1292" spans="1:2" x14ac:dyDescent="0.35">
      <c r="A1292" t="s">
        <v>2295</v>
      </c>
      <c r="B1292">
        <v>2716</v>
      </c>
    </row>
    <row r="1293" spans="1:2" x14ac:dyDescent="0.35">
      <c r="A1293" t="s">
        <v>2296</v>
      </c>
      <c r="B1293">
        <v>3680</v>
      </c>
    </row>
    <row r="1294" spans="1:2" x14ac:dyDescent="0.35">
      <c r="A1294" t="s">
        <v>2297</v>
      </c>
      <c r="B1294">
        <v>10474</v>
      </c>
    </row>
    <row r="1295" spans="1:2" x14ac:dyDescent="0.35">
      <c r="A1295" t="s">
        <v>2298</v>
      </c>
      <c r="B1295">
        <v>95332</v>
      </c>
    </row>
    <row r="1296" spans="1:2" x14ac:dyDescent="0.35">
      <c r="A1296" t="s">
        <v>2276</v>
      </c>
      <c r="B1296">
        <v>65</v>
      </c>
    </row>
    <row r="1297" spans="1:2" x14ac:dyDescent="0.35">
      <c r="A1297" t="s">
        <v>2277</v>
      </c>
      <c r="B1297">
        <v>65</v>
      </c>
    </row>
    <row r="1298" spans="1:2" x14ac:dyDescent="0.35">
      <c r="A1298" t="s">
        <v>2278</v>
      </c>
      <c r="B1298">
        <v>139</v>
      </c>
    </row>
    <row r="1299" spans="1:2" x14ac:dyDescent="0.35">
      <c r="A1299" t="s">
        <v>2279</v>
      </c>
      <c r="B1299">
        <v>139</v>
      </c>
    </row>
    <row r="1300" spans="1:2" x14ac:dyDescent="0.35">
      <c r="A1300" t="s">
        <v>2280</v>
      </c>
      <c r="B1300">
        <v>97</v>
      </c>
    </row>
    <row r="1301" spans="1:2" x14ac:dyDescent="0.35">
      <c r="A1301" t="s">
        <v>2281</v>
      </c>
      <c r="B1301">
        <v>286</v>
      </c>
    </row>
    <row r="1302" spans="1:2" x14ac:dyDescent="0.35">
      <c r="A1302" t="s">
        <v>2282</v>
      </c>
      <c r="B1302">
        <v>167</v>
      </c>
    </row>
    <row r="1303" spans="1:2" x14ac:dyDescent="0.35">
      <c r="A1303" t="s">
        <v>2283</v>
      </c>
      <c r="B1303">
        <v>95</v>
      </c>
    </row>
    <row r="1304" spans="1:2" x14ac:dyDescent="0.35">
      <c r="A1304" t="s">
        <v>2284</v>
      </c>
      <c r="B1304">
        <v>57</v>
      </c>
    </row>
    <row r="1305" spans="1:2" x14ac:dyDescent="0.35">
      <c r="A1305" t="s">
        <v>2285</v>
      </c>
      <c r="B1305">
        <v>105</v>
      </c>
    </row>
    <row r="1306" spans="1:2" x14ac:dyDescent="0.35">
      <c r="A1306" t="s">
        <v>2286</v>
      </c>
      <c r="B1306">
        <v>174</v>
      </c>
    </row>
    <row r="1307" spans="1:2" x14ac:dyDescent="0.35">
      <c r="A1307" t="s">
        <v>2287</v>
      </c>
      <c r="B1307">
        <v>291</v>
      </c>
    </row>
    <row r="1308" spans="1:2" x14ac:dyDescent="0.35">
      <c r="A1308" t="s">
        <v>2288</v>
      </c>
      <c r="B1308">
        <v>95</v>
      </c>
    </row>
    <row r="1309" spans="1:2" x14ac:dyDescent="0.35">
      <c r="A1309" t="s">
        <v>2289</v>
      </c>
      <c r="B1309">
        <v>162</v>
      </c>
    </row>
    <row r="1310" spans="1:2" x14ac:dyDescent="0.35">
      <c r="A1310" t="s">
        <v>2290</v>
      </c>
      <c r="B1310">
        <v>112</v>
      </c>
    </row>
    <row r="1311" spans="1:2" x14ac:dyDescent="0.35">
      <c r="A1311" t="s">
        <v>2291</v>
      </c>
      <c r="B1311">
        <v>231</v>
      </c>
    </row>
    <row r="1312" spans="1:2" x14ac:dyDescent="0.35">
      <c r="A1312" t="s">
        <v>2292</v>
      </c>
      <c r="B1312">
        <v>65</v>
      </c>
    </row>
    <row r="1313" spans="1:2" x14ac:dyDescent="0.35">
      <c r="A1313" t="s">
        <v>2293</v>
      </c>
      <c r="B1313">
        <v>170</v>
      </c>
    </row>
    <row r="1314" spans="1:2" x14ac:dyDescent="0.35">
      <c r="A1314" t="s">
        <v>2294</v>
      </c>
      <c r="B1314">
        <v>102</v>
      </c>
    </row>
    <row r="1315" spans="1:2" x14ac:dyDescent="0.35">
      <c r="A1315" t="s">
        <v>2295</v>
      </c>
      <c r="B1315">
        <v>77</v>
      </c>
    </row>
    <row r="1316" spans="1:2" x14ac:dyDescent="0.35">
      <c r="A1316" t="s">
        <v>2296</v>
      </c>
      <c r="B1316">
        <v>255</v>
      </c>
    </row>
    <row r="1317" spans="1:2" x14ac:dyDescent="0.35">
      <c r="A1317" t="s">
        <v>2297</v>
      </c>
      <c r="B1317">
        <v>684</v>
      </c>
    </row>
    <row r="1318" spans="1:2" x14ac:dyDescent="0.35">
      <c r="A1318" t="s">
        <v>2298</v>
      </c>
      <c r="B1318">
        <v>3568</v>
      </c>
    </row>
    <row r="1319" spans="1:2" x14ac:dyDescent="0.35">
      <c r="A1319" t="s">
        <v>2276</v>
      </c>
      <c r="B1319">
        <v>3744</v>
      </c>
    </row>
    <row r="1320" spans="1:2" x14ac:dyDescent="0.35">
      <c r="A1320" t="s">
        <v>2277</v>
      </c>
      <c r="B1320">
        <v>3744</v>
      </c>
    </row>
    <row r="1321" spans="1:2" x14ac:dyDescent="0.35">
      <c r="A1321" t="s">
        <v>2278</v>
      </c>
      <c r="B1321">
        <v>8694</v>
      </c>
    </row>
    <row r="1322" spans="1:2" x14ac:dyDescent="0.35">
      <c r="A1322" t="s">
        <v>2279</v>
      </c>
      <c r="B1322">
        <v>5859</v>
      </c>
    </row>
    <row r="1323" spans="1:2" x14ac:dyDescent="0.35">
      <c r="A1323" t="s">
        <v>2280</v>
      </c>
      <c r="B1323">
        <v>4400</v>
      </c>
    </row>
    <row r="1324" spans="1:2" x14ac:dyDescent="0.35">
      <c r="A1324" t="s">
        <v>2281</v>
      </c>
      <c r="B1324">
        <v>5691</v>
      </c>
    </row>
    <row r="1325" spans="1:2" x14ac:dyDescent="0.35">
      <c r="A1325" t="s">
        <v>2282</v>
      </c>
      <c r="B1325">
        <v>4392</v>
      </c>
    </row>
    <row r="1326" spans="1:2" x14ac:dyDescent="0.35">
      <c r="A1326" t="s">
        <v>2283</v>
      </c>
      <c r="B1326">
        <v>7379</v>
      </c>
    </row>
    <row r="1327" spans="1:2" x14ac:dyDescent="0.35">
      <c r="A1327" t="s">
        <v>2284</v>
      </c>
      <c r="B1327">
        <v>4165</v>
      </c>
    </row>
    <row r="1328" spans="1:2" x14ac:dyDescent="0.35">
      <c r="A1328" t="s">
        <v>2285</v>
      </c>
      <c r="B1328">
        <v>7261</v>
      </c>
    </row>
    <row r="1329" spans="1:2" x14ac:dyDescent="0.35">
      <c r="A1329" t="s">
        <v>2286</v>
      </c>
      <c r="B1329">
        <v>7579</v>
      </c>
    </row>
    <row r="1330" spans="1:2" x14ac:dyDescent="0.35">
      <c r="A1330" t="s">
        <v>2287</v>
      </c>
      <c r="B1330">
        <v>8240</v>
      </c>
    </row>
    <row r="1331" spans="1:2" x14ac:dyDescent="0.35">
      <c r="A1331" t="s">
        <v>2288</v>
      </c>
      <c r="B1331">
        <v>4576</v>
      </c>
    </row>
    <row r="1332" spans="1:2" x14ac:dyDescent="0.35">
      <c r="A1332" t="s">
        <v>2289</v>
      </c>
      <c r="B1332">
        <v>5431</v>
      </c>
    </row>
    <row r="1333" spans="1:2" x14ac:dyDescent="0.35">
      <c r="A1333" t="s">
        <v>2290</v>
      </c>
      <c r="B1333">
        <v>4020</v>
      </c>
    </row>
    <row r="1334" spans="1:2" x14ac:dyDescent="0.35">
      <c r="A1334" t="s">
        <v>2291</v>
      </c>
      <c r="B1334">
        <v>7991</v>
      </c>
    </row>
    <row r="1335" spans="1:2" x14ac:dyDescent="0.35">
      <c r="A1335" t="s">
        <v>2292</v>
      </c>
      <c r="B1335">
        <v>1923</v>
      </c>
    </row>
    <row r="1336" spans="1:2" x14ac:dyDescent="0.35">
      <c r="A1336" t="s">
        <v>2293</v>
      </c>
      <c r="B1336">
        <v>5475</v>
      </c>
    </row>
    <row r="1337" spans="1:2" x14ac:dyDescent="0.35">
      <c r="A1337" t="s">
        <v>2294</v>
      </c>
      <c r="B1337">
        <v>3160</v>
      </c>
    </row>
    <row r="1338" spans="1:2" x14ac:dyDescent="0.35">
      <c r="A1338" t="s">
        <v>2295</v>
      </c>
      <c r="B1338">
        <v>3502</v>
      </c>
    </row>
    <row r="1339" spans="1:2" x14ac:dyDescent="0.35">
      <c r="A1339" t="s">
        <v>2296</v>
      </c>
      <c r="B1339">
        <v>5015</v>
      </c>
    </row>
    <row r="1340" spans="1:2" x14ac:dyDescent="0.35">
      <c r="A1340" t="s">
        <v>2297</v>
      </c>
      <c r="B1340">
        <v>13706</v>
      </c>
    </row>
    <row r="1341" spans="1:2" x14ac:dyDescent="0.35">
      <c r="A1341" t="s">
        <v>2298</v>
      </c>
      <c r="B1341">
        <v>122203</v>
      </c>
    </row>
    <row r="1342" spans="1:2" x14ac:dyDescent="0.35">
      <c r="A1342" t="s">
        <v>2299</v>
      </c>
      <c r="B1342">
        <v>2836080</v>
      </c>
    </row>
    <row r="1343" spans="1:2" x14ac:dyDescent="0.35">
      <c r="A1343" t="s">
        <v>2300</v>
      </c>
      <c r="B1343">
        <v>2836080</v>
      </c>
    </row>
    <row r="1344" spans="1:2" x14ac:dyDescent="0.35">
      <c r="A1344" t="s">
        <v>2301</v>
      </c>
      <c r="B1344">
        <v>10455967</v>
      </c>
    </row>
    <row r="1345" spans="1:2" x14ac:dyDescent="0.35">
      <c r="A1345" t="s">
        <v>2302</v>
      </c>
      <c r="B1345">
        <v>11276616</v>
      </c>
    </row>
    <row r="1346" spans="1:2" x14ac:dyDescent="0.35">
      <c r="A1346" t="s">
        <v>2303</v>
      </c>
      <c r="B1346">
        <v>7729805</v>
      </c>
    </row>
    <row r="1347" spans="1:2" x14ac:dyDescent="0.35">
      <c r="A1347" t="s">
        <v>2304</v>
      </c>
      <c r="B1347">
        <v>7347980</v>
      </c>
    </row>
    <row r="1348" spans="1:2" x14ac:dyDescent="0.35">
      <c r="A1348" t="s">
        <v>2305</v>
      </c>
      <c r="B1348">
        <v>7102985</v>
      </c>
    </row>
    <row r="1349" spans="1:2" x14ac:dyDescent="0.35">
      <c r="A1349" t="s">
        <v>2306</v>
      </c>
      <c r="B1349">
        <v>8134801</v>
      </c>
    </row>
    <row r="1350" spans="1:2" x14ac:dyDescent="0.35">
      <c r="A1350" t="s">
        <v>2307</v>
      </c>
      <c r="B1350">
        <v>6815995</v>
      </c>
    </row>
    <row r="1351" spans="1:2" x14ac:dyDescent="0.35">
      <c r="A1351" t="s">
        <v>2308</v>
      </c>
      <c r="B1351">
        <v>9461570</v>
      </c>
    </row>
    <row r="1352" spans="1:2" x14ac:dyDescent="0.35">
      <c r="A1352" t="s">
        <v>2309</v>
      </c>
      <c r="B1352">
        <v>11603400</v>
      </c>
    </row>
    <row r="1353" spans="1:2" x14ac:dyDescent="0.35">
      <c r="A1353" t="s">
        <v>2310</v>
      </c>
      <c r="B1353">
        <v>17373066</v>
      </c>
    </row>
    <row r="1354" spans="1:2" x14ac:dyDescent="0.35">
      <c r="A1354" t="s">
        <v>2311</v>
      </c>
      <c r="B1354">
        <v>7928110</v>
      </c>
    </row>
    <row r="1355" spans="1:2" x14ac:dyDescent="0.35">
      <c r="A1355" t="s">
        <v>2312</v>
      </c>
      <c r="B1355">
        <v>9594815</v>
      </c>
    </row>
    <row r="1356" spans="1:2" x14ac:dyDescent="0.35">
      <c r="A1356" t="s">
        <v>2313</v>
      </c>
      <c r="B1356">
        <v>11356365</v>
      </c>
    </row>
    <row r="1357" spans="1:2" x14ac:dyDescent="0.35">
      <c r="A1357" t="s">
        <v>2314</v>
      </c>
      <c r="B1357">
        <v>12972600</v>
      </c>
    </row>
    <row r="1358" spans="1:2" x14ac:dyDescent="0.35">
      <c r="A1358" t="s">
        <v>2315</v>
      </c>
      <c r="B1358">
        <v>3213130</v>
      </c>
    </row>
    <row r="1359" spans="1:2" x14ac:dyDescent="0.35">
      <c r="A1359" t="s">
        <v>2316</v>
      </c>
      <c r="B1359">
        <v>9908600</v>
      </c>
    </row>
    <row r="1360" spans="1:2" x14ac:dyDescent="0.35">
      <c r="A1360" t="s">
        <v>2317</v>
      </c>
      <c r="B1360">
        <v>5731925</v>
      </c>
    </row>
    <row r="1361" spans="1:2" x14ac:dyDescent="0.35">
      <c r="A1361" t="s">
        <v>2318</v>
      </c>
      <c r="B1361">
        <v>9209735</v>
      </c>
    </row>
    <row r="1362" spans="1:2" x14ac:dyDescent="0.35">
      <c r="A1362" t="s">
        <v>2319</v>
      </c>
      <c r="B1362">
        <v>10221430</v>
      </c>
    </row>
    <row r="1363" spans="1:2" x14ac:dyDescent="0.35">
      <c r="A1363" t="s">
        <v>2320</v>
      </c>
      <c r="B1363">
        <v>30821265</v>
      </c>
    </row>
    <row r="1364" spans="1:2" x14ac:dyDescent="0.35">
      <c r="A1364" t="s">
        <v>2321</v>
      </c>
      <c r="B1364">
        <v>211096240</v>
      </c>
    </row>
    <row r="1365" spans="1:2" x14ac:dyDescent="0.35">
      <c r="A1365" t="s">
        <v>2299</v>
      </c>
      <c r="B1365">
        <v>28601055</v>
      </c>
    </row>
    <row r="1366" spans="1:2" x14ac:dyDescent="0.35">
      <c r="A1366" t="s">
        <v>2300</v>
      </c>
      <c r="B1366">
        <v>28601055</v>
      </c>
    </row>
    <row r="1367" spans="1:2" x14ac:dyDescent="0.35">
      <c r="A1367" t="s">
        <v>2301</v>
      </c>
      <c r="B1367">
        <v>74638042</v>
      </c>
    </row>
    <row r="1368" spans="1:2" x14ac:dyDescent="0.35">
      <c r="A1368" t="s">
        <v>2302</v>
      </c>
      <c r="B1368">
        <v>53281260</v>
      </c>
    </row>
    <row r="1369" spans="1:2" x14ac:dyDescent="0.35">
      <c r="A1369" t="s">
        <v>2303</v>
      </c>
      <c r="B1369">
        <v>45293648</v>
      </c>
    </row>
    <row r="1370" spans="1:2" x14ac:dyDescent="0.35">
      <c r="A1370" t="s">
        <v>2304</v>
      </c>
      <c r="B1370">
        <v>62994915</v>
      </c>
    </row>
    <row r="1371" spans="1:2" x14ac:dyDescent="0.35">
      <c r="A1371" t="s">
        <v>2305</v>
      </c>
      <c r="B1371">
        <v>57395512</v>
      </c>
    </row>
    <row r="1372" spans="1:2" x14ac:dyDescent="0.35">
      <c r="A1372" t="s">
        <v>2306</v>
      </c>
      <c r="B1372">
        <v>65181182</v>
      </c>
    </row>
    <row r="1373" spans="1:2" x14ac:dyDescent="0.35">
      <c r="A1373" t="s">
        <v>2307</v>
      </c>
      <c r="B1373">
        <v>40009413</v>
      </c>
    </row>
    <row r="1374" spans="1:2" x14ac:dyDescent="0.35">
      <c r="A1374" t="s">
        <v>2308</v>
      </c>
      <c r="B1374">
        <v>63033506</v>
      </c>
    </row>
    <row r="1375" spans="1:2" x14ac:dyDescent="0.35">
      <c r="A1375" t="s">
        <v>2309</v>
      </c>
      <c r="B1375">
        <v>72873876</v>
      </c>
    </row>
    <row r="1376" spans="1:2" x14ac:dyDescent="0.35">
      <c r="A1376" t="s">
        <v>2310</v>
      </c>
      <c r="B1376">
        <v>98949628</v>
      </c>
    </row>
    <row r="1377" spans="1:2" x14ac:dyDescent="0.35">
      <c r="A1377" t="s">
        <v>2311</v>
      </c>
      <c r="B1377">
        <v>50696834</v>
      </c>
    </row>
    <row r="1378" spans="1:2" x14ac:dyDescent="0.35">
      <c r="A1378" t="s">
        <v>2312</v>
      </c>
      <c r="B1378">
        <v>61254812.990000002</v>
      </c>
    </row>
    <row r="1379" spans="1:2" x14ac:dyDescent="0.35">
      <c r="A1379" t="s">
        <v>2313</v>
      </c>
      <c r="B1379">
        <v>37661711</v>
      </c>
    </row>
    <row r="1380" spans="1:2" x14ac:dyDescent="0.35">
      <c r="A1380" t="s">
        <v>2314</v>
      </c>
      <c r="B1380">
        <v>79878489</v>
      </c>
    </row>
    <row r="1381" spans="1:2" x14ac:dyDescent="0.35">
      <c r="A1381" t="s">
        <v>2315</v>
      </c>
      <c r="B1381">
        <v>22464262</v>
      </c>
    </row>
    <row r="1382" spans="1:2" x14ac:dyDescent="0.35">
      <c r="A1382" t="s">
        <v>2316</v>
      </c>
      <c r="B1382">
        <v>56856822</v>
      </c>
    </row>
    <row r="1383" spans="1:2" x14ac:dyDescent="0.35">
      <c r="A1383" t="s">
        <v>2317</v>
      </c>
      <c r="B1383">
        <v>41610304</v>
      </c>
    </row>
    <row r="1384" spans="1:2" x14ac:dyDescent="0.35">
      <c r="A1384" t="s">
        <v>2318</v>
      </c>
      <c r="B1384">
        <v>37174035</v>
      </c>
    </row>
    <row r="1385" spans="1:2" x14ac:dyDescent="0.35">
      <c r="A1385" t="s">
        <v>2319</v>
      </c>
      <c r="B1385">
        <v>60779005</v>
      </c>
    </row>
    <row r="1386" spans="1:2" x14ac:dyDescent="0.35">
      <c r="A1386" t="s">
        <v>2320</v>
      </c>
      <c r="B1386">
        <v>182664694</v>
      </c>
    </row>
    <row r="1387" spans="1:2" x14ac:dyDescent="0.35">
      <c r="A1387" t="s">
        <v>2321</v>
      </c>
      <c r="B1387">
        <v>1293293005.99</v>
      </c>
    </row>
    <row r="1388" spans="1:2" x14ac:dyDescent="0.35">
      <c r="A1388" t="s">
        <v>2299</v>
      </c>
      <c r="B1388">
        <v>15693500</v>
      </c>
    </row>
    <row r="1389" spans="1:2" x14ac:dyDescent="0.35">
      <c r="A1389" t="s">
        <v>2300</v>
      </c>
      <c r="B1389">
        <v>15693500</v>
      </c>
    </row>
    <row r="1390" spans="1:2" x14ac:dyDescent="0.35">
      <c r="A1390" t="s">
        <v>2301</v>
      </c>
      <c r="B1390">
        <v>46558950</v>
      </c>
    </row>
    <row r="1391" spans="1:2" x14ac:dyDescent="0.35">
      <c r="A1391" t="s">
        <v>2302</v>
      </c>
      <c r="B1391">
        <v>33324450</v>
      </c>
    </row>
    <row r="1392" spans="1:2" x14ac:dyDescent="0.35">
      <c r="A1392" t="s">
        <v>2303</v>
      </c>
      <c r="B1392">
        <v>33723050</v>
      </c>
    </row>
    <row r="1393" spans="1:2" x14ac:dyDescent="0.35">
      <c r="A1393" t="s">
        <v>2304</v>
      </c>
      <c r="B1393">
        <v>105316300</v>
      </c>
    </row>
    <row r="1394" spans="1:2" x14ac:dyDescent="0.35">
      <c r="A1394" t="s">
        <v>2305</v>
      </c>
      <c r="B1394">
        <v>57315250</v>
      </c>
    </row>
    <row r="1395" spans="1:2" x14ac:dyDescent="0.35">
      <c r="A1395" t="s">
        <v>2306</v>
      </c>
      <c r="B1395">
        <v>28026300</v>
      </c>
    </row>
    <row r="1396" spans="1:2" x14ac:dyDescent="0.35">
      <c r="A1396" t="s">
        <v>2307</v>
      </c>
      <c r="B1396">
        <v>18619200</v>
      </c>
    </row>
    <row r="1397" spans="1:2" x14ac:dyDescent="0.35">
      <c r="A1397" t="s">
        <v>2308</v>
      </c>
      <c r="B1397">
        <v>85852000</v>
      </c>
    </row>
    <row r="1398" spans="1:2" x14ac:dyDescent="0.35">
      <c r="A1398" t="s">
        <v>2309</v>
      </c>
      <c r="B1398">
        <v>49843300</v>
      </c>
    </row>
    <row r="1399" spans="1:2" x14ac:dyDescent="0.35">
      <c r="A1399" t="s">
        <v>2310</v>
      </c>
      <c r="B1399">
        <v>80327500</v>
      </c>
    </row>
    <row r="1400" spans="1:2" x14ac:dyDescent="0.35">
      <c r="A1400" t="s">
        <v>2311</v>
      </c>
      <c r="B1400">
        <v>53262400</v>
      </c>
    </row>
    <row r="1401" spans="1:2" x14ac:dyDescent="0.35">
      <c r="A1401" t="s">
        <v>2312</v>
      </c>
      <c r="B1401">
        <v>43053600</v>
      </c>
    </row>
    <row r="1402" spans="1:2" x14ac:dyDescent="0.35">
      <c r="A1402" t="s">
        <v>2313</v>
      </c>
      <c r="B1402">
        <v>44564750</v>
      </c>
    </row>
    <row r="1403" spans="1:2" x14ac:dyDescent="0.35">
      <c r="A1403" t="s">
        <v>2314</v>
      </c>
      <c r="B1403">
        <v>65622500</v>
      </c>
    </row>
    <row r="1404" spans="1:2" x14ac:dyDescent="0.35">
      <c r="A1404" t="s">
        <v>2315</v>
      </c>
      <c r="B1404">
        <v>20027750</v>
      </c>
    </row>
    <row r="1405" spans="1:2" x14ac:dyDescent="0.35">
      <c r="A1405" t="s">
        <v>2316</v>
      </c>
      <c r="B1405">
        <v>46655400</v>
      </c>
    </row>
    <row r="1406" spans="1:2" x14ac:dyDescent="0.35">
      <c r="A1406" t="s">
        <v>2317</v>
      </c>
      <c r="B1406">
        <v>26854200</v>
      </c>
    </row>
    <row r="1407" spans="1:2" x14ac:dyDescent="0.35">
      <c r="A1407" t="s">
        <v>2318</v>
      </c>
      <c r="B1407">
        <v>24968500</v>
      </c>
    </row>
    <row r="1408" spans="1:2" x14ac:dyDescent="0.35">
      <c r="A1408" t="s">
        <v>2319</v>
      </c>
      <c r="B1408">
        <v>95746300</v>
      </c>
    </row>
    <row r="1409" spans="1:2" x14ac:dyDescent="0.35">
      <c r="A1409" t="s">
        <v>2320</v>
      </c>
      <c r="B1409">
        <v>213881750</v>
      </c>
    </row>
    <row r="1410" spans="1:2" x14ac:dyDescent="0.35">
      <c r="A1410" t="s">
        <v>2321</v>
      </c>
      <c r="B1410">
        <v>1189236950</v>
      </c>
    </row>
    <row r="1411" spans="1:2" x14ac:dyDescent="0.35">
      <c r="A1411" t="s">
        <v>2299</v>
      </c>
      <c r="B1411">
        <v>47130635</v>
      </c>
    </row>
    <row r="1412" spans="1:2" x14ac:dyDescent="0.35">
      <c r="A1412" t="s">
        <v>2300</v>
      </c>
      <c r="B1412">
        <v>47130635</v>
      </c>
    </row>
    <row r="1413" spans="1:2" x14ac:dyDescent="0.35">
      <c r="A1413" t="s">
        <v>2301</v>
      </c>
      <c r="B1413">
        <v>131652959</v>
      </c>
    </row>
    <row r="1414" spans="1:2" x14ac:dyDescent="0.35">
      <c r="A1414" t="s">
        <v>2302</v>
      </c>
      <c r="B1414">
        <v>97882326</v>
      </c>
    </row>
    <row r="1415" spans="1:2" x14ac:dyDescent="0.35">
      <c r="A1415" t="s">
        <v>2303</v>
      </c>
      <c r="B1415">
        <v>86746503</v>
      </c>
    </row>
    <row r="1416" spans="1:2" x14ac:dyDescent="0.35">
      <c r="A1416" t="s">
        <v>2304</v>
      </c>
      <c r="B1416">
        <v>175659195</v>
      </c>
    </row>
    <row r="1417" spans="1:2" x14ac:dyDescent="0.35">
      <c r="A1417" t="s">
        <v>2305</v>
      </c>
      <c r="B1417">
        <v>121813747</v>
      </c>
    </row>
    <row r="1418" spans="1:2" x14ac:dyDescent="0.35">
      <c r="A1418" t="s">
        <v>2306</v>
      </c>
      <c r="B1418">
        <v>101342283</v>
      </c>
    </row>
    <row r="1419" spans="1:2" x14ac:dyDescent="0.35">
      <c r="A1419" t="s">
        <v>2307</v>
      </c>
      <c r="B1419">
        <v>65444608</v>
      </c>
    </row>
    <row r="1420" spans="1:2" x14ac:dyDescent="0.35">
      <c r="A1420" t="s">
        <v>2308</v>
      </c>
      <c r="B1420">
        <v>158347076</v>
      </c>
    </row>
    <row r="1421" spans="1:2" x14ac:dyDescent="0.35">
      <c r="A1421" t="s">
        <v>2309</v>
      </c>
      <c r="B1421">
        <v>134320576</v>
      </c>
    </row>
    <row r="1422" spans="1:2" x14ac:dyDescent="0.35">
      <c r="A1422" t="s">
        <v>2310</v>
      </c>
      <c r="B1422">
        <v>196650194</v>
      </c>
    </row>
    <row r="1423" spans="1:2" x14ac:dyDescent="0.35">
      <c r="A1423" t="s">
        <v>2311</v>
      </c>
      <c r="B1423">
        <v>111887344</v>
      </c>
    </row>
    <row r="1424" spans="1:2" x14ac:dyDescent="0.35">
      <c r="A1424" t="s">
        <v>2312</v>
      </c>
      <c r="B1424">
        <v>113903227.99000001</v>
      </c>
    </row>
    <row r="1425" spans="1:2" x14ac:dyDescent="0.35">
      <c r="A1425" t="s">
        <v>2313</v>
      </c>
      <c r="B1425">
        <v>93582826</v>
      </c>
    </row>
    <row r="1426" spans="1:2" x14ac:dyDescent="0.35">
      <c r="A1426" t="s">
        <v>2314</v>
      </c>
      <c r="B1426">
        <v>158473589</v>
      </c>
    </row>
    <row r="1427" spans="1:2" x14ac:dyDescent="0.35">
      <c r="A1427" t="s">
        <v>2315</v>
      </c>
      <c r="B1427">
        <v>45705142</v>
      </c>
    </row>
    <row r="1428" spans="1:2" x14ac:dyDescent="0.35">
      <c r="A1428" t="s">
        <v>2316</v>
      </c>
      <c r="B1428">
        <v>113420822</v>
      </c>
    </row>
    <row r="1429" spans="1:2" x14ac:dyDescent="0.35">
      <c r="A1429" t="s">
        <v>2317</v>
      </c>
      <c r="B1429">
        <v>74196429</v>
      </c>
    </row>
    <row r="1430" spans="1:2" x14ac:dyDescent="0.35">
      <c r="A1430" t="s">
        <v>2318</v>
      </c>
      <c r="B1430">
        <v>71352270</v>
      </c>
    </row>
    <row r="1431" spans="1:2" x14ac:dyDescent="0.35">
      <c r="A1431" t="s">
        <v>2319</v>
      </c>
      <c r="B1431">
        <v>166746735</v>
      </c>
    </row>
    <row r="1432" spans="1:2" x14ac:dyDescent="0.35">
      <c r="A1432" t="s">
        <v>2320</v>
      </c>
      <c r="B1432">
        <v>427367709</v>
      </c>
    </row>
    <row r="1433" spans="1:2" x14ac:dyDescent="0.35">
      <c r="A1433" t="s">
        <v>2321</v>
      </c>
      <c r="B1433">
        <v>2693626195.9899998</v>
      </c>
    </row>
    <row r="1434" spans="1:2" x14ac:dyDescent="0.35">
      <c r="A1434" t="s">
        <v>2322</v>
      </c>
      <c r="B1434">
        <v>992628</v>
      </c>
    </row>
    <row r="1435" spans="1:2" x14ac:dyDescent="0.35">
      <c r="A1435" t="s">
        <v>2323</v>
      </c>
      <c r="B1435">
        <v>992628</v>
      </c>
    </row>
    <row r="1436" spans="1:2" x14ac:dyDescent="0.35">
      <c r="A1436" t="s">
        <v>2324</v>
      </c>
      <c r="B1436">
        <v>3659588</v>
      </c>
    </row>
    <row r="1437" spans="1:2" x14ac:dyDescent="0.35">
      <c r="A1437" t="s">
        <v>2325</v>
      </c>
      <c r="B1437">
        <v>3946816</v>
      </c>
    </row>
    <row r="1438" spans="1:2" x14ac:dyDescent="0.35">
      <c r="A1438" t="s">
        <v>2326</v>
      </c>
      <c r="B1438">
        <v>2705432</v>
      </c>
    </row>
    <row r="1439" spans="1:2" x14ac:dyDescent="0.35">
      <c r="A1439" t="s">
        <v>2327</v>
      </c>
      <c r="B1439">
        <v>2571793</v>
      </c>
    </row>
    <row r="1440" spans="1:2" x14ac:dyDescent="0.35">
      <c r="A1440" t="s">
        <v>2328</v>
      </c>
      <c r="B1440">
        <v>2486045</v>
      </c>
    </row>
    <row r="1441" spans="1:2" x14ac:dyDescent="0.35">
      <c r="A1441" t="s">
        <v>2329</v>
      </c>
      <c r="B1441">
        <v>2847180</v>
      </c>
    </row>
    <row r="1442" spans="1:2" x14ac:dyDescent="0.35">
      <c r="A1442" t="s">
        <v>2330</v>
      </c>
      <c r="B1442">
        <v>2385598</v>
      </c>
    </row>
    <row r="1443" spans="1:2" x14ac:dyDescent="0.35">
      <c r="A1443" t="s">
        <v>2331</v>
      </c>
      <c r="B1443">
        <v>3311550</v>
      </c>
    </row>
    <row r="1444" spans="1:2" x14ac:dyDescent="0.35">
      <c r="A1444" t="s">
        <v>2332</v>
      </c>
      <c r="B1444">
        <v>4061190</v>
      </c>
    </row>
    <row r="1445" spans="1:2" x14ac:dyDescent="0.35">
      <c r="A1445" t="s">
        <v>2333</v>
      </c>
      <c r="B1445">
        <v>6080573</v>
      </c>
    </row>
    <row r="1446" spans="1:2" x14ac:dyDescent="0.35">
      <c r="A1446" t="s">
        <v>2334</v>
      </c>
      <c r="B1446">
        <v>2774839</v>
      </c>
    </row>
    <row r="1447" spans="1:2" x14ac:dyDescent="0.35">
      <c r="A1447" t="s">
        <v>2335</v>
      </c>
      <c r="B1447">
        <v>3358185</v>
      </c>
    </row>
    <row r="1448" spans="1:2" x14ac:dyDescent="0.35">
      <c r="A1448" t="s">
        <v>2336</v>
      </c>
      <c r="B1448">
        <v>3974728</v>
      </c>
    </row>
    <row r="1449" spans="1:2" x14ac:dyDescent="0.35">
      <c r="A1449" t="s">
        <v>2337</v>
      </c>
      <c r="B1449">
        <v>4540410</v>
      </c>
    </row>
    <row r="1450" spans="1:2" x14ac:dyDescent="0.35">
      <c r="A1450" t="s">
        <v>2338</v>
      </c>
      <c r="B1450">
        <v>1124596</v>
      </c>
    </row>
    <row r="1451" spans="1:2" x14ac:dyDescent="0.35">
      <c r="A1451" t="s">
        <v>2339</v>
      </c>
      <c r="B1451">
        <v>3468010</v>
      </c>
    </row>
    <row r="1452" spans="1:2" x14ac:dyDescent="0.35">
      <c r="A1452" t="s">
        <v>2340</v>
      </c>
      <c r="B1452">
        <v>2006174</v>
      </c>
    </row>
    <row r="1453" spans="1:2" x14ac:dyDescent="0.35">
      <c r="A1453" t="s">
        <v>2341</v>
      </c>
      <c r="B1453">
        <v>3223407</v>
      </c>
    </row>
    <row r="1454" spans="1:2" x14ac:dyDescent="0.35">
      <c r="A1454" t="s">
        <v>2342</v>
      </c>
      <c r="B1454">
        <v>3577501</v>
      </c>
    </row>
    <row r="1455" spans="1:2" x14ac:dyDescent="0.35">
      <c r="A1455" t="s">
        <v>2343</v>
      </c>
      <c r="B1455">
        <v>10787443</v>
      </c>
    </row>
    <row r="1456" spans="1:2" x14ac:dyDescent="0.35">
      <c r="A1456" t="s">
        <v>2344</v>
      </c>
      <c r="B1456">
        <v>73883686</v>
      </c>
    </row>
    <row r="1457" spans="1:2" x14ac:dyDescent="0.35">
      <c r="A1457" t="s">
        <v>2322</v>
      </c>
      <c r="B1457">
        <v>14357730</v>
      </c>
    </row>
    <row r="1458" spans="1:2" x14ac:dyDescent="0.35">
      <c r="A1458" t="s">
        <v>2323</v>
      </c>
      <c r="B1458">
        <v>14357730</v>
      </c>
    </row>
    <row r="1459" spans="1:2" x14ac:dyDescent="0.35">
      <c r="A1459" t="s">
        <v>2324</v>
      </c>
      <c r="B1459">
        <v>37468297</v>
      </c>
    </row>
    <row r="1460" spans="1:2" x14ac:dyDescent="0.35">
      <c r="A1460" t="s">
        <v>2325</v>
      </c>
      <c r="B1460">
        <v>26747193</v>
      </c>
    </row>
    <row r="1461" spans="1:2" x14ac:dyDescent="0.35">
      <c r="A1461" t="s">
        <v>2326</v>
      </c>
      <c r="B1461">
        <v>22737411</v>
      </c>
    </row>
    <row r="1462" spans="1:2" x14ac:dyDescent="0.35">
      <c r="A1462" t="s">
        <v>2327</v>
      </c>
      <c r="B1462">
        <v>31623447</v>
      </c>
    </row>
    <row r="1463" spans="1:2" x14ac:dyDescent="0.35">
      <c r="A1463" t="s">
        <v>2328</v>
      </c>
      <c r="B1463">
        <v>28812547</v>
      </c>
    </row>
    <row r="1464" spans="1:2" x14ac:dyDescent="0.35">
      <c r="A1464" t="s">
        <v>2329</v>
      </c>
      <c r="B1464">
        <v>32720953</v>
      </c>
    </row>
    <row r="1465" spans="1:2" x14ac:dyDescent="0.35">
      <c r="A1465" t="s">
        <v>2330</v>
      </c>
      <c r="B1465">
        <v>20084725</v>
      </c>
    </row>
    <row r="1466" spans="1:2" x14ac:dyDescent="0.35">
      <c r="A1466" t="s">
        <v>2331</v>
      </c>
      <c r="B1466">
        <v>31642820</v>
      </c>
    </row>
    <row r="1467" spans="1:2" x14ac:dyDescent="0.35">
      <c r="A1467" t="s">
        <v>2332</v>
      </c>
      <c r="B1467">
        <v>36582686</v>
      </c>
    </row>
    <row r="1468" spans="1:2" x14ac:dyDescent="0.35">
      <c r="A1468" t="s">
        <v>2333</v>
      </c>
      <c r="B1468">
        <v>49672713</v>
      </c>
    </row>
    <row r="1469" spans="1:2" x14ac:dyDescent="0.35">
      <c r="A1469" t="s">
        <v>2334</v>
      </c>
      <c r="B1469">
        <v>25449811</v>
      </c>
    </row>
    <row r="1470" spans="1:2" x14ac:dyDescent="0.35">
      <c r="A1470" t="s">
        <v>2335</v>
      </c>
      <c r="B1470">
        <v>30749916</v>
      </c>
    </row>
    <row r="1471" spans="1:2" x14ac:dyDescent="0.35">
      <c r="A1471" t="s">
        <v>2336</v>
      </c>
      <c r="B1471">
        <v>18906179</v>
      </c>
    </row>
    <row r="1472" spans="1:2" x14ac:dyDescent="0.35">
      <c r="A1472" t="s">
        <v>2337</v>
      </c>
      <c r="B1472">
        <v>40099001</v>
      </c>
    </row>
    <row r="1473" spans="1:2" x14ac:dyDescent="0.35">
      <c r="A1473" t="s">
        <v>2338</v>
      </c>
      <c r="B1473">
        <v>11277060</v>
      </c>
    </row>
    <row r="1474" spans="1:2" x14ac:dyDescent="0.35">
      <c r="A1474" t="s">
        <v>2339</v>
      </c>
      <c r="B1474">
        <v>28542125</v>
      </c>
    </row>
    <row r="1475" spans="1:2" x14ac:dyDescent="0.35">
      <c r="A1475" t="s">
        <v>2340</v>
      </c>
      <c r="B1475">
        <v>20888373</v>
      </c>
    </row>
    <row r="1476" spans="1:2" x14ac:dyDescent="0.35">
      <c r="A1476" t="s">
        <v>2341</v>
      </c>
      <c r="B1476">
        <v>18661366</v>
      </c>
    </row>
    <row r="1477" spans="1:2" x14ac:dyDescent="0.35">
      <c r="A1477" t="s">
        <v>2342</v>
      </c>
      <c r="B1477">
        <v>30511061</v>
      </c>
    </row>
    <row r="1478" spans="1:2" x14ac:dyDescent="0.35">
      <c r="A1478" t="s">
        <v>2343</v>
      </c>
      <c r="B1478">
        <v>91697676</v>
      </c>
    </row>
    <row r="1479" spans="1:2" x14ac:dyDescent="0.35">
      <c r="A1479" t="s">
        <v>2344</v>
      </c>
      <c r="B1479">
        <v>649233090</v>
      </c>
    </row>
    <row r="1480" spans="1:2" x14ac:dyDescent="0.35">
      <c r="A1480" t="s">
        <v>2322</v>
      </c>
      <c r="B1480">
        <v>8082153</v>
      </c>
    </row>
    <row r="1481" spans="1:2" x14ac:dyDescent="0.35">
      <c r="A1481" t="s">
        <v>2323</v>
      </c>
      <c r="B1481">
        <v>8082153</v>
      </c>
    </row>
    <row r="1482" spans="1:2" x14ac:dyDescent="0.35">
      <c r="A1482" t="s">
        <v>2324</v>
      </c>
      <c r="B1482">
        <v>23977859</v>
      </c>
    </row>
    <row r="1483" spans="1:2" x14ac:dyDescent="0.35">
      <c r="A1483" t="s">
        <v>2325</v>
      </c>
      <c r="B1483">
        <v>17162092</v>
      </c>
    </row>
    <row r="1484" spans="1:2" x14ac:dyDescent="0.35">
      <c r="A1484" t="s">
        <v>2326</v>
      </c>
      <c r="B1484">
        <v>17367371</v>
      </c>
    </row>
    <row r="1485" spans="1:2" x14ac:dyDescent="0.35">
      <c r="A1485" t="s">
        <v>2327</v>
      </c>
      <c r="B1485">
        <v>54237895</v>
      </c>
    </row>
    <row r="1486" spans="1:2" x14ac:dyDescent="0.35">
      <c r="A1486" t="s">
        <v>2328</v>
      </c>
      <c r="B1486">
        <v>29517354</v>
      </c>
    </row>
    <row r="1487" spans="1:2" x14ac:dyDescent="0.35">
      <c r="A1487" t="s">
        <v>2329</v>
      </c>
      <c r="B1487">
        <v>14433545</v>
      </c>
    </row>
    <row r="1488" spans="1:2" x14ac:dyDescent="0.35">
      <c r="A1488" t="s">
        <v>2330</v>
      </c>
      <c r="B1488">
        <v>9588888</v>
      </c>
    </row>
    <row r="1489" spans="1:2" x14ac:dyDescent="0.35">
      <c r="A1489" t="s">
        <v>2331</v>
      </c>
      <c r="B1489">
        <v>44213780</v>
      </c>
    </row>
    <row r="1490" spans="1:2" x14ac:dyDescent="0.35">
      <c r="A1490" t="s">
        <v>2332</v>
      </c>
      <c r="B1490">
        <v>25669300</v>
      </c>
    </row>
    <row r="1491" spans="1:2" x14ac:dyDescent="0.35">
      <c r="A1491" t="s">
        <v>2333</v>
      </c>
      <c r="B1491">
        <v>41368663</v>
      </c>
    </row>
    <row r="1492" spans="1:2" x14ac:dyDescent="0.35">
      <c r="A1492" t="s">
        <v>2334</v>
      </c>
      <c r="B1492">
        <v>27430136</v>
      </c>
    </row>
    <row r="1493" spans="1:2" x14ac:dyDescent="0.35">
      <c r="A1493" t="s">
        <v>2335</v>
      </c>
      <c r="B1493">
        <v>22172604</v>
      </c>
    </row>
    <row r="1494" spans="1:2" x14ac:dyDescent="0.35">
      <c r="A1494" t="s">
        <v>2336</v>
      </c>
      <c r="B1494">
        <v>22950846</v>
      </c>
    </row>
    <row r="1495" spans="1:2" x14ac:dyDescent="0.35">
      <c r="A1495" t="s">
        <v>2337</v>
      </c>
      <c r="B1495">
        <v>33795588</v>
      </c>
    </row>
    <row r="1496" spans="1:2" x14ac:dyDescent="0.35">
      <c r="A1496" t="s">
        <v>2338</v>
      </c>
      <c r="B1496">
        <v>10314291</v>
      </c>
    </row>
    <row r="1497" spans="1:2" x14ac:dyDescent="0.35">
      <c r="A1497" t="s">
        <v>2339</v>
      </c>
      <c r="B1497">
        <v>24027531</v>
      </c>
    </row>
    <row r="1498" spans="1:2" x14ac:dyDescent="0.35">
      <c r="A1498" t="s">
        <v>2340</v>
      </c>
      <c r="B1498">
        <v>13829913</v>
      </c>
    </row>
    <row r="1499" spans="1:2" x14ac:dyDescent="0.35">
      <c r="A1499" t="s">
        <v>2341</v>
      </c>
      <c r="B1499">
        <v>12858778</v>
      </c>
    </row>
    <row r="1500" spans="1:2" x14ac:dyDescent="0.35">
      <c r="A1500" t="s">
        <v>2342</v>
      </c>
      <c r="B1500">
        <v>49309345</v>
      </c>
    </row>
    <row r="1501" spans="1:2" x14ac:dyDescent="0.35">
      <c r="A1501" t="s">
        <v>2343</v>
      </c>
      <c r="B1501">
        <v>110149101</v>
      </c>
    </row>
    <row r="1502" spans="1:2" x14ac:dyDescent="0.35">
      <c r="A1502" t="s">
        <v>2344</v>
      </c>
      <c r="B1502">
        <v>612457033</v>
      </c>
    </row>
    <row r="1503" spans="1:2" x14ac:dyDescent="0.35">
      <c r="A1503" t="s">
        <v>2322</v>
      </c>
      <c r="B1503">
        <v>23432511</v>
      </c>
    </row>
    <row r="1504" spans="1:2" x14ac:dyDescent="0.35">
      <c r="A1504" t="s">
        <v>2323</v>
      </c>
      <c r="B1504">
        <v>23432511</v>
      </c>
    </row>
    <row r="1505" spans="1:2" x14ac:dyDescent="0.35">
      <c r="A1505" t="s">
        <v>2324</v>
      </c>
      <c r="B1505">
        <v>65105744</v>
      </c>
    </row>
    <row r="1506" spans="1:2" x14ac:dyDescent="0.35">
      <c r="A1506" t="s">
        <v>2325</v>
      </c>
      <c r="B1506">
        <v>47856101</v>
      </c>
    </row>
    <row r="1507" spans="1:2" x14ac:dyDescent="0.35">
      <c r="A1507" t="s">
        <v>2326</v>
      </c>
      <c r="B1507">
        <v>42810214</v>
      </c>
    </row>
    <row r="1508" spans="1:2" x14ac:dyDescent="0.35">
      <c r="A1508" t="s">
        <v>2327</v>
      </c>
      <c r="B1508">
        <v>88433135</v>
      </c>
    </row>
    <row r="1509" spans="1:2" x14ac:dyDescent="0.35">
      <c r="A1509" t="s">
        <v>2328</v>
      </c>
      <c r="B1509">
        <v>60815946</v>
      </c>
    </row>
    <row r="1510" spans="1:2" x14ac:dyDescent="0.35">
      <c r="A1510" t="s">
        <v>2329</v>
      </c>
      <c r="B1510">
        <v>50001678</v>
      </c>
    </row>
    <row r="1511" spans="1:2" x14ac:dyDescent="0.35">
      <c r="A1511" t="s">
        <v>2330</v>
      </c>
      <c r="B1511">
        <v>32059211</v>
      </c>
    </row>
    <row r="1512" spans="1:2" x14ac:dyDescent="0.35">
      <c r="A1512" t="s">
        <v>2331</v>
      </c>
      <c r="B1512">
        <v>79168150</v>
      </c>
    </row>
    <row r="1513" spans="1:2" x14ac:dyDescent="0.35">
      <c r="A1513" t="s">
        <v>2332</v>
      </c>
      <c r="B1513">
        <v>66313176</v>
      </c>
    </row>
    <row r="1514" spans="1:2" x14ac:dyDescent="0.35">
      <c r="A1514" t="s">
        <v>2333</v>
      </c>
      <c r="B1514">
        <v>97121949</v>
      </c>
    </row>
    <row r="1515" spans="1:2" x14ac:dyDescent="0.35">
      <c r="A1515" t="s">
        <v>2334</v>
      </c>
      <c r="B1515">
        <v>55654786</v>
      </c>
    </row>
    <row r="1516" spans="1:2" x14ac:dyDescent="0.35">
      <c r="A1516" t="s">
        <v>2335</v>
      </c>
      <c r="B1516">
        <v>56280705</v>
      </c>
    </row>
    <row r="1517" spans="1:2" x14ac:dyDescent="0.35">
      <c r="A1517" t="s">
        <v>2336</v>
      </c>
      <c r="B1517">
        <v>45831753</v>
      </c>
    </row>
    <row r="1518" spans="1:2" x14ac:dyDescent="0.35">
      <c r="A1518" t="s">
        <v>2337</v>
      </c>
      <c r="B1518">
        <v>78434999</v>
      </c>
    </row>
    <row r="1519" spans="1:2" x14ac:dyDescent="0.35">
      <c r="A1519" t="s">
        <v>2338</v>
      </c>
      <c r="B1519">
        <v>22715947</v>
      </c>
    </row>
    <row r="1520" spans="1:2" x14ac:dyDescent="0.35">
      <c r="A1520" t="s">
        <v>2339</v>
      </c>
      <c r="B1520">
        <v>56037666</v>
      </c>
    </row>
    <row r="1521" spans="1:2" x14ac:dyDescent="0.35">
      <c r="A1521" t="s">
        <v>2340</v>
      </c>
      <c r="B1521">
        <v>36724460</v>
      </c>
    </row>
    <row r="1522" spans="1:2" x14ac:dyDescent="0.35">
      <c r="A1522" t="s">
        <v>2341</v>
      </c>
      <c r="B1522">
        <v>34743551</v>
      </c>
    </row>
    <row r="1523" spans="1:2" x14ac:dyDescent="0.35">
      <c r="A1523" t="s">
        <v>2342</v>
      </c>
      <c r="B1523">
        <v>83397907</v>
      </c>
    </row>
    <row r="1524" spans="1:2" x14ac:dyDescent="0.35">
      <c r="A1524" t="s">
        <v>2343</v>
      </c>
      <c r="B1524">
        <v>212634220</v>
      </c>
    </row>
    <row r="1525" spans="1:2" x14ac:dyDescent="0.35">
      <c r="A1525" t="s">
        <v>2344</v>
      </c>
      <c r="B1525">
        <v>1335573809</v>
      </c>
    </row>
    <row r="1526" spans="1:2" x14ac:dyDescent="0.35">
      <c r="A1526" t="s">
        <v>2345</v>
      </c>
      <c r="B1526">
        <v>25535</v>
      </c>
    </row>
    <row r="1527" spans="1:2" x14ac:dyDescent="0.35">
      <c r="A1527" t="s">
        <v>2346</v>
      </c>
      <c r="B1527">
        <v>25535</v>
      </c>
    </row>
    <row r="1528" spans="1:2" x14ac:dyDescent="0.35">
      <c r="A1528" t="s">
        <v>2347</v>
      </c>
      <c r="B1528">
        <v>178535</v>
      </c>
    </row>
    <row r="1529" spans="1:2" x14ac:dyDescent="0.35">
      <c r="A1529" t="s">
        <v>2348</v>
      </c>
      <c r="B1529">
        <v>183190</v>
      </c>
    </row>
    <row r="1530" spans="1:2" x14ac:dyDescent="0.35">
      <c r="A1530" t="s">
        <v>2349</v>
      </c>
      <c r="B1530">
        <v>111104</v>
      </c>
    </row>
    <row r="1531" spans="1:2" x14ac:dyDescent="0.35">
      <c r="A1531" t="s">
        <v>2350</v>
      </c>
      <c r="B1531">
        <v>103138</v>
      </c>
    </row>
    <row r="1532" spans="1:2" x14ac:dyDescent="0.35">
      <c r="A1532" t="s">
        <v>2351</v>
      </c>
      <c r="B1532">
        <v>81382</v>
      </c>
    </row>
    <row r="1533" spans="1:2" x14ac:dyDescent="0.35">
      <c r="A1533" t="s">
        <v>2352</v>
      </c>
      <c r="B1533">
        <v>114331</v>
      </c>
    </row>
    <row r="1534" spans="1:2" x14ac:dyDescent="0.35">
      <c r="A1534" t="s">
        <v>2353</v>
      </c>
      <c r="B1534">
        <v>95130</v>
      </c>
    </row>
    <row r="1535" spans="1:2" x14ac:dyDescent="0.35">
      <c r="A1535" t="s">
        <v>2354</v>
      </c>
      <c r="B1535">
        <v>136605</v>
      </c>
    </row>
    <row r="1536" spans="1:2" x14ac:dyDescent="0.35">
      <c r="A1536" t="s">
        <v>2355</v>
      </c>
      <c r="B1536">
        <v>136612</v>
      </c>
    </row>
    <row r="1537" spans="1:2" x14ac:dyDescent="0.35">
      <c r="A1537" t="s">
        <v>2356</v>
      </c>
      <c r="B1537">
        <v>15897.6</v>
      </c>
    </row>
    <row r="1538" spans="1:2" x14ac:dyDescent="0.35">
      <c r="A1538" t="s">
        <v>2357</v>
      </c>
      <c r="B1538">
        <v>115892</v>
      </c>
    </row>
    <row r="1539" spans="1:2" x14ac:dyDescent="0.35">
      <c r="A1539" t="s">
        <v>2358</v>
      </c>
      <c r="B1539">
        <v>150332</v>
      </c>
    </row>
    <row r="1540" spans="1:2" x14ac:dyDescent="0.35">
      <c r="A1540" t="s">
        <v>2359</v>
      </c>
      <c r="B1540">
        <v>168124</v>
      </c>
    </row>
    <row r="1541" spans="1:2" x14ac:dyDescent="0.35">
      <c r="A1541" t="s">
        <v>2360</v>
      </c>
      <c r="B1541">
        <v>117292</v>
      </c>
    </row>
    <row r="1542" spans="1:2" x14ac:dyDescent="0.35">
      <c r="A1542" t="s">
        <v>2361</v>
      </c>
      <c r="B1542">
        <v>32760</v>
      </c>
    </row>
    <row r="1543" spans="1:2" x14ac:dyDescent="0.35">
      <c r="A1543" t="s">
        <v>2362</v>
      </c>
      <c r="B1543">
        <v>99323</v>
      </c>
    </row>
    <row r="1544" spans="1:2" x14ac:dyDescent="0.35">
      <c r="A1544" t="s">
        <v>2363</v>
      </c>
      <c r="B1544">
        <v>64435</v>
      </c>
    </row>
    <row r="1545" spans="1:2" x14ac:dyDescent="0.35">
      <c r="A1545" t="s">
        <v>2364</v>
      </c>
      <c r="B1545">
        <v>201656</v>
      </c>
    </row>
    <row r="1546" spans="1:2" x14ac:dyDescent="0.35">
      <c r="A1546" t="s">
        <v>2365</v>
      </c>
      <c r="B1546">
        <v>120932</v>
      </c>
    </row>
    <row r="1547" spans="1:2" x14ac:dyDescent="0.35">
      <c r="A1547" t="s">
        <v>2366</v>
      </c>
      <c r="B1547">
        <v>320000</v>
      </c>
    </row>
    <row r="1548" spans="1:2" x14ac:dyDescent="0.35">
      <c r="A1548" t="s">
        <v>2367</v>
      </c>
      <c r="B1548">
        <v>2572205.6</v>
      </c>
    </row>
    <row r="1549" spans="1:2" x14ac:dyDescent="0.35">
      <c r="A1549" t="s">
        <v>2345</v>
      </c>
      <c r="B1549">
        <v>839103</v>
      </c>
    </row>
    <row r="1550" spans="1:2" x14ac:dyDescent="0.35">
      <c r="A1550" t="s">
        <v>2346</v>
      </c>
      <c r="B1550">
        <v>839103</v>
      </c>
    </row>
    <row r="1551" spans="1:2" x14ac:dyDescent="0.35">
      <c r="A1551" t="s">
        <v>2347</v>
      </c>
      <c r="B1551">
        <v>3469939</v>
      </c>
    </row>
    <row r="1552" spans="1:2" x14ac:dyDescent="0.35">
      <c r="A1552" t="s">
        <v>2348</v>
      </c>
      <c r="B1552">
        <v>1689127.18</v>
      </c>
    </row>
    <row r="1553" spans="1:2" x14ac:dyDescent="0.35">
      <c r="A1553" t="s">
        <v>2349</v>
      </c>
      <c r="B1553">
        <v>1149169</v>
      </c>
    </row>
    <row r="1554" spans="1:2" x14ac:dyDescent="0.35">
      <c r="A1554" t="s">
        <v>2350</v>
      </c>
      <c r="B1554">
        <v>1334326</v>
      </c>
    </row>
    <row r="1555" spans="1:2" x14ac:dyDescent="0.35">
      <c r="A1555" t="s">
        <v>2351</v>
      </c>
      <c r="B1555">
        <v>1943342</v>
      </c>
    </row>
    <row r="1556" spans="1:2" x14ac:dyDescent="0.35">
      <c r="A1556" t="s">
        <v>2352</v>
      </c>
      <c r="B1556">
        <v>2254637</v>
      </c>
    </row>
    <row r="1557" spans="1:2" x14ac:dyDescent="0.35">
      <c r="A1557" t="s">
        <v>2353</v>
      </c>
      <c r="B1557">
        <v>2815790</v>
      </c>
    </row>
    <row r="1558" spans="1:2" x14ac:dyDescent="0.35">
      <c r="A1558" t="s">
        <v>2354</v>
      </c>
      <c r="B1558">
        <v>1459428</v>
      </c>
    </row>
    <row r="1559" spans="1:2" x14ac:dyDescent="0.35">
      <c r="A1559" t="s">
        <v>2355</v>
      </c>
      <c r="B1559">
        <v>2057168</v>
      </c>
    </row>
    <row r="1560" spans="1:2" x14ac:dyDescent="0.35">
      <c r="A1560" t="s">
        <v>2356</v>
      </c>
      <c r="B1560">
        <v>3773062.85</v>
      </c>
    </row>
    <row r="1561" spans="1:2" x14ac:dyDescent="0.35">
      <c r="A1561" t="s">
        <v>2357</v>
      </c>
      <c r="B1561">
        <v>3658035.85</v>
      </c>
    </row>
    <row r="1562" spans="1:2" x14ac:dyDescent="0.35">
      <c r="A1562" t="s">
        <v>2358</v>
      </c>
      <c r="B1562">
        <v>1805053</v>
      </c>
    </row>
    <row r="1563" spans="1:2" x14ac:dyDescent="0.35">
      <c r="A1563" t="s">
        <v>2359</v>
      </c>
      <c r="B1563">
        <v>1542395</v>
      </c>
    </row>
    <row r="1564" spans="1:2" x14ac:dyDescent="0.35">
      <c r="A1564" t="s">
        <v>2360</v>
      </c>
      <c r="B1564">
        <v>3033746.63</v>
      </c>
    </row>
    <row r="1565" spans="1:2" x14ac:dyDescent="0.35">
      <c r="A1565" t="s">
        <v>2361</v>
      </c>
      <c r="B1565">
        <v>943095.35</v>
      </c>
    </row>
    <row r="1566" spans="1:2" x14ac:dyDescent="0.35">
      <c r="A1566" t="s">
        <v>2362</v>
      </c>
      <c r="B1566">
        <v>1236020</v>
      </c>
    </row>
    <row r="1567" spans="1:2" x14ac:dyDescent="0.35">
      <c r="A1567" t="s">
        <v>2363</v>
      </c>
      <c r="B1567">
        <v>1157742.92</v>
      </c>
    </row>
    <row r="1568" spans="1:2" x14ac:dyDescent="0.35">
      <c r="A1568" t="s">
        <v>2364</v>
      </c>
      <c r="B1568">
        <v>600941</v>
      </c>
    </row>
    <row r="1569" spans="1:2" x14ac:dyDescent="0.35">
      <c r="A1569" t="s">
        <v>2365</v>
      </c>
      <c r="B1569">
        <v>1629122.54</v>
      </c>
    </row>
    <row r="1570" spans="1:2" x14ac:dyDescent="0.35">
      <c r="A1570" t="s">
        <v>2366</v>
      </c>
      <c r="B1570">
        <v>7040000</v>
      </c>
    </row>
    <row r="1571" spans="1:2" x14ac:dyDescent="0.35">
      <c r="A1571" t="s">
        <v>2367</v>
      </c>
      <c r="B1571">
        <v>45431244.32</v>
      </c>
    </row>
    <row r="1572" spans="1:2" x14ac:dyDescent="0.35">
      <c r="A1572" t="s">
        <v>2345</v>
      </c>
      <c r="B1572">
        <v>0</v>
      </c>
    </row>
    <row r="1573" spans="1:2" x14ac:dyDescent="0.35">
      <c r="A1573" t="s">
        <v>2346</v>
      </c>
      <c r="B1573">
        <v>0</v>
      </c>
    </row>
    <row r="1574" spans="1:2" x14ac:dyDescent="0.35">
      <c r="A1574" t="s">
        <v>2347</v>
      </c>
      <c r="B1574">
        <v>234840</v>
      </c>
    </row>
    <row r="1575" spans="1:2" x14ac:dyDescent="0.35">
      <c r="A1575" t="s">
        <v>2348</v>
      </c>
      <c r="B1575">
        <v>205588</v>
      </c>
    </row>
    <row r="1576" spans="1:2" x14ac:dyDescent="0.35">
      <c r="A1576" t="s">
        <v>2349</v>
      </c>
      <c r="B1576">
        <v>0</v>
      </c>
    </row>
    <row r="1577" spans="1:2" x14ac:dyDescent="0.35">
      <c r="A1577" t="s">
        <v>2350</v>
      </c>
      <c r="B1577">
        <v>350200</v>
      </c>
    </row>
    <row r="1578" spans="1:2" x14ac:dyDescent="0.35">
      <c r="A1578" t="s">
        <v>2351</v>
      </c>
      <c r="B1578">
        <v>263474</v>
      </c>
    </row>
    <row r="1579" spans="1:2" x14ac:dyDescent="0.35">
      <c r="A1579" t="s">
        <v>2352</v>
      </c>
      <c r="B1579">
        <v>196730</v>
      </c>
    </row>
    <row r="1580" spans="1:2" x14ac:dyDescent="0.35">
      <c r="A1580" t="s">
        <v>2353</v>
      </c>
      <c r="B1580">
        <v>107120</v>
      </c>
    </row>
    <row r="1581" spans="1:2" x14ac:dyDescent="0.35">
      <c r="A1581" t="s">
        <v>2354</v>
      </c>
      <c r="B1581">
        <v>311678</v>
      </c>
    </row>
    <row r="1582" spans="1:2" x14ac:dyDescent="0.35">
      <c r="A1582" t="s">
        <v>2355</v>
      </c>
      <c r="B1582">
        <v>131840</v>
      </c>
    </row>
    <row r="1583" spans="1:2" x14ac:dyDescent="0.35">
      <c r="A1583" t="s">
        <v>2356</v>
      </c>
      <c r="B1583">
        <v>583886</v>
      </c>
    </row>
    <row r="1584" spans="1:2" x14ac:dyDescent="0.35">
      <c r="A1584" t="s">
        <v>2357</v>
      </c>
      <c r="B1584">
        <v>201468</v>
      </c>
    </row>
    <row r="1585" spans="1:2" x14ac:dyDescent="0.35">
      <c r="A1585" t="s">
        <v>2358</v>
      </c>
      <c r="B1585">
        <v>175924</v>
      </c>
    </row>
    <row r="1586" spans="1:2" x14ac:dyDescent="0.35">
      <c r="A1586" t="s">
        <v>2359</v>
      </c>
      <c r="B1586">
        <v>146651</v>
      </c>
    </row>
    <row r="1587" spans="1:2" x14ac:dyDescent="0.35">
      <c r="A1587" t="s">
        <v>2360</v>
      </c>
      <c r="B1587">
        <v>616558</v>
      </c>
    </row>
    <row r="1588" spans="1:2" x14ac:dyDescent="0.35">
      <c r="A1588" t="s">
        <v>2361</v>
      </c>
      <c r="B1588">
        <v>0</v>
      </c>
    </row>
    <row r="1589" spans="1:2" x14ac:dyDescent="0.35">
      <c r="A1589" t="s">
        <v>2362</v>
      </c>
      <c r="B1589">
        <v>0</v>
      </c>
    </row>
    <row r="1590" spans="1:2" x14ac:dyDescent="0.35">
      <c r="A1590" t="s">
        <v>2363</v>
      </c>
      <c r="B1590">
        <v>299730</v>
      </c>
    </row>
    <row r="1591" spans="1:2" x14ac:dyDescent="0.35">
      <c r="A1591" t="s">
        <v>2364</v>
      </c>
      <c r="B1591">
        <v>67568</v>
      </c>
    </row>
    <row r="1592" spans="1:2" x14ac:dyDescent="0.35">
      <c r="A1592" t="s">
        <v>2365</v>
      </c>
      <c r="B1592">
        <v>720794</v>
      </c>
    </row>
    <row r="1593" spans="1:2" x14ac:dyDescent="0.35">
      <c r="A1593" t="s">
        <v>2366</v>
      </c>
      <c r="B1593">
        <v>8640000</v>
      </c>
    </row>
    <row r="1594" spans="1:2" x14ac:dyDescent="0.35">
      <c r="A1594" t="s">
        <v>2367</v>
      </c>
      <c r="B1594">
        <v>13254049</v>
      </c>
    </row>
    <row r="1595" spans="1:2" x14ac:dyDescent="0.35">
      <c r="A1595" t="s">
        <v>2345</v>
      </c>
      <c r="B1595">
        <v>864638</v>
      </c>
    </row>
    <row r="1596" spans="1:2" x14ac:dyDescent="0.35">
      <c r="A1596" t="s">
        <v>2346</v>
      </c>
      <c r="B1596">
        <v>864638</v>
      </c>
    </row>
    <row r="1597" spans="1:2" x14ac:dyDescent="0.35">
      <c r="A1597" t="s">
        <v>2347</v>
      </c>
      <c r="B1597">
        <v>3883314</v>
      </c>
    </row>
    <row r="1598" spans="1:2" x14ac:dyDescent="0.35">
      <c r="A1598" t="s">
        <v>2348</v>
      </c>
      <c r="B1598">
        <v>2077905.18</v>
      </c>
    </row>
    <row r="1599" spans="1:2" x14ac:dyDescent="0.35">
      <c r="A1599" t="s">
        <v>2349</v>
      </c>
      <c r="B1599">
        <v>1260273</v>
      </c>
    </row>
    <row r="1600" spans="1:2" x14ac:dyDescent="0.35">
      <c r="A1600" t="s">
        <v>2350</v>
      </c>
      <c r="B1600">
        <v>1787664</v>
      </c>
    </row>
    <row r="1601" spans="1:2" x14ac:dyDescent="0.35">
      <c r="A1601" t="s">
        <v>2351</v>
      </c>
      <c r="B1601">
        <v>2288198</v>
      </c>
    </row>
    <row r="1602" spans="1:2" x14ac:dyDescent="0.35">
      <c r="A1602" t="s">
        <v>2352</v>
      </c>
      <c r="B1602">
        <v>2565698</v>
      </c>
    </row>
    <row r="1603" spans="1:2" x14ac:dyDescent="0.35">
      <c r="A1603" t="s">
        <v>2353</v>
      </c>
      <c r="B1603">
        <v>3018040</v>
      </c>
    </row>
    <row r="1604" spans="1:2" x14ac:dyDescent="0.35">
      <c r="A1604" t="s">
        <v>2354</v>
      </c>
      <c r="B1604">
        <v>1907711</v>
      </c>
    </row>
    <row r="1605" spans="1:2" x14ac:dyDescent="0.35">
      <c r="A1605" t="s">
        <v>2355</v>
      </c>
      <c r="B1605">
        <v>2325620</v>
      </c>
    </row>
    <row r="1606" spans="1:2" x14ac:dyDescent="0.35">
      <c r="A1606" t="s">
        <v>2356</v>
      </c>
      <c r="B1606">
        <v>4372846.45</v>
      </c>
    </row>
    <row r="1607" spans="1:2" x14ac:dyDescent="0.35">
      <c r="A1607" t="s">
        <v>2357</v>
      </c>
      <c r="B1607">
        <v>3975395.85</v>
      </c>
    </row>
    <row r="1608" spans="1:2" x14ac:dyDescent="0.35">
      <c r="A1608" t="s">
        <v>2358</v>
      </c>
      <c r="B1608">
        <v>2131309</v>
      </c>
    </row>
    <row r="1609" spans="1:2" x14ac:dyDescent="0.35">
      <c r="A1609" t="s">
        <v>2359</v>
      </c>
      <c r="B1609">
        <v>1857170</v>
      </c>
    </row>
    <row r="1610" spans="1:2" x14ac:dyDescent="0.35">
      <c r="A1610" t="s">
        <v>2360</v>
      </c>
      <c r="B1610">
        <v>3767596.63</v>
      </c>
    </row>
    <row r="1611" spans="1:2" x14ac:dyDescent="0.35">
      <c r="A1611" t="s">
        <v>2361</v>
      </c>
      <c r="B1611">
        <v>975855.35</v>
      </c>
    </row>
    <row r="1612" spans="1:2" x14ac:dyDescent="0.35">
      <c r="A1612" t="s">
        <v>2362</v>
      </c>
      <c r="B1612">
        <v>1335343</v>
      </c>
    </row>
    <row r="1613" spans="1:2" x14ac:dyDescent="0.35">
      <c r="A1613" t="s">
        <v>2363</v>
      </c>
      <c r="B1613">
        <v>1521907.92</v>
      </c>
    </row>
    <row r="1614" spans="1:2" x14ac:dyDescent="0.35">
      <c r="A1614" t="s">
        <v>2364</v>
      </c>
      <c r="B1614">
        <v>870165</v>
      </c>
    </row>
    <row r="1615" spans="1:2" x14ac:dyDescent="0.35">
      <c r="A1615" t="s">
        <v>2365</v>
      </c>
      <c r="B1615">
        <v>2470848.54</v>
      </c>
    </row>
    <row r="1616" spans="1:2" x14ac:dyDescent="0.35">
      <c r="A1616" t="s">
        <v>2366</v>
      </c>
      <c r="B1616">
        <v>16000000</v>
      </c>
    </row>
    <row r="1617" spans="1:2" x14ac:dyDescent="0.35">
      <c r="A1617" t="s">
        <v>2367</v>
      </c>
      <c r="B1617">
        <v>61257498.920000002</v>
      </c>
    </row>
    <row r="1618" spans="1:2" x14ac:dyDescent="0.35">
      <c r="A1618" t="s">
        <v>2368</v>
      </c>
      <c r="B1618">
        <v>0</v>
      </c>
    </row>
    <row r="1619" spans="1:2" x14ac:dyDescent="0.35">
      <c r="A1619" t="s">
        <v>2369</v>
      </c>
      <c r="B1619">
        <v>0</v>
      </c>
    </row>
    <row r="1620" spans="1:2" x14ac:dyDescent="0.35">
      <c r="A1620" t="s">
        <v>2370</v>
      </c>
      <c r="B1620">
        <v>0</v>
      </c>
    </row>
    <row r="1621" spans="1:2" x14ac:dyDescent="0.35">
      <c r="A1621" t="s">
        <v>2371</v>
      </c>
      <c r="B1621">
        <v>0</v>
      </c>
    </row>
    <row r="1622" spans="1:2" x14ac:dyDescent="0.35">
      <c r="A1622" t="s">
        <v>2372</v>
      </c>
      <c r="B1622">
        <v>0</v>
      </c>
    </row>
    <row r="1623" spans="1:2" x14ac:dyDescent="0.35">
      <c r="A1623" t="s">
        <v>2373</v>
      </c>
      <c r="B1623">
        <v>0</v>
      </c>
    </row>
    <row r="1624" spans="1:2" x14ac:dyDescent="0.35">
      <c r="A1624" t="s">
        <v>2374</v>
      </c>
      <c r="B1624">
        <v>0</v>
      </c>
    </row>
    <row r="1625" spans="1:2" x14ac:dyDescent="0.35">
      <c r="A1625" t="s">
        <v>2375</v>
      </c>
      <c r="B1625">
        <v>0</v>
      </c>
    </row>
    <row r="1626" spans="1:2" x14ac:dyDescent="0.35">
      <c r="A1626" t="s">
        <v>2376</v>
      </c>
      <c r="B1626">
        <v>0</v>
      </c>
    </row>
    <row r="1627" spans="1:2" x14ac:dyDescent="0.35">
      <c r="A1627" t="s">
        <v>2377</v>
      </c>
      <c r="B1627">
        <v>0</v>
      </c>
    </row>
    <row r="1628" spans="1:2" x14ac:dyDescent="0.35">
      <c r="A1628" t="s">
        <v>2378</v>
      </c>
      <c r="B1628">
        <v>0</v>
      </c>
    </row>
    <row r="1629" spans="1:2" x14ac:dyDescent="0.35">
      <c r="A1629" t="s">
        <v>2379</v>
      </c>
      <c r="B1629">
        <v>0</v>
      </c>
    </row>
    <row r="1630" spans="1:2" x14ac:dyDescent="0.35">
      <c r="A1630" t="s">
        <v>2380</v>
      </c>
      <c r="B1630">
        <v>0</v>
      </c>
    </row>
    <row r="1631" spans="1:2" x14ac:dyDescent="0.35">
      <c r="A1631" t="s">
        <v>2381</v>
      </c>
      <c r="B1631">
        <v>0</v>
      </c>
    </row>
    <row r="1632" spans="1:2" x14ac:dyDescent="0.35">
      <c r="A1632" t="s">
        <v>2382</v>
      </c>
      <c r="B1632">
        <v>0</v>
      </c>
    </row>
    <row r="1633" spans="1:2" x14ac:dyDescent="0.35">
      <c r="A1633" t="s">
        <v>2383</v>
      </c>
      <c r="B1633">
        <v>0</v>
      </c>
    </row>
    <row r="1634" spans="1:2" x14ac:dyDescent="0.35">
      <c r="A1634" t="s">
        <v>2384</v>
      </c>
      <c r="B1634">
        <v>0</v>
      </c>
    </row>
    <row r="1635" spans="1:2" x14ac:dyDescent="0.35">
      <c r="A1635" t="s">
        <v>2385</v>
      </c>
      <c r="B1635">
        <v>0</v>
      </c>
    </row>
    <row r="1636" spans="1:2" x14ac:dyDescent="0.35">
      <c r="A1636" t="s">
        <v>2386</v>
      </c>
      <c r="B1636">
        <v>0</v>
      </c>
    </row>
    <row r="1637" spans="1:2" x14ac:dyDescent="0.35">
      <c r="A1637" t="s">
        <v>2387</v>
      </c>
      <c r="B1637">
        <v>0</v>
      </c>
    </row>
    <row r="1638" spans="1:2" x14ac:dyDescent="0.35">
      <c r="A1638" t="s">
        <v>2388</v>
      </c>
      <c r="B1638">
        <v>0</v>
      </c>
    </row>
    <row r="1639" spans="1:2" x14ac:dyDescent="0.35">
      <c r="A1639" t="s">
        <v>2389</v>
      </c>
      <c r="B1639">
        <v>0</v>
      </c>
    </row>
    <row r="1640" spans="1:2" x14ac:dyDescent="0.35">
      <c r="A1640" t="s">
        <v>2390</v>
      </c>
      <c r="B1640">
        <v>0</v>
      </c>
    </row>
    <row r="1641" spans="1:2" x14ac:dyDescent="0.35">
      <c r="A1641" t="s">
        <v>2368</v>
      </c>
      <c r="B1641">
        <v>1606</v>
      </c>
    </row>
    <row r="1642" spans="1:2" x14ac:dyDescent="0.35">
      <c r="A1642" t="s">
        <v>2369</v>
      </c>
      <c r="B1642">
        <v>1606</v>
      </c>
    </row>
    <row r="1643" spans="1:2" x14ac:dyDescent="0.35">
      <c r="A1643" t="s">
        <v>2370</v>
      </c>
      <c r="B1643">
        <v>128492</v>
      </c>
    </row>
    <row r="1644" spans="1:2" x14ac:dyDescent="0.35">
      <c r="A1644" t="s">
        <v>2371</v>
      </c>
      <c r="B1644">
        <v>167838.68</v>
      </c>
    </row>
    <row r="1645" spans="1:2" x14ac:dyDescent="0.35">
      <c r="A1645" t="s">
        <v>2372</v>
      </c>
      <c r="B1645">
        <v>48172</v>
      </c>
    </row>
    <row r="1646" spans="1:2" x14ac:dyDescent="0.35">
      <c r="A1646" t="s">
        <v>2373</v>
      </c>
      <c r="B1646">
        <v>41967</v>
      </c>
    </row>
    <row r="1647" spans="1:2" x14ac:dyDescent="0.35">
      <c r="A1647" t="s">
        <v>2374</v>
      </c>
      <c r="B1647">
        <v>16064</v>
      </c>
    </row>
    <row r="1648" spans="1:2" x14ac:dyDescent="0.35">
      <c r="A1648" t="s">
        <v>2375</v>
      </c>
      <c r="B1648">
        <v>197808</v>
      </c>
    </row>
    <row r="1649" spans="1:2" x14ac:dyDescent="0.35">
      <c r="A1649" t="s">
        <v>2376</v>
      </c>
      <c r="B1649">
        <v>52590</v>
      </c>
    </row>
    <row r="1650" spans="1:2" x14ac:dyDescent="0.35">
      <c r="A1650" t="s">
        <v>2377</v>
      </c>
      <c r="B1650">
        <v>62196</v>
      </c>
    </row>
    <row r="1651" spans="1:2" x14ac:dyDescent="0.35">
      <c r="A1651" t="s">
        <v>2378</v>
      </c>
      <c r="B1651">
        <v>194127</v>
      </c>
    </row>
    <row r="1652" spans="1:2" x14ac:dyDescent="0.35">
      <c r="A1652" t="s">
        <v>2379</v>
      </c>
      <c r="B1652">
        <v>159958.29999999999</v>
      </c>
    </row>
    <row r="1653" spans="1:2" x14ac:dyDescent="0.35">
      <c r="A1653" t="s">
        <v>2380</v>
      </c>
      <c r="B1653">
        <v>138893.35999999999</v>
      </c>
    </row>
    <row r="1654" spans="1:2" x14ac:dyDescent="0.35">
      <c r="A1654" t="s">
        <v>2381</v>
      </c>
      <c r="B1654">
        <v>138552</v>
      </c>
    </row>
    <row r="1655" spans="1:2" x14ac:dyDescent="0.35">
      <c r="A1655" t="s">
        <v>2382</v>
      </c>
      <c r="B1655">
        <v>52921</v>
      </c>
    </row>
    <row r="1656" spans="1:2" x14ac:dyDescent="0.35">
      <c r="A1656" t="s">
        <v>2383</v>
      </c>
      <c r="B1656">
        <v>105319.6</v>
      </c>
    </row>
    <row r="1657" spans="1:2" x14ac:dyDescent="0.35">
      <c r="A1657" t="s">
        <v>2384</v>
      </c>
      <c r="B1657">
        <v>45581.599999999999</v>
      </c>
    </row>
    <row r="1658" spans="1:2" x14ac:dyDescent="0.35">
      <c r="A1658" t="s">
        <v>2385</v>
      </c>
      <c r="B1658">
        <v>91404</v>
      </c>
    </row>
    <row r="1659" spans="1:2" x14ac:dyDescent="0.35">
      <c r="A1659" t="s">
        <v>2386</v>
      </c>
      <c r="B1659">
        <v>52999.23</v>
      </c>
    </row>
    <row r="1660" spans="1:2" x14ac:dyDescent="0.35">
      <c r="A1660" t="s">
        <v>2387</v>
      </c>
      <c r="B1660">
        <v>91993</v>
      </c>
    </row>
    <row r="1661" spans="1:2" x14ac:dyDescent="0.35">
      <c r="A1661" t="s">
        <v>2388</v>
      </c>
      <c r="B1661">
        <v>50059.44</v>
      </c>
    </row>
    <row r="1662" spans="1:2" x14ac:dyDescent="0.35">
      <c r="A1662" t="s">
        <v>2389</v>
      </c>
      <c r="B1662">
        <v>48000</v>
      </c>
    </row>
    <row r="1663" spans="1:2" x14ac:dyDescent="0.35">
      <c r="A1663" t="s">
        <v>2390</v>
      </c>
      <c r="B1663">
        <v>1886542.21</v>
      </c>
    </row>
    <row r="1664" spans="1:2" x14ac:dyDescent="0.35">
      <c r="A1664" t="s">
        <v>2368</v>
      </c>
      <c r="B1664">
        <v>0</v>
      </c>
    </row>
    <row r="1665" spans="1:2" x14ac:dyDescent="0.35">
      <c r="A1665" t="s">
        <v>2369</v>
      </c>
      <c r="B1665">
        <v>0</v>
      </c>
    </row>
    <row r="1666" spans="1:2" x14ac:dyDescent="0.35">
      <c r="A1666" t="s">
        <v>2370</v>
      </c>
      <c r="B1666">
        <v>0</v>
      </c>
    </row>
    <row r="1667" spans="1:2" x14ac:dyDescent="0.35">
      <c r="A1667" t="s">
        <v>2371</v>
      </c>
      <c r="B1667">
        <v>0</v>
      </c>
    </row>
    <row r="1668" spans="1:2" x14ac:dyDescent="0.35">
      <c r="A1668" t="s">
        <v>2372</v>
      </c>
      <c r="B1668">
        <v>0</v>
      </c>
    </row>
    <row r="1669" spans="1:2" x14ac:dyDescent="0.35">
      <c r="A1669" t="s">
        <v>2373</v>
      </c>
      <c r="B1669">
        <v>0</v>
      </c>
    </row>
    <row r="1670" spans="1:2" x14ac:dyDescent="0.35">
      <c r="A1670" t="s">
        <v>2374</v>
      </c>
      <c r="B1670">
        <v>0</v>
      </c>
    </row>
    <row r="1671" spans="1:2" x14ac:dyDescent="0.35">
      <c r="A1671" t="s">
        <v>2375</v>
      </c>
      <c r="B1671">
        <v>0</v>
      </c>
    </row>
    <row r="1672" spans="1:2" x14ac:dyDescent="0.35">
      <c r="A1672" t="s">
        <v>2376</v>
      </c>
      <c r="B1672">
        <v>0</v>
      </c>
    </row>
    <row r="1673" spans="1:2" x14ac:dyDescent="0.35">
      <c r="A1673" t="s">
        <v>2377</v>
      </c>
      <c r="B1673">
        <v>0</v>
      </c>
    </row>
    <row r="1674" spans="1:2" x14ac:dyDescent="0.35">
      <c r="A1674" t="s">
        <v>2378</v>
      </c>
      <c r="B1674">
        <v>0</v>
      </c>
    </row>
    <row r="1675" spans="1:2" x14ac:dyDescent="0.35">
      <c r="A1675" t="s">
        <v>2379</v>
      </c>
      <c r="B1675">
        <v>0</v>
      </c>
    </row>
    <row r="1676" spans="1:2" x14ac:dyDescent="0.35">
      <c r="A1676" t="s">
        <v>2380</v>
      </c>
      <c r="B1676">
        <v>0</v>
      </c>
    </row>
    <row r="1677" spans="1:2" x14ac:dyDescent="0.35">
      <c r="A1677" t="s">
        <v>2381</v>
      </c>
      <c r="B1677">
        <v>0</v>
      </c>
    </row>
    <row r="1678" spans="1:2" x14ac:dyDescent="0.35">
      <c r="A1678" t="s">
        <v>2382</v>
      </c>
      <c r="B1678">
        <v>0</v>
      </c>
    </row>
    <row r="1679" spans="1:2" x14ac:dyDescent="0.35">
      <c r="A1679" t="s">
        <v>2383</v>
      </c>
      <c r="B1679">
        <v>0</v>
      </c>
    </row>
    <row r="1680" spans="1:2" x14ac:dyDescent="0.35">
      <c r="A1680" t="s">
        <v>2384</v>
      </c>
      <c r="B1680">
        <v>0</v>
      </c>
    </row>
    <row r="1681" spans="1:2" x14ac:dyDescent="0.35">
      <c r="A1681" t="s">
        <v>2385</v>
      </c>
      <c r="B1681">
        <v>0</v>
      </c>
    </row>
    <row r="1682" spans="1:2" x14ac:dyDescent="0.35">
      <c r="A1682" t="s">
        <v>2386</v>
      </c>
      <c r="B1682">
        <v>0</v>
      </c>
    </row>
    <row r="1683" spans="1:2" x14ac:dyDescent="0.35">
      <c r="A1683" t="s">
        <v>2387</v>
      </c>
      <c r="B1683">
        <v>0</v>
      </c>
    </row>
    <row r="1684" spans="1:2" x14ac:dyDescent="0.35">
      <c r="A1684" t="s">
        <v>2388</v>
      </c>
      <c r="B1684">
        <v>0</v>
      </c>
    </row>
    <row r="1685" spans="1:2" x14ac:dyDescent="0.35">
      <c r="A1685" t="s">
        <v>2389</v>
      </c>
      <c r="B1685">
        <v>0</v>
      </c>
    </row>
    <row r="1686" spans="1:2" x14ac:dyDescent="0.35">
      <c r="A1686" t="s">
        <v>2390</v>
      </c>
      <c r="B1686">
        <v>0</v>
      </c>
    </row>
    <row r="1687" spans="1:2" x14ac:dyDescent="0.35">
      <c r="A1687" t="s">
        <v>2368</v>
      </c>
      <c r="B1687">
        <v>1606</v>
      </c>
    </row>
    <row r="1688" spans="1:2" x14ac:dyDescent="0.35">
      <c r="A1688" t="s">
        <v>2369</v>
      </c>
      <c r="B1688">
        <v>1606</v>
      </c>
    </row>
    <row r="1689" spans="1:2" x14ac:dyDescent="0.35">
      <c r="A1689" t="s">
        <v>2370</v>
      </c>
      <c r="B1689">
        <v>128492</v>
      </c>
    </row>
    <row r="1690" spans="1:2" x14ac:dyDescent="0.35">
      <c r="A1690" t="s">
        <v>2371</v>
      </c>
      <c r="B1690">
        <v>167838.68</v>
      </c>
    </row>
    <row r="1691" spans="1:2" x14ac:dyDescent="0.35">
      <c r="A1691" t="s">
        <v>2372</v>
      </c>
      <c r="B1691">
        <v>48172</v>
      </c>
    </row>
    <row r="1692" spans="1:2" x14ac:dyDescent="0.35">
      <c r="A1692" t="s">
        <v>2373</v>
      </c>
      <c r="B1692">
        <v>41967</v>
      </c>
    </row>
    <row r="1693" spans="1:2" x14ac:dyDescent="0.35">
      <c r="A1693" t="s">
        <v>2374</v>
      </c>
      <c r="B1693">
        <v>16064</v>
      </c>
    </row>
    <row r="1694" spans="1:2" x14ac:dyDescent="0.35">
      <c r="A1694" t="s">
        <v>2375</v>
      </c>
      <c r="B1694">
        <v>197808</v>
      </c>
    </row>
    <row r="1695" spans="1:2" x14ac:dyDescent="0.35">
      <c r="A1695" t="s">
        <v>2376</v>
      </c>
      <c r="B1695">
        <v>52590</v>
      </c>
    </row>
    <row r="1696" spans="1:2" x14ac:dyDescent="0.35">
      <c r="A1696" t="s">
        <v>2377</v>
      </c>
      <c r="B1696">
        <v>62196</v>
      </c>
    </row>
    <row r="1697" spans="1:2" x14ac:dyDescent="0.35">
      <c r="A1697" t="s">
        <v>2378</v>
      </c>
      <c r="B1697">
        <v>194127</v>
      </c>
    </row>
    <row r="1698" spans="1:2" x14ac:dyDescent="0.35">
      <c r="A1698" t="s">
        <v>2379</v>
      </c>
      <c r="B1698">
        <v>159958.29999999999</v>
      </c>
    </row>
    <row r="1699" spans="1:2" x14ac:dyDescent="0.35">
      <c r="A1699" t="s">
        <v>2380</v>
      </c>
      <c r="B1699">
        <v>138893.35999999999</v>
      </c>
    </row>
    <row r="1700" spans="1:2" x14ac:dyDescent="0.35">
      <c r="A1700" t="s">
        <v>2381</v>
      </c>
      <c r="B1700">
        <v>138552</v>
      </c>
    </row>
    <row r="1701" spans="1:2" x14ac:dyDescent="0.35">
      <c r="A1701" t="s">
        <v>2382</v>
      </c>
      <c r="B1701">
        <v>52921</v>
      </c>
    </row>
    <row r="1702" spans="1:2" x14ac:dyDescent="0.35">
      <c r="A1702" t="s">
        <v>2383</v>
      </c>
      <c r="B1702">
        <v>105319.6</v>
      </c>
    </row>
    <row r="1703" spans="1:2" x14ac:dyDescent="0.35">
      <c r="A1703" t="s">
        <v>2384</v>
      </c>
      <c r="B1703">
        <v>45581.599999999999</v>
      </c>
    </row>
    <row r="1704" spans="1:2" x14ac:dyDescent="0.35">
      <c r="A1704" t="s">
        <v>2385</v>
      </c>
      <c r="B1704">
        <v>91404</v>
      </c>
    </row>
    <row r="1705" spans="1:2" x14ac:dyDescent="0.35">
      <c r="A1705" t="s">
        <v>2386</v>
      </c>
      <c r="B1705">
        <v>52999.23</v>
      </c>
    </row>
    <row r="1706" spans="1:2" x14ac:dyDescent="0.35">
      <c r="A1706" t="s">
        <v>2387</v>
      </c>
      <c r="B1706">
        <v>91993</v>
      </c>
    </row>
    <row r="1707" spans="1:2" x14ac:dyDescent="0.35">
      <c r="A1707" t="s">
        <v>2388</v>
      </c>
      <c r="B1707">
        <v>50059.44</v>
      </c>
    </row>
    <row r="1708" spans="1:2" x14ac:dyDescent="0.35">
      <c r="A1708" t="s">
        <v>2389</v>
      </c>
      <c r="B1708">
        <v>48000</v>
      </c>
    </row>
    <row r="1709" spans="1:2" x14ac:dyDescent="0.35">
      <c r="A1709" t="s">
        <v>2390</v>
      </c>
      <c r="B1709">
        <v>1886542.21</v>
      </c>
    </row>
    <row r="1710" spans="1:2" x14ac:dyDescent="0.35">
      <c r="A1710" t="s">
        <v>2391</v>
      </c>
      <c r="B1710">
        <v>11804</v>
      </c>
    </row>
    <row r="1711" spans="1:2" x14ac:dyDescent="0.35">
      <c r="A1711" t="s">
        <v>2392</v>
      </c>
      <c r="B1711">
        <v>11804</v>
      </c>
    </row>
    <row r="1712" spans="1:2" x14ac:dyDescent="0.35">
      <c r="A1712" t="s">
        <v>2393</v>
      </c>
      <c r="B1712">
        <v>1033</v>
      </c>
    </row>
    <row r="1713" spans="1:2" x14ac:dyDescent="0.35">
      <c r="A1713" t="s">
        <v>2394</v>
      </c>
      <c r="B1713">
        <v>27939.75</v>
      </c>
    </row>
    <row r="1714" spans="1:2" x14ac:dyDescent="0.35">
      <c r="A1714" t="s">
        <v>2395</v>
      </c>
      <c r="B1714">
        <v>4336</v>
      </c>
    </row>
    <row r="1715" spans="1:2" x14ac:dyDescent="0.35">
      <c r="A1715" t="s">
        <v>2396</v>
      </c>
      <c r="B1715">
        <v>14438</v>
      </c>
    </row>
    <row r="1716" spans="1:2" x14ac:dyDescent="0.35">
      <c r="A1716" t="s">
        <v>2397</v>
      </c>
      <c r="B1716">
        <v>14210</v>
      </c>
    </row>
    <row r="1717" spans="1:2" x14ac:dyDescent="0.35">
      <c r="A1717" t="s">
        <v>2398</v>
      </c>
      <c r="B1717">
        <v>32758</v>
      </c>
    </row>
    <row r="1718" spans="1:2" x14ac:dyDescent="0.35">
      <c r="A1718" t="s">
        <v>2399</v>
      </c>
      <c r="B1718">
        <v>31233.25</v>
      </c>
    </row>
    <row r="1719" spans="1:2" x14ac:dyDescent="0.35">
      <c r="A1719" t="s">
        <v>2400</v>
      </c>
      <c r="B1719">
        <v>26541</v>
      </c>
    </row>
    <row r="1720" spans="1:2" x14ac:dyDescent="0.35">
      <c r="A1720" t="s">
        <v>2401</v>
      </c>
      <c r="B1720">
        <v>34405</v>
      </c>
    </row>
    <row r="1721" spans="1:2" x14ac:dyDescent="0.35">
      <c r="A1721" t="s">
        <v>2402</v>
      </c>
      <c r="B1721">
        <v>29680</v>
      </c>
    </row>
    <row r="1722" spans="1:2" x14ac:dyDescent="0.35">
      <c r="A1722" t="s">
        <v>2403</v>
      </c>
      <c r="B1722">
        <v>33302.5</v>
      </c>
    </row>
    <row r="1723" spans="1:2" x14ac:dyDescent="0.35">
      <c r="A1723" t="s">
        <v>2404</v>
      </c>
      <c r="B1723">
        <v>21420</v>
      </c>
    </row>
    <row r="1724" spans="1:2" x14ac:dyDescent="0.35">
      <c r="A1724" t="s">
        <v>2405</v>
      </c>
      <c r="B1724">
        <v>17943</v>
      </c>
    </row>
    <row r="1725" spans="1:2" x14ac:dyDescent="0.35">
      <c r="A1725" t="s">
        <v>2406</v>
      </c>
      <c r="B1725">
        <v>58796.4</v>
      </c>
    </row>
    <row r="1726" spans="1:2" x14ac:dyDescent="0.35">
      <c r="A1726" t="s">
        <v>2407</v>
      </c>
      <c r="B1726">
        <v>8128.75</v>
      </c>
    </row>
    <row r="1727" spans="1:2" x14ac:dyDescent="0.35">
      <c r="A1727" t="s">
        <v>2408</v>
      </c>
      <c r="B1727">
        <v>27799</v>
      </c>
    </row>
    <row r="1728" spans="1:2" x14ac:dyDescent="0.35">
      <c r="A1728" t="s">
        <v>2409</v>
      </c>
      <c r="B1728">
        <v>16630.25</v>
      </c>
    </row>
    <row r="1729" spans="1:2" x14ac:dyDescent="0.35">
      <c r="A1729" t="s">
        <v>2410</v>
      </c>
      <c r="B1729">
        <v>10640</v>
      </c>
    </row>
    <row r="1730" spans="1:2" x14ac:dyDescent="0.35">
      <c r="A1730" t="s">
        <v>2411</v>
      </c>
      <c r="B1730">
        <v>21910</v>
      </c>
    </row>
    <row r="1731" spans="1:2" x14ac:dyDescent="0.35">
      <c r="A1731" t="s">
        <v>2412</v>
      </c>
      <c r="B1731">
        <v>28000</v>
      </c>
    </row>
    <row r="1732" spans="1:2" x14ac:dyDescent="0.35">
      <c r="A1732" t="s">
        <v>2413</v>
      </c>
      <c r="B1732">
        <v>472947.9</v>
      </c>
    </row>
    <row r="1733" spans="1:2" x14ac:dyDescent="0.35">
      <c r="A1733" t="s">
        <v>2391</v>
      </c>
      <c r="B1733">
        <v>0</v>
      </c>
    </row>
    <row r="1734" spans="1:2" x14ac:dyDescent="0.35">
      <c r="A1734" t="s">
        <v>2392</v>
      </c>
      <c r="B1734">
        <v>0</v>
      </c>
    </row>
    <row r="1735" spans="1:2" x14ac:dyDescent="0.35">
      <c r="A1735" t="s">
        <v>2393</v>
      </c>
      <c r="B1735">
        <v>0</v>
      </c>
    </row>
    <row r="1736" spans="1:2" x14ac:dyDescent="0.35">
      <c r="A1736" t="s">
        <v>2394</v>
      </c>
      <c r="B1736">
        <v>0</v>
      </c>
    </row>
    <row r="1737" spans="1:2" x14ac:dyDescent="0.35">
      <c r="A1737" t="s">
        <v>2395</v>
      </c>
      <c r="B1737">
        <v>0</v>
      </c>
    </row>
    <row r="1738" spans="1:2" x14ac:dyDescent="0.35">
      <c r="A1738" t="s">
        <v>2396</v>
      </c>
      <c r="B1738">
        <v>0</v>
      </c>
    </row>
    <row r="1739" spans="1:2" x14ac:dyDescent="0.35">
      <c r="A1739" t="s">
        <v>2397</v>
      </c>
      <c r="B1739">
        <v>0</v>
      </c>
    </row>
    <row r="1740" spans="1:2" x14ac:dyDescent="0.35">
      <c r="A1740" t="s">
        <v>2398</v>
      </c>
      <c r="B1740">
        <v>0</v>
      </c>
    </row>
    <row r="1741" spans="1:2" x14ac:dyDescent="0.35">
      <c r="A1741" t="s">
        <v>2399</v>
      </c>
      <c r="B1741">
        <v>0</v>
      </c>
    </row>
    <row r="1742" spans="1:2" x14ac:dyDescent="0.35">
      <c r="A1742" t="s">
        <v>2400</v>
      </c>
      <c r="B1742">
        <v>4367</v>
      </c>
    </row>
    <row r="1743" spans="1:2" x14ac:dyDescent="0.35">
      <c r="A1743" t="s">
        <v>2401</v>
      </c>
      <c r="B1743">
        <v>1104</v>
      </c>
    </row>
    <row r="1744" spans="1:2" x14ac:dyDescent="0.35">
      <c r="A1744" t="s">
        <v>2402</v>
      </c>
      <c r="B1744">
        <v>0</v>
      </c>
    </row>
    <row r="1745" spans="1:2" x14ac:dyDescent="0.35">
      <c r="A1745" t="s">
        <v>2403</v>
      </c>
      <c r="B1745">
        <v>0</v>
      </c>
    </row>
    <row r="1746" spans="1:2" x14ac:dyDescent="0.35">
      <c r="A1746" t="s">
        <v>2404</v>
      </c>
      <c r="B1746">
        <v>0</v>
      </c>
    </row>
    <row r="1747" spans="1:2" x14ac:dyDescent="0.35">
      <c r="A1747" t="s">
        <v>2405</v>
      </c>
      <c r="B1747">
        <v>0</v>
      </c>
    </row>
    <row r="1748" spans="1:2" x14ac:dyDescent="0.35">
      <c r="A1748" t="s">
        <v>2406</v>
      </c>
      <c r="B1748">
        <v>0</v>
      </c>
    </row>
    <row r="1749" spans="1:2" x14ac:dyDescent="0.35">
      <c r="A1749" t="s">
        <v>2407</v>
      </c>
      <c r="B1749">
        <v>0</v>
      </c>
    </row>
    <row r="1750" spans="1:2" x14ac:dyDescent="0.35">
      <c r="A1750" t="s">
        <v>2408</v>
      </c>
      <c r="B1750">
        <v>0</v>
      </c>
    </row>
    <row r="1751" spans="1:2" x14ac:dyDescent="0.35">
      <c r="A1751" t="s">
        <v>2409</v>
      </c>
      <c r="B1751">
        <v>0</v>
      </c>
    </row>
    <row r="1752" spans="1:2" x14ac:dyDescent="0.35">
      <c r="A1752" t="s">
        <v>2410</v>
      </c>
      <c r="B1752">
        <v>791</v>
      </c>
    </row>
    <row r="1753" spans="1:2" x14ac:dyDescent="0.35">
      <c r="A1753" t="s">
        <v>2411</v>
      </c>
      <c r="B1753">
        <v>0</v>
      </c>
    </row>
    <row r="1754" spans="1:2" x14ac:dyDescent="0.35">
      <c r="A1754" t="s">
        <v>2412</v>
      </c>
      <c r="B1754">
        <v>0</v>
      </c>
    </row>
    <row r="1755" spans="1:2" x14ac:dyDescent="0.35">
      <c r="A1755" t="s">
        <v>2413</v>
      </c>
      <c r="B1755">
        <v>6262</v>
      </c>
    </row>
    <row r="1756" spans="1:2" x14ac:dyDescent="0.35">
      <c r="A1756" t="s">
        <v>2391</v>
      </c>
      <c r="B1756">
        <v>0</v>
      </c>
    </row>
    <row r="1757" spans="1:2" x14ac:dyDescent="0.35">
      <c r="A1757" t="s">
        <v>2392</v>
      </c>
      <c r="B1757">
        <v>0</v>
      </c>
    </row>
    <row r="1758" spans="1:2" x14ac:dyDescent="0.35">
      <c r="A1758" t="s">
        <v>2393</v>
      </c>
      <c r="B1758">
        <v>0</v>
      </c>
    </row>
    <row r="1759" spans="1:2" x14ac:dyDescent="0.35">
      <c r="A1759" t="s">
        <v>2394</v>
      </c>
      <c r="B1759">
        <v>0</v>
      </c>
    </row>
    <row r="1760" spans="1:2" x14ac:dyDescent="0.35">
      <c r="A1760" t="s">
        <v>2395</v>
      </c>
      <c r="B1760">
        <v>0</v>
      </c>
    </row>
    <row r="1761" spans="1:2" x14ac:dyDescent="0.35">
      <c r="A1761" t="s">
        <v>2396</v>
      </c>
      <c r="B1761">
        <v>0</v>
      </c>
    </row>
    <row r="1762" spans="1:2" x14ac:dyDescent="0.35">
      <c r="A1762" t="s">
        <v>2397</v>
      </c>
      <c r="B1762">
        <v>0</v>
      </c>
    </row>
    <row r="1763" spans="1:2" x14ac:dyDescent="0.35">
      <c r="A1763" t="s">
        <v>2398</v>
      </c>
      <c r="B1763">
        <v>0</v>
      </c>
    </row>
    <row r="1764" spans="1:2" x14ac:dyDescent="0.35">
      <c r="A1764" t="s">
        <v>2399</v>
      </c>
      <c r="B1764">
        <v>0</v>
      </c>
    </row>
    <row r="1765" spans="1:2" x14ac:dyDescent="0.35">
      <c r="A1765" t="s">
        <v>2400</v>
      </c>
      <c r="B1765">
        <v>0</v>
      </c>
    </row>
    <row r="1766" spans="1:2" x14ac:dyDescent="0.35">
      <c r="A1766" t="s">
        <v>2401</v>
      </c>
      <c r="B1766">
        <v>0</v>
      </c>
    </row>
    <row r="1767" spans="1:2" x14ac:dyDescent="0.35">
      <c r="A1767" t="s">
        <v>2402</v>
      </c>
      <c r="B1767">
        <v>0</v>
      </c>
    </row>
    <row r="1768" spans="1:2" x14ac:dyDescent="0.35">
      <c r="A1768" t="s">
        <v>2403</v>
      </c>
      <c r="B1768">
        <v>0</v>
      </c>
    </row>
    <row r="1769" spans="1:2" x14ac:dyDescent="0.35">
      <c r="A1769" t="s">
        <v>2404</v>
      </c>
      <c r="B1769">
        <v>0</v>
      </c>
    </row>
    <row r="1770" spans="1:2" x14ac:dyDescent="0.35">
      <c r="A1770" t="s">
        <v>2405</v>
      </c>
      <c r="B1770">
        <v>0</v>
      </c>
    </row>
    <row r="1771" spans="1:2" x14ac:dyDescent="0.35">
      <c r="A1771" t="s">
        <v>2406</v>
      </c>
      <c r="B1771">
        <v>0</v>
      </c>
    </row>
    <row r="1772" spans="1:2" x14ac:dyDescent="0.35">
      <c r="A1772" t="s">
        <v>2407</v>
      </c>
      <c r="B1772">
        <v>0</v>
      </c>
    </row>
    <row r="1773" spans="1:2" x14ac:dyDescent="0.35">
      <c r="A1773" t="s">
        <v>2408</v>
      </c>
      <c r="B1773">
        <v>0</v>
      </c>
    </row>
    <row r="1774" spans="1:2" x14ac:dyDescent="0.35">
      <c r="A1774" t="s">
        <v>2409</v>
      </c>
      <c r="B1774">
        <v>0</v>
      </c>
    </row>
    <row r="1775" spans="1:2" x14ac:dyDescent="0.35">
      <c r="A1775" t="s">
        <v>2410</v>
      </c>
      <c r="B1775">
        <v>0</v>
      </c>
    </row>
    <row r="1776" spans="1:2" x14ac:dyDescent="0.35">
      <c r="A1776" t="s">
        <v>2411</v>
      </c>
      <c r="B1776">
        <v>0</v>
      </c>
    </row>
    <row r="1777" spans="1:2" x14ac:dyDescent="0.35">
      <c r="A1777" t="s">
        <v>2412</v>
      </c>
      <c r="B1777">
        <v>0</v>
      </c>
    </row>
    <row r="1778" spans="1:2" x14ac:dyDescent="0.35">
      <c r="A1778" t="s">
        <v>2413</v>
      </c>
      <c r="B1778">
        <v>0</v>
      </c>
    </row>
    <row r="1779" spans="1:2" x14ac:dyDescent="0.35">
      <c r="A1779" t="s">
        <v>2391</v>
      </c>
      <c r="B1779">
        <v>11804</v>
      </c>
    </row>
    <row r="1780" spans="1:2" x14ac:dyDescent="0.35">
      <c r="A1780" t="s">
        <v>2392</v>
      </c>
      <c r="B1780">
        <v>11804</v>
      </c>
    </row>
    <row r="1781" spans="1:2" x14ac:dyDescent="0.35">
      <c r="A1781" t="s">
        <v>2393</v>
      </c>
      <c r="B1781">
        <v>1033</v>
      </c>
    </row>
    <row r="1782" spans="1:2" x14ac:dyDescent="0.35">
      <c r="A1782" t="s">
        <v>2394</v>
      </c>
      <c r="B1782">
        <v>27939.75</v>
      </c>
    </row>
    <row r="1783" spans="1:2" x14ac:dyDescent="0.35">
      <c r="A1783" t="s">
        <v>2395</v>
      </c>
      <c r="B1783">
        <v>4336</v>
      </c>
    </row>
    <row r="1784" spans="1:2" x14ac:dyDescent="0.35">
      <c r="A1784" t="s">
        <v>2396</v>
      </c>
      <c r="B1784">
        <v>14438</v>
      </c>
    </row>
    <row r="1785" spans="1:2" x14ac:dyDescent="0.35">
      <c r="A1785" t="s">
        <v>2397</v>
      </c>
      <c r="B1785">
        <v>14210</v>
      </c>
    </row>
    <row r="1786" spans="1:2" x14ac:dyDescent="0.35">
      <c r="A1786" t="s">
        <v>2398</v>
      </c>
      <c r="B1786">
        <v>32758</v>
      </c>
    </row>
    <row r="1787" spans="1:2" x14ac:dyDescent="0.35">
      <c r="A1787" t="s">
        <v>2399</v>
      </c>
      <c r="B1787">
        <v>31233.25</v>
      </c>
    </row>
    <row r="1788" spans="1:2" x14ac:dyDescent="0.35">
      <c r="A1788" t="s">
        <v>2400</v>
      </c>
      <c r="B1788">
        <v>30908</v>
      </c>
    </row>
    <row r="1789" spans="1:2" x14ac:dyDescent="0.35">
      <c r="A1789" t="s">
        <v>2401</v>
      </c>
      <c r="B1789">
        <v>35509</v>
      </c>
    </row>
    <row r="1790" spans="1:2" x14ac:dyDescent="0.35">
      <c r="A1790" t="s">
        <v>2402</v>
      </c>
      <c r="B1790">
        <v>29680</v>
      </c>
    </row>
    <row r="1791" spans="1:2" x14ac:dyDescent="0.35">
      <c r="A1791" t="s">
        <v>2403</v>
      </c>
      <c r="B1791">
        <v>33302.5</v>
      </c>
    </row>
    <row r="1792" spans="1:2" x14ac:dyDescent="0.35">
      <c r="A1792" t="s">
        <v>2404</v>
      </c>
      <c r="B1792">
        <v>21420</v>
      </c>
    </row>
    <row r="1793" spans="1:2" x14ac:dyDescent="0.35">
      <c r="A1793" t="s">
        <v>2405</v>
      </c>
      <c r="B1793">
        <v>17943</v>
      </c>
    </row>
    <row r="1794" spans="1:2" x14ac:dyDescent="0.35">
      <c r="A1794" t="s">
        <v>2406</v>
      </c>
      <c r="B1794">
        <v>58796.4</v>
      </c>
    </row>
    <row r="1795" spans="1:2" x14ac:dyDescent="0.35">
      <c r="A1795" t="s">
        <v>2407</v>
      </c>
      <c r="B1795">
        <v>8128.75</v>
      </c>
    </row>
    <row r="1796" spans="1:2" x14ac:dyDescent="0.35">
      <c r="A1796" t="s">
        <v>2408</v>
      </c>
      <c r="B1796">
        <v>27799</v>
      </c>
    </row>
    <row r="1797" spans="1:2" x14ac:dyDescent="0.35">
      <c r="A1797" t="s">
        <v>2409</v>
      </c>
      <c r="B1797">
        <v>16630.25</v>
      </c>
    </row>
    <row r="1798" spans="1:2" x14ac:dyDescent="0.35">
      <c r="A1798" t="s">
        <v>2410</v>
      </c>
      <c r="B1798">
        <v>11431</v>
      </c>
    </row>
    <row r="1799" spans="1:2" x14ac:dyDescent="0.35">
      <c r="A1799" t="s">
        <v>2411</v>
      </c>
      <c r="B1799">
        <v>21910</v>
      </c>
    </row>
    <row r="1800" spans="1:2" x14ac:dyDescent="0.35">
      <c r="A1800" t="s">
        <v>2412</v>
      </c>
      <c r="B1800">
        <v>28000</v>
      </c>
    </row>
    <row r="1801" spans="1:2" x14ac:dyDescent="0.35">
      <c r="A1801" t="s">
        <v>2413</v>
      </c>
      <c r="B1801">
        <v>479209.9</v>
      </c>
    </row>
    <row r="1802" spans="1:2" x14ac:dyDescent="0.35">
      <c r="A1802" t="s">
        <v>2414</v>
      </c>
      <c r="B1802">
        <v>1436</v>
      </c>
    </row>
    <row r="1803" spans="1:2" x14ac:dyDescent="0.35">
      <c r="A1803" t="s">
        <v>2415</v>
      </c>
      <c r="B1803">
        <v>1436</v>
      </c>
    </row>
    <row r="1804" spans="1:2" x14ac:dyDescent="0.35">
      <c r="A1804" t="s">
        <v>2416</v>
      </c>
      <c r="B1804">
        <v>0</v>
      </c>
    </row>
    <row r="1805" spans="1:2" x14ac:dyDescent="0.35">
      <c r="A1805" t="s">
        <v>2417</v>
      </c>
      <c r="B1805">
        <v>0</v>
      </c>
    </row>
    <row r="1806" spans="1:2" x14ac:dyDescent="0.35">
      <c r="A1806" t="s">
        <v>2418</v>
      </c>
      <c r="B1806">
        <v>0</v>
      </c>
    </row>
    <row r="1807" spans="1:2" x14ac:dyDescent="0.35">
      <c r="A1807" t="s">
        <v>2419</v>
      </c>
      <c r="B1807">
        <v>0</v>
      </c>
    </row>
    <row r="1808" spans="1:2" x14ac:dyDescent="0.35">
      <c r="A1808" t="s">
        <v>2420</v>
      </c>
      <c r="B1808">
        <v>0</v>
      </c>
    </row>
    <row r="1809" spans="1:2" x14ac:dyDescent="0.35">
      <c r="A1809" t="s">
        <v>2421</v>
      </c>
      <c r="B1809">
        <v>0</v>
      </c>
    </row>
    <row r="1810" spans="1:2" x14ac:dyDescent="0.35">
      <c r="A1810" t="s">
        <v>2422</v>
      </c>
      <c r="B1810">
        <v>0</v>
      </c>
    </row>
    <row r="1811" spans="1:2" x14ac:dyDescent="0.35">
      <c r="A1811" t="s">
        <v>2423</v>
      </c>
      <c r="B1811">
        <v>0</v>
      </c>
    </row>
    <row r="1812" spans="1:2" x14ac:dyDescent="0.35">
      <c r="A1812" t="s">
        <v>2424</v>
      </c>
      <c r="B1812">
        <v>0</v>
      </c>
    </row>
    <row r="1813" spans="1:2" x14ac:dyDescent="0.35">
      <c r="A1813" t="s">
        <v>2425</v>
      </c>
      <c r="B1813">
        <v>0</v>
      </c>
    </row>
    <row r="1814" spans="1:2" x14ac:dyDescent="0.35">
      <c r="A1814" t="s">
        <v>2426</v>
      </c>
      <c r="B1814">
        <v>0</v>
      </c>
    </row>
    <row r="1815" spans="1:2" x14ac:dyDescent="0.35">
      <c r="A1815" t="s">
        <v>2427</v>
      </c>
      <c r="B1815">
        <v>5162</v>
      </c>
    </row>
    <row r="1816" spans="1:2" x14ac:dyDescent="0.35">
      <c r="A1816" t="s">
        <v>2428</v>
      </c>
      <c r="B1816">
        <v>0</v>
      </c>
    </row>
    <row r="1817" spans="1:2" x14ac:dyDescent="0.35">
      <c r="A1817" t="s">
        <v>2429</v>
      </c>
      <c r="B1817">
        <v>0</v>
      </c>
    </row>
    <row r="1818" spans="1:2" x14ac:dyDescent="0.35">
      <c r="A1818" t="s">
        <v>2430</v>
      </c>
      <c r="B1818">
        <v>0</v>
      </c>
    </row>
    <row r="1819" spans="1:2" x14ac:dyDescent="0.35">
      <c r="A1819" t="s">
        <v>2431</v>
      </c>
      <c r="B1819">
        <v>7000</v>
      </c>
    </row>
    <row r="1820" spans="1:2" x14ac:dyDescent="0.35">
      <c r="A1820" t="s">
        <v>2432</v>
      </c>
      <c r="B1820">
        <v>0</v>
      </c>
    </row>
    <row r="1821" spans="1:2" x14ac:dyDescent="0.35">
      <c r="A1821" t="s">
        <v>2433</v>
      </c>
      <c r="B1821">
        <v>0</v>
      </c>
    </row>
    <row r="1822" spans="1:2" x14ac:dyDescent="0.35">
      <c r="A1822" t="s">
        <v>2434</v>
      </c>
      <c r="B1822">
        <v>2485</v>
      </c>
    </row>
    <row r="1823" spans="1:2" x14ac:dyDescent="0.35">
      <c r="A1823" t="s">
        <v>2435</v>
      </c>
      <c r="B1823">
        <v>0</v>
      </c>
    </row>
    <row r="1824" spans="1:2" x14ac:dyDescent="0.35">
      <c r="A1824" t="s">
        <v>2436</v>
      </c>
      <c r="B1824">
        <v>16083</v>
      </c>
    </row>
    <row r="1825" spans="1:2" x14ac:dyDescent="0.35">
      <c r="A1825" t="s">
        <v>2414</v>
      </c>
      <c r="B1825">
        <v>19275</v>
      </c>
    </row>
    <row r="1826" spans="1:2" x14ac:dyDescent="0.35">
      <c r="A1826" t="s">
        <v>2415</v>
      </c>
      <c r="B1826">
        <v>19275</v>
      </c>
    </row>
    <row r="1827" spans="1:2" x14ac:dyDescent="0.35">
      <c r="A1827" t="s">
        <v>2416</v>
      </c>
      <c r="B1827">
        <v>135841</v>
      </c>
    </row>
    <row r="1828" spans="1:2" x14ac:dyDescent="0.35">
      <c r="A1828" t="s">
        <v>2417</v>
      </c>
      <c r="B1828">
        <v>194534.9</v>
      </c>
    </row>
    <row r="1829" spans="1:2" x14ac:dyDescent="0.35">
      <c r="A1829" t="s">
        <v>2418</v>
      </c>
      <c r="B1829">
        <v>153533</v>
      </c>
    </row>
    <row r="1830" spans="1:2" x14ac:dyDescent="0.35">
      <c r="A1830" t="s">
        <v>2419</v>
      </c>
      <c r="B1830">
        <v>220905</v>
      </c>
    </row>
    <row r="1831" spans="1:2" x14ac:dyDescent="0.35">
      <c r="A1831" t="s">
        <v>2420</v>
      </c>
      <c r="B1831">
        <v>199118</v>
      </c>
    </row>
    <row r="1832" spans="1:2" x14ac:dyDescent="0.35">
      <c r="A1832" t="s">
        <v>2421</v>
      </c>
      <c r="B1832">
        <v>87699</v>
      </c>
    </row>
    <row r="1833" spans="1:2" x14ac:dyDescent="0.35">
      <c r="A1833" t="s">
        <v>2422</v>
      </c>
      <c r="B1833">
        <v>48769</v>
      </c>
    </row>
    <row r="1834" spans="1:2" x14ac:dyDescent="0.35">
      <c r="A1834" t="s">
        <v>2423</v>
      </c>
      <c r="B1834">
        <v>126567</v>
      </c>
    </row>
    <row r="1835" spans="1:2" x14ac:dyDescent="0.35">
      <c r="A1835" t="s">
        <v>2424</v>
      </c>
      <c r="B1835">
        <v>247160</v>
      </c>
    </row>
    <row r="1836" spans="1:2" x14ac:dyDescent="0.35">
      <c r="A1836" t="s">
        <v>2425</v>
      </c>
      <c r="B1836">
        <v>334156.3</v>
      </c>
    </row>
    <row r="1837" spans="1:2" x14ac:dyDescent="0.35">
      <c r="A1837" t="s">
        <v>2426</v>
      </c>
      <c r="B1837">
        <v>144968.03</v>
      </c>
    </row>
    <row r="1838" spans="1:2" x14ac:dyDescent="0.35">
      <c r="A1838" t="s">
        <v>2427</v>
      </c>
      <c r="B1838">
        <v>169663.45</v>
      </c>
    </row>
    <row r="1839" spans="1:2" x14ac:dyDescent="0.35">
      <c r="A1839" t="s">
        <v>2428</v>
      </c>
      <c r="B1839">
        <v>321011</v>
      </c>
    </row>
    <row r="1840" spans="1:2" x14ac:dyDescent="0.35">
      <c r="A1840" t="s">
        <v>2429</v>
      </c>
      <c r="B1840">
        <v>358554</v>
      </c>
    </row>
    <row r="1841" spans="1:2" x14ac:dyDescent="0.35">
      <c r="A1841" t="s">
        <v>2430</v>
      </c>
      <c r="B1841">
        <v>57654.7</v>
      </c>
    </row>
    <row r="1842" spans="1:2" x14ac:dyDescent="0.35">
      <c r="A1842" t="s">
        <v>2431</v>
      </c>
      <c r="B1842">
        <v>281220</v>
      </c>
    </row>
    <row r="1843" spans="1:2" x14ac:dyDescent="0.35">
      <c r="A1843" t="s">
        <v>2432</v>
      </c>
      <c r="B1843">
        <v>201477.7</v>
      </c>
    </row>
    <row r="1844" spans="1:2" x14ac:dyDescent="0.35">
      <c r="A1844" t="s">
        <v>2433</v>
      </c>
      <c r="B1844">
        <v>250925</v>
      </c>
    </row>
    <row r="1845" spans="1:2" x14ac:dyDescent="0.35">
      <c r="A1845" t="s">
        <v>2434</v>
      </c>
      <c r="B1845">
        <v>270251.7</v>
      </c>
    </row>
    <row r="1846" spans="1:2" x14ac:dyDescent="0.35">
      <c r="A1846" t="s">
        <v>2435</v>
      </c>
      <c r="B1846">
        <v>900000</v>
      </c>
    </row>
    <row r="1847" spans="1:2" x14ac:dyDescent="0.35">
      <c r="A1847" t="s">
        <v>2436</v>
      </c>
      <c r="B1847">
        <v>4723283.78</v>
      </c>
    </row>
    <row r="1848" spans="1:2" x14ac:dyDescent="0.35">
      <c r="A1848" t="s">
        <v>2414</v>
      </c>
      <c r="B1848">
        <v>0</v>
      </c>
    </row>
    <row r="1849" spans="1:2" x14ac:dyDescent="0.35">
      <c r="A1849" t="s">
        <v>2415</v>
      </c>
      <c r="B1849">
        <v>0</v>
      </c>
    </row>
    <row r="1850" spans="1:2" x14ac:dyDescent="0.35">
      <c r="A1850" t="s">
        <v>2416</v>
      </c>
      <c r="B1850">
        <v>0</v>
      </c>
    </row>
    <row r="1851" spans="1:2" x14ac:dyDescent="0.35">
      <c r="A1851" t="s">
        <v>2417</v>
      </c>
      <c r="B1851">
        <v>0</v>
      </c>
    </row>
    <row r="1852" spans="1:2" x14ac:dyDescent="0.35">
      <c r="A1852" t="s">
        <v>2418</v>
      </c>
      <c r="B1852">
        <v>0</v>
      </c>
    </row>
    <row r="1853" spans="1:2" x14ac:dyDescent="0.35">
      <c r="A1853" t="s">
        <v>2419</v>
      </c>
      <c r="B1853">
        <v>0</v>
      </c>
    </row>
    <row r="1854" spans="1:2" x14ac:dyDescent="0.35">
      <c r="A1854" t="s">
        <v>2420</v>
      </c>
      <c r="B1854">
        <v>0</v>
      </c>
    </row>
    <row r="1855" spans="1:2" x14ac:dyDescent="0.35">
      <c r="A1855" t="s">
        <v>2421</v>
      </c>
      <c r="B1855">
        <v>0</v>
      </c>
    </row>
    <row r="1856" spans="1:2" x14ac:dyDescent="0.35">
      <c r="A1856" t="s">
        <v>2422</v>
      </c>
      <c r="B1856">
        <v>0</v>
      </c>
    </row>
    <row r="1857" spans="1:2" x14ac:dyDescent="0.35">
      <c r="A1857" t="s">
        <v>2423</v>
      </c>
      <c r="B1857">
        <v>0</v>
      </c>
    </row>
    <row r="1858" spans="1:2" x14ac:dyDescent="0.35">
      <c r="A1858" t="s">
        <v>2424</v>
      </c>
      <c r="B1858">
        <v>0</v>
      </c>
    </row>
    <row r="1859" spans="1:2" x14ac:dyDescent="0.35">
      <c r="A1859" t="s">
        <v>2425</v>
      </c>
      <c r="B1859">
        <v>0</v>
      </c>
    </row>
    <row r="1860" spans="1:2" x14ac:dyDescent="0.35">
      <c r="A1860" t="s">
        <v>2426</v>
      </c>
      <c r="B1860">
        <v>0</v>
      </c>
    </row>
    <row r="1861" spans="1:2" x14ac:dyDescent="0.35">
      <c r="A1861" t="s">
        <v>2427</v>
      </c>
      <c r="B1861">
        <v>0</v>
      </c>
    </row>
    <row r="1862" spans="1:2" x14ac:dyDescent="0.35">
      <c r="A1862" t="s">
        <v>2428</v>
      </c>
      <c r="B1862">
        <v>0</v>
      </c>
    </row>
    <row r="1863" spans="1:2" x14ac:dyDescent="0.35">
      <c r="A1863" t="s">
        <v>2429</v>
      </c>
      <c r="B1863">
        <v>0</v>
      </c>
    </row>
    <row r="1864" spans="1:2" x14ac:dyDescent="0.35">
      <c r="A1864" t="s">
        <v>2430</v>
      </c>
      <c r="B1864">
        <v>0</v>
      </c>
    </row>
    <row r="1865" spans="1:2" x14ac:dyDescent="0.35">
      <c r="A1865" t="s">
        <v>2431</v>
      </c>
      <c r="B1865">
        <v>0</v>
      </c>
    </row>
    <row r="1866" spans="1:2" x14ac:dyDescent="0.35">
      <c r="A1866" t="s">
        <v>2432</v>
      </c>
      <c r="B1866">
        <v>0</v>
      </c>
    </row>
    <row r="1867" spans="1:2" x14ac:dyDescent="0.35">
      <c r="A1867" t="s">
        <v>2433</v>
      </c>
      <c r="B1867">
        <v>0</v>
      </c>
    </row>
    <row r="1868" spans="1:2" x14ac:dyDescent="0.35">
      <c r="A1868" t="s">
        <v>2434</v>
      </c>
      <c r="B1868">
        <v>0</v>
      </c>
    </row>
    <row r="1869" spans="1:2" x14ac:dyDescent="0.35">
      <c r="A1869" t="s">
        <v>2435</v>
      </c>
      <c r="B1869">
        <v>0</v>
      </c>
    </row>
    <row r="1870" spans="1:2" x14ac:dyDescent="0.35">
      <c r="A1870" t="s">
        <v>2436</v>
      </c>
      <c r="B1870">
        <v>0</v>
      </c>
    </row>
    <row r="1871" spans="1:2" x14ac:dyDescent="0.35">
      <c r="A1871" t="s">
        <v>2414</v>
      </c>
      <c r="B1871">
        <v>20711</v>
      </c>
    </row>
    <row r="1872" spans="1:2" x14ac:dyDescent="0.35">
      <c r="A1872" t="s">
        <v>2415</v>
      </c>
      <c r="B1872">
        <v>20711</v>
      </c>
    </row>
    <row r="1873" spans="1:2" x14ac:dyDescent="0.35">
      <c r="A1873" t="s">
        <v>2416</v>
      </c>
      <c r="B1873">
        <v>135841</v>
      </c>
    </row>
    <row r="1874" spans="1:2" x14ac:dyDescent="0.35">
      <c r="A1874" t="s">
        <v>2417</v>
      </c>
      <c r="B1874">
        <v>194534.9</v>
      </c>
    </row>
    <row r="1875" spans="1:2" x14ac:dyDescent="0.35">
      <c r="A1875" t="s">
        <v>2418</v>
      </c>
      <c r="B1875">
        <v>153533</v>
      </c>
    </row>
    <row r="1876" spans="1:2" x14ac:dyDescent="0.35">
      <c r="A1876" t="s">
        <v>2419</v>
      </c>
      <c r="B1876">
        <v>220905</v>
      </c>
    </row>
    <row r="1877" spans="1:2" x14ac:dyDescent="0.35">
      <c r="A1877" t="s">
        <v>2420</v>
      </c>
      <c r="B1877">
        <v>199118</v>
      </c>
    </row>
    <row r="1878" spans="1:2" x14ac:dyDescent="0.35">
      <c r="A1878" t="s">
        <v>2421</v>
      </c>
      <c r="B1878">
        <v>87699</v>
      </c>
    </row>
    <row r="1879" spans="1:2" x14ac:dyDescent="0.35">
      <c r="A1879" t="s">
        <v>2422</v>
      </c>
      <c r="B1879">
        <v>48769</v>
      </c>
    </row>
    <row r="1880" spans="1:2" x14ac:dyDescent="0.35">
      <c r="A1880" t="s">
        <v>2423</v>
      </c>
      <c r="B1880">
        <v>126567</v>
      </c>
    </row>
    <row r="1881" spans="1:2" x14ac:dyDescent="0.35">
      <c r="A1881" t="s">
        <v>2424</v>
      </c>
      <c r="B1881">
        <v>247160</v>
      </c>
    </row>
    <row r="1882" spans="1:2" x14ac:dyDescent="0.35">
      <c r="A1882" t="s">
        <v>2425</v>
      </c>
      <c r="B1882">
        <v>334156.3</v>
      </c>
    </row>
    <row r="1883" spans="1:2" x14ac:dyDescent="0.35">
      <c r="A1883" t="s">
        <v>2426</v>
      </c>
      <c r="B1883">
        <v>144968.03</v>
      </c>
    </row>
    <row r="1884" spans="1:2" x14ac:dyDescent="0.35">
      <c r="A1884" t="s">
        <v>2427</v>
      </c>
      <c r="B1884">
        <v>174825.45</v>
      </c>
    </row>
    <row r="1885" spans="1:2" x14ac:dyDescent="0.35">
      <c r="A1885" t="s">
        <v>2428</v>
      </c>
      <c r="B1885">
        <v>321011</v>
      </c>
    </row>
    <row r="1886" spans="1:2" x14ac:dyDescent="0.35">
      <c r="A1886" t="s">
        <v>2429</v>
      </c>
      <c r="B1886">
        <v>358554</v>
      </c>
    </row>
    <row r="1887" spans="1:2" x14ac:dyDescent="0.35">
      <c r="A1887" t="s">
        <v>2430</v>
      </c>
      <c r="B1887">
        <v>57654.7</v>
      </c>
    </row>
    <row r="1888" spans="1:2" x14ac:dyDescent="0.35">
      <c r="A1888" t="s">
        <v>2431</v>
      </c>
      <c r="B1888">
        <v>288220</v>
      </c>
    </row>
    <row r="1889" spans="1:2" x14ac:dyDescent="0.35">
      <c r="A1889" t="s">
        <v>2432</v>
      </c>
      <c r="B1889">
        <v>201477.7</v>
      </c>
    </row>
    <row r="1890" spans="1:2" x14ac:dyDescent="0.35">
      <c r="A1890" t="s">
        <v>2433</v>
      </c>
      <c r="B1890">
        <v>250925</v>
      </c>
    </row>
    <row r="1891" spans="1:2" x14ac:dyDescent="0.35">
      <c r="A1891" t="s">
        <v>2434</v>
      </c>
      <c r="B1891">
        <v>272736.7</v>
      </c>
    </row>
    <row r="1892" spans="1:2" x14ac:dyDescent="0.35">
      <c r="A1892" t="s">
        <v>2435</v>
      </c>
      <c r="B1892">
        <v>900000</v>
      </c>
    </row>
    <row r="1893" spans="1:2" x14ac:dyDescent="0.35">
      <c r="A1893" t="s">
        <v>2436</v>
      </c>
      <c r="B1893">
        <v>4739366.78</v>
      </c>
    </row>
    <row r="1894" spans="1:2" x14ac:dyDescent="0.35">
      <c r="A1894" t="s">
        <v>2437</v>
      </c>
      <c r="B1894">
        <v>637158</v>
      </c>
    </row>
    <row r="1895" spans="1:2" x14ac:dyDescent="0.35">
      <c r="A1895" t="s">
        <v>2438</v>
      </c>
      <c r="B1895">
        <v>637158</v>
      </c>
    </row>
    <row r="1896" spans="1:2" x14ac:dyDescent="0.35">
      <c r="A1896" t="s">
        <v>2439</v>
      </c>
      <c r="B1896">
        <v>1381291</v>
      </c>
    </row>
    <row r="1897" spans="1:2" x14ac:dyDescent="0.35">
      <c r="A1897" t="s">
        <v>2440</v>
      </c>
      <c r="B1897">
        <v>1178583.74</v>
      </c>
    </row>
    <row r="1898" spans="1:2" x14ac:dyDescent="0.35">
      <c r="A1898" t="s">
        <v>2441</v>
      </c>
      <c r="B1898">
        <v>969254</v>
      </c>
    </row>
    <row r="1899" spans="1:2" x14ac:dyDescent="0.35">
      <c r="A1899" t="s">
        <v>2442</v>
      </c>
      <c r="B1899">
        <v>892521</v>
      </c>
    </row>
    <row r="1900" spans="1:2" x14ac:dyDescent="0.35">
      <c r="A1900" t="s">
        <v>2443</v>
      </c>
      <c r="B1900">
        <v>722931</v>
      </c>
    </row>
    <row r="1901" spans="1:2" x14ac:dyDescent="0.35">
      <c r="A1901" t="s">
        <v>2444</v>
      </c>
      <c r="B1901">
        <v>1211322</v>
      </c>
    </row>
    <row r="1902" spans="1:2" x14ac:dyDescent="0.35">
      <c r="A1902" t="s">
        <v>2445</v>
      </c>
      <c r="B1902">
        <v>713681</v>
      </c>
    </row>
    <row r="1903" spans="1:2" x14ac:dyDescent="0.35">
      <c r="A1903" t="s">
        <v>2446</v>
      </c>
      <c r="B1903">
        <v>1045884</v>
      </c>
    </row>
    <row r="1904" spans="1:2" x14ac:dyDescent="0.35">
      <c r="A1904" t="s">
        <v>2447</v>
      </c>
      <c r="B1904">
        <v>1379387.9</v>
      </c>
    </row>
    <row r="1905" spans="1:2" x14ac:dyDescent="0.35">
      <c r="A1905" t="s">
        <v>2448</v>
      </c>
      <c r="B1905">
        <v>1795504.27</v>
      </c>
    </row>
    <row r="1906" spans="1:2" x14ac:dyDescent="0.35">
      <c r="A1906" t="s">
        <v>2449</v>
      </c>
      <c r="B1906">
        <v>952937.29</v>
      </c>
    </row>
    <row r="1907" spans="1:2" x14ac:dyDescent="0.35">
      <c r="A1907" t="s">
        <v>2450</v>
      </c>
      <c r="B1907">
        <v>977784.84</v>
      </c>
    </row>
    <row r="1908" spans="1:2" x14ac:dyDescent="0.35">
      <c r="A1908" t="s">
        <v>2451</v>
      </c>
      <c r="B1908">
        <v>1082786</v>
      </c>
    </row>
    <row r="1909" spans="1:2" x14ac:dyDescent="0.35">
      <c r="A1909" t="s">
        <v>2452</v>
      </c>
      <c r="B1909">
        <v>1770984.56</v>
      </c>
    </row>
    <row r="1910" spans="1:2" x14ac:dyDescent="0.35">
      <c r="A1910" t="s">
        <v>2453</v>
      </c>
      <c r="B1910">
        <v>423955.96</v>
      </c>
    </row>
    <row r="1911" spans="1:2" x14ac:dyDescent="0.35">
      <c r="A1911" t="s">
        <v>2454</v>
      </c>
      <c r="B1911">
        <v>1225333</v>
      </c>
    </row>
    <row r="1912" spans="1:2" x14ac:dyDescent="0.35">
      <c r="A1912" t="s">
        <v>2455</v>
      </c>
      <c r="B1912">
        <v>559973.03</v>
      </c>
    </row>
    <row r="1913" spans="1:2" x14ac:dyDescent="0.35">
      <c r="A1913" t="s">
        <v>2456</v>
      </c>
      <c r="B1913">
        <v>603100</v>
      </c>
    </row>
    <row r="1914" spans="1:2" x14ac:dyDescent="0.35">
      <c r="A1914" t="s">
        <v>2457</v>
      </c>
      <c r="B1914">
        <v>1121259.73</v>
      </c>
    </row>
    <row r="1915" spans="1:2" x14ac:dyDescent="0.35">
      <c r="A1915" t="s">
        <v>2458</v>
      </c>
      <c r="B1915">
        <v>1980000</v>
      </c>
    </row>
    <row r="1916" spans="1:2" x14ac:dyDescent="0.35">
      <c r="A1916" t="s">
        <v>2459</v>
      </c>
      <c r="B1916">
        <v>22625632.32</v>
      </c>
    </row>
    <row r="1917" spans="1:2" x14ac:dyDescent="0.35">
      <c r="A1917" t="s">
        <v>2437</v>
      </c>
      <c r="B1917">
        <v>3379135</v>
      </c>
    </row>
    <row r="1918" spans="1:2" x14ac:dyDescent="0.35">
      <c r="A1918" t="s">
        <v>2438</v>
      </c>
      <c r="B1918">
        <v>3379135</v>
      </c>
    </row>
    <row r="1919" spans="1:2" x14ac:dyDescent="0.35">
      <c r="A1919" t="s">
        <v>2439</v>
      </c>
      <c r="B1919">
        <v>7545760</v>
      </c>
    </row>
    <row r="1920" spans="1:2" x14ac:dyDescent="0.35">
      <c r="A1920" t="s">
        <v>2440</v>
      </c>
      <c r="B1920">
        <v>4650129.12</v>
      </c>
    </row>
    <row r="1921" spans="1:2" x14ac:dyDescent="0.35">
      <c r="A1921" t="s">
        <v>2441</v>
      </c>
      <c r="B1921">
        <v>3291763</v>
      </c>
    </row>
    <row r="1922" spans="1:2" x14ac:dyDescent="0.35">
      <c r="A1922" t="s">
        <v>2442</v>
      </c>
      <c r="B1922">
        <v>3857948</v>
      </c>
    </row>
    <row r="1923" spans="1:2" x14ac:dyDescent="0.35">
      <c r="A1923" t="s">
        <v>2443</v>
      </c>
      <c r="B1923">
        <v>3050872</v>
      </c>
    </row>
    <row r="1924" spans="1:2" x14ac:dyDescent="0.35">
      <c r="A1924" t="s">
        <v>2444</v>
      </c>
      <c r="B1924">
        <v>5543992</v>
      </c>
    </row>
    <row r="1925" spans="1:2" x14ac:dyDescent="0.35">
      <c r="A1925" t="s">
        <v>2445</v>
      </c>
      <c r="B1925">
        <v>3468709</v>
      </c>
    </row>
    <row r="1926" spans="1:2" x14ac:dyDescent="0.35">
      <c r="A1926" t="s">
        <v>2446</v>
      </c>
      <c r="B1926">
        <v>6573465</v>
      </c>
    </row>
    <row r="1927" spans="1:2" x14ac:dyDescent="0.35">
      <c r="A1927" t="s">
        <v>2447</v>
      </c>
      <c r="B1927">
        <v>5359116.1900000004</v>
      </c>
    </row>
    <row r="1928" spans="1:2" x14ac:dyDescent="0.35">
      <c r="A1928" t="s">
        <v>2448</v>
      </c>
      <c r="B1928">
        <v>5044901.45</v>
      </c>
    </row>
    <row r="1929" spans="1:2" x14ac:dyDescent="0.35">
      <c r="A1929" t="s">
        <v>2449</v>
      </c>
      <c r="B1929">
        <v>3263965.77</v>
      </c>
    </row>
    <row r="1930" spans="1:2" x14ac:dyDescent="0.35">
      <c r="A1930" t="s">
        <v>2450</v>
      </c>
      <c r="B1930">
        <v>2988451.74</v>
      </c>
    </row>
    <row r="1931" spans="1:2" x14ac:dyDescent="0.35">
      <c r="A1931" t="s">
        <v>2451</v>
      </c>
      <c r="B1931">
        <v>2567817</v>
      </c>
    </row>
    <row r="1932" spans="1:2" x14ac:dyDescent="0.35">
      <c r="A1932" t="s">
        <v>2452</v>
      </c>
      <c r="B1932">
        <v>5366282.66</v>
      </c>
    </row>
    <row r="1933" spans="1:2" x14ac:dyDescent="0.35">
      <c r="A1933" t="s">
        <v>2453</v>
      </c>
      <c r="B1933">
        <v>1316528.8</v>
      </c>
    </row>
    <row r="1934" spans="1:2" x14ac:dyDescent="0.35">
      <c r="A1934" t="s">
        <v>2454</v>
      </c>
      <c r="B1934">
        <v>4034222</v>
      </c>
    </row>
    <row r="1935" spans="1:2" x14ac:dyDescent="0.35">
      <c r="A1935" t="s">
        <v>2455</v>
      </c>
      <c r="B1935">
        <v>2111554.58</v>
      </c>
    </row>
    <row r="1936" spans="1:2" x14ac:dyDescent="0.35">
      <c r="A1936" t="s">
        <v>2456</v>
      </c>
      <c r="B1936">
        <v>2428560</v>
      </c>
    </row>
    <row r="1937" spans="1:2" x14ac:dyDescent="0.35">
      <c r="A1937" t="s">
        <v>2457</v>
      </c>
      <c r="B1937">
        <v>3167342.35</v>
      </c>
    </row>
    <row r="1938" spans="1:2" x14ac:dyDescent="0.35">
      <c r="A1938" t="s">
        <v>2458</v>
      </c>
      <c r="B1938">
        <v>6270000</v>
      </c>
    </row>
    <row r="1939" spans="1:2" x14ac:dyDescent="0.35">
      <c r="A1939" t="s">
        <v>2459</v>
      </c>
      <c r="B1939">
        <v>85280515.659999996</v>
      </c>
    </row>
    <row r="1940" spans="1:2" x14ac:dyDescent="0.35">
      <c r="A1940" t="s">
        <v>2437</v>
      </c>
      <c r="B1940">
        <v>0</v>
      </c>
    </row>
    <row r="1941" spans="1:2" x14ac:dyDescent="0.35">
      <c r="A1941" t="s">
        <v>2438</v>
      </c>
      <c r="B1941">
        <v>0</v>
      </c>
    </row>
    <row r="1942" spans="1:2" x14ac:dyDescent="0.35">
      <c r="A1942" t="s">
        <v>2439</v>
      </c>
      <c r="B1942">
        <v>0</v>
      </c>
    </row>
    <row r="1943" spans="1:2" x14ac:dyDescent="0.35">
      <c r="A1943" t="s">
        <v>2440</v>
      </c>
      <c r="B1943">
        <v>0</v>
      </c>
    </row>
    <row r="1944" spans="1:2" x14ac:dyDescent="0.35">
      <c r="A1944" t="s">
        <v>2441</v>
      </c>
      <c r="B1944">
        <v>0</v>
      </c>
    </row>
    <row r="1945" spans="1:2" x14ac:dyDescent="0.35">
      <c r="A1945" t="s">
        <v>2442</v>
      </c>
      <c r="B1945">
        <v>0</v>
      </c>
    </row>
    <row r="1946" spans="1:2" x14ac:dyDescent="0.35">
      <c r="A1946" t="s">
        <v>2443</v>
      </c>
      <c r="B1946">
        <v>0</v>
      </c>
    </row>
    <row r="1947" spans="1:2" x14ac:dyDescent="0.35">
      <c r="A1947" t="s">
        <v>2444</v>
      </c>
      <c r="B1947">
        <v>0</v>
      </c>
    </row>
    <row r="1948" spans="1:2" x14ac:dyDescent="0.35">
      <c r="A1948" t="s">
        <v>2445</v>
      </c>
      <c r="B1948">
        <v>0</v>
      </c>
    </row>
    <row r="1949" spans="1:2" x14ac:dyDescent="0.35">
      <c r="A1949" t="s">
        <v>2446</v>
      </c>
      <c r="B1949">
        <v>0</v>
      </c>
    </row>
    <row r="1950" spans="1:2" x14ac:dyDescent="0.35">
      <c r="A1950" t="s">
        <v>2447</v>
      </c>
      <c r="B1950">
        <v>0</v>
      </c>
    </row>
    <row r="1951" spans="1:2" x14ac:dyDescent="0.35">
      <c r="A1951" t="s">
        <v>2448</v>
      </c>
      <c r="B1951">
        <v>0</v>
      </c>
    </row>
    <row r="1952" spans="1:2" x14ac:dyDescent="0.35">
      <c r="A1952" t="s">
        <v>2449</v>
      </c>
      <c r="B1952">
        <v>0</v>
      </c>
    </row>
    <row r="1953" spans="1:2" x14ac:dyDescent="0.35">
      <c r="A1953" t="s">
        <v>2450</v>
      </c>
      <c r="B1953">
        <v>0</v>
      </c>
    </row>
    <row r="1954" spans="1:2" x14ac:dyDescent="0.35">
      <c r="A1954" t="s">
        <v>2451</v>
      </c>
      <c r="B1954">
        <v>0</v>
      </c>
    </row>
    <row r="1955" spans="1:2" x14ac:dyDescent="0.35">
      <c r="A1955" t="s">
        <v>2452</v>
      </c>
      <c r="B1955">
        <v>0</v>
      </c>
    </row>
    <row r="1956" spans="1:2" x14ac:dyDescent="0.35">
      <c r="A1956" t="s">
        <v>2453</v>
      </c>
      <c r="B1956">
        <v>0</v>
      </c>
    </row>
    <row r="1957" spans="1:2" x14ac:dyDescent="0.35">
      <c r="A1957" t="s">
        <v>2454</v>
      </c>
      <c r="B1957">
        <v>0</v>
      </c>
    </row>
    <row r="1958" spans="1:2" x14ac:dyDescent="0.35">
      <c r="A1958" t="s">
        <v>2455</v>
      </c>
      <c r="B1958">
        <v>0</v>
      </c>
    </row>
    <row r="1959" spans="1:2" x14ac:dyDescent="0.35">
      <c r="A1959" t="s">
        <v>2456</v>
      </c>
      <c r="B1959">
        <v>0</v>
      </c>
    </row>
    <row r="1960" spans="1:2" x14ac:dyDescent="0.35">
      <c r="A1960" t="s">
        <v>2457</v>
      </c>
      <c r="B1960">
        <v>0</v>
      </c>
    </row>
    <row r="1961" spans="1:2" x14ac:dyDescent="0.35">
      <c r="A1961" t="s">
        <v>2458</v>
      </c>
      <c r="B1961">
        <v>0</v>
      </c>
    </row>
    <row r="1962" spans="1:2" x14ac:dyDescent="0.35">
      <c r="A1962" t="s">
        <v>2459</v>
      </c>
      <c r="B1962">
        <v>0</v>
      </c>
    </row>
    <row r="1963" spans="1:2" x14ac:dyDescent="0.35">
      <c r="A1963" t="s">
        <v>2437</v>
      </c>
      <c r="B1963">
        <v>4016293</v>
      </c>
    </row>
    <row r="1964" spans="1:2" x14ac:dyDescent="0.35">
      <c r="A1964" t="s">
        <v>2438</v>
      </c>
      <c r="B1964">
        <v>4016293</v>
      </c>
    </row>
    <row r="1965" spans="1:2" x14ac:dyDescent="0.35">
      <c r="A1965" t="s">
        <v>2439</v>
      </c>
      <c r="B1965">
        <v>8927051</v>
      </c>
    </row>
    <row r="1966" spans="1:2" x14ac:dyDescent="0.35">
      <c r="A1966" t="s">
        <v>2440</v>
      </c>
      <c r="B1966">
        <v>5828712.8600000003</v>
      </c>
    </row>
    <row r="1967" spans="1:2" x14ac:dyDescent="0.35">
      <c r="A1967" t="s">
        <v>2441</v>
      </c>
      <c r="B1967">
        <v>4261017</v>
      </c>
    </row>
    <row r="1968" spans="1:2" x14ac:dyDescent="0.35">
      <c r="A1968" t="s">
        <v>2442</v>
      </c>
      <c r="B1968">
        <v>4750469</v>
      </c>
    </row>
    <row r="1969" spans="1:2" x14ac:dyDescent="0.35">
      <c r="A1969" t="s">
        <v>2443</v>
      </c>
      <c r="B1969">
        <v>3773803</v>
      </c>
    </row>
    <row r="1970" spans="1:2" x14ac:dyDescent="0.35">
      <c r="A1970" t="s">
        <v>2444</v>
      </c>
      <c r="B1970">
        <v>6755314</v>
      </c>
    </row>
    <row r="1971" spans="1:2" x14ac:dyDescent="0.35">
      <c r="A1971" t="s">
        <v>2445</v>
      </c>
      <c r="B1971">
        <v>4182390</v>
      </c>
    </row>
    <row r="1972" spans="1:2" x14ac:dyDescent="0.35">
      <c r="A1972" t="s">
        <v>2446</v>
      </c>
      <c r="B1972">
        <v>7619349</v>
      </c>
    </row>
    <row r="1973" spans="1:2" x14ac:dyDescent="0.35">
      <c r="A1973" t="s">
        <v>2447</v>
      </c>
      <c r="B1973">
        <v>6738504.0899999999</v>
      </c>
    </row>
    <row r="1974" spans="1:2" x14ac:dyDescent="0.35">
      <c r="A1974" t="s">
        <v>2448</v>
      </c>
      <c r="B1974">
        <v>6840405.7200000007</v>
      </c>
    </row>
    <row r="1975" spans="1:2" x14ac:dyDescent="0.35">
      <c r="A1975" t="s">
        <v>2449</v>
      </c>
      <c r="B1975">
        <v>4216903.0600000005</v>
      </c>
    </row>
    <row r="1976" spans="1:2" x14ac:dyDescent="0.35">
      <c r="A1976" t="s">
        <v>2450</v>
      </c>
      <c r="B1976">
        <v>3966236.58</v>
      </c>
    </row>
    <row r="1977" spans="1:2" x14ac:dyDescent="0.35">
      <c r="A1977" t="s">
        <v>2451</v>
      </c>
      <c r="B1977">
        <v>3650603</v>
      </c>
    </row>
    <row r="1978" spans="1:2" x14ac:dyDescent="0.35">
      <c r="A1978" t="s">
        <v>2452</v>
      </c>
      <c r="B1978">
        <v>7137267.2200000007</v>
      </c>
    </row>
    <row r="1979" spans="1:2" x14ac:dyDescent="0.35">
      <c r="A1979" t="s">
        <v>2453</v>
      </c>
      <c r="B1979">
        <v>1740484.76</v>
      </c>
    </row>
    <row r="1980" spans="1:2" x14ac:dyDescent="0.35">
      <c r="A1980" t="s">
        <v>2454</v>
      </c>
      <c r="B1980">
        <v>5259555</v>
      </c>
    </row>
    <row r="1981" spans="1:2" x14ac:dyDescent="0.35">
      <c r="A1981" t="s">
        <v>2455</v>
      </c>
      <c r="B1981">
        <v>2671527.6100000003</v>
      </c>
    </row>
    <row r="1982" spans="1:2" x14ac:dyDescent="0.35">
      <c r="A1982" t="s">
        <v>2456</v>
      </c>
      <c r="B1982">
        <v>3031660</v>
      </c>
    </row>
    <row r="1983" spans="1:2" x14ac:dyDescent="0.35">
      <c r="A1983" t="s">
        <v>2457</v>
      </c>
      <c r="B1983">
        <v>4288602.08</v>
      </c>
    </row>
    <row r="1984" spans="1:2" x14ac:dyDescent="0.35">
      <c r="A1984" t="s">
        <v>2458</v>
      </c>
      <c r="B1984">
        <v>8250000</v>
      </c>
    </row>
    <row r="1985" spans="1:2" x14ac:dyDescent="0.35">
      <c r="A1985" t="s">
        <v>2459</v>
      </c>
      <c r="B1985">
        <v>107906147.97999999</v>
      </c>
    </row>
    <row r="1986" spans="1:2" x14ac:dyDescent="0.35">
      <c r="A1986" t="s">
        <v>2460</v>
      </c>
      <c r="B1986">
        <v>650398</v>
      </c>
    </row>
    <row r="1987" spans="1:2" x14ac:dyDescent="0.35">
      <c r="A1987" t="s">
        <v>2461</v>
      </c>
      <c r="B1987">
        <v>650398</v>
      </c>
    </row>
    <row r="1988" spans="1:2" x14ac:dyDescent="0.35">
      <c r="A1988" t="s">
        <v>2462</v>
      </c>
      <c r="B1988">
        <v>1382324</v>
      </c>
    </row>
    <row r="1989" spans="1:2" x14ac:dyDescent="0.35">
      <c r="A1989" t="s">
        <v>2463</v>
      </c>
      <c r="B1989">
        <v>1206523</v>
      </c>
    </row>
    <row r="1990" spans="1:2" x14ac:dyDescent="0.35">
      <c r="A1990" t="s">
        <v>2464</v>
      </c>
      <c r="B1990">
        <v>973590</v>
      </c>
    </row>
    <row r="1991" spans="1:2" x14ac:dyDescent="0.35">
      <c r="A1991" t="s">
        <v>2465</v>
      </c>
      <c r="B1991">
        <v>906959</v>
      </c>
    </row>
    <row r="1992" spans="1:2" x14ac:dyDescent="0.35">
      <c r="A1992" t="s">
        <v>2466</v>
      </c>
      <c r="B1992">
        <v>737141</v>
      </c>
    </row>
    <row r="1993" spans="1:2" x14ac:dyDescent="0.35">
      <c r="A1993" t="s">
        <v>2467</v>
      </c>
      <c r="B1993">
        <v>1244080</v>
      </c>
    </row>
    <row r="1994" spans="1:2" x14ac:dyDescent="0.35">
      <c r="A1994" t="s">
        <v>2468</v>
      </c>
      <c r="B1994">
        <v>744914</v>
      </c>
    </row>
    <row r="1995" spans="1:2" x14ac:dyDescent="0.35">
      <c r="A1995" t="s">
        <v>2469</v>
      </c>
      <c r="B1995">
        <v>1072425</v>
      </c>
    </row>
    <row r="1996" spans="1:2" x14ac:dyDescent="0.35">
      <c r="A1996" t="s">
        <v>2470</v>
      </c>
      <c r="B1996">
        <v>1413793</v>
      </c>
    </row>
    <row r="1997" spans="1:2" x14ac:dyDescent="0.35">
      <c r="A1997" t="s">
        <v>2471</v>
      </c>
      <c r="B1997">
        <v>1825184</v>
      </c>
    </row>
    <row r="1998" spans="1:2" x14ac:dyDescent="0.35">
      <c r="A1998" t="s">
        <v>2472</v>
      </c>
      <c r="B1998">
        <v>986240</v>
      </c>
    </row>
    <row r="1999" spans="1:2" x14ac:dyDescent="0.35">
      <c r="A1999" t="s">
        <v>2473</v>
      </c>
      <c r="B1999">
        <v>1004367</v>
      </c>
    </row>
    <row r="2000" spans="1:2" x14ac:dyDescent="0.35">
      <c r="A2000" t="s">
        <v>2474</v>
      </c>
      <c r="B2000">
        <v>1100729</v>
      </c>
    </row>
    <row r="2001" spans="1:2" x14ac:dyDescent="0.35">
      <c r="A2001" t="s">
        <v>2475</v>
      </c>
      <c r="B2001">
        <v>1829781</v>
      </c>
    </row>
    <row r="2002" spans="1:2" x14ac:dyDescent="0.35">
      <c r="A2002" t="s">
        <v>2476</v>
      </c>
      <c r="B2002">
        <v>432085</v>
      </c>
    </row>
    <row r="2003" spans="1:2" x14ac:dyDescent="0.35">
      <c r="A2003" t="s">
        <v>2477</v>
      </c>
      <c r="B2003">
        <v>1260132</v>
      </c>
    </row>
    <row r="2004" spans="1:2" x14ac:dyDescent="0.35">
      <c r="A2004" t="s">
        <v>2478</v>
      </c>
      <c r="B2004">
        <v>576603</v>
      </c>
    </row>
    <row r="2005" spans="1:2" x14ac:dyDescent="0.35">
      <c r="A2005" t="s">
        <v>2479</v>
      </c>
      <c r="B2005">
        <v>613740</v>
      </c>
    </row>
    <row r="2006" spans="1:2" x14ac:dyDescent="0.35">
      <c r="A2006" t="s">
        <v>2480</v>
      </c>
      <c r="B2006">
        <v>1145655</v>
      </c>
    </row>
    <row r="2007" spans="1:2" x14ac:dyDescent="0.35">
      <c r="A2007" t="s">
        <v>2481</v>
      </c>
      <c r="B2007">
        <v>2008000</v>
      </c>
    </row>
    <row r="2008" spans="1:2" x14ac:dyDescent="0.35">
      <c r="A2008" t="s">
        <v>2482</v>
      </c>
      <c r="B2008">
        <v>23114663</v>
      </c>
    </row>
    <row r="2009" spans="1:2" x14ac:dyDescent="0.35">
      <c r="A2009" t="s">
        <v>2460</v>
      </c>
      <c r="B2009">
        <v>3398410</v>
      </c>
    </row>
    <row r="2010" spans="1:2" x14ac:dyDescent="0.35">
      <c r="A2010" t="s">
        <v>2461</v>
      </c>
      <c r="B2010">
        <v>3398410</v>
      </c>
    </row>
    <row r="2011" spans="1:2" x14ac:dyDescent="0.35">
      <c r="A2011" t="s">
        <v>2462</v>
      </c>
      <c r="B2011">
        <v>7681601</v>
      </c>
    </row>
    <row r="2012" spans="1:2" x14ac:dyDescent="0.35">
      <c r="A2012" t="s">
        <v>2463</v>
      </c>
      <c r="B2012">
        <v>4844664</v>
      </c>
    </row>
    <row r="2013" spans="1:2" x14ac:dyDescent="0.35">
      <c r="A2013" t="s">
        <v>2464</v>
      </c>
      <c r="B2013">
        <v>3445296</v>
      </c>
    </row>
    <row r="2014" spans="1:2" x14ac:dyDescent="0.35">
      <c r="A2014" t="s">
        <v>2465</v>
      </c>
      <c r="B2014">
        <v>4078853</v>
      </c>
    </row>
    <row r="2015" spans="1:2" x14ac:dyDescent="0.35">
      <c r="A2015" t="s">
        <v>2466</v>
      </c>
      <c r="B2015">
        <v>3249990</v>
      </c>
    </row>
    <row r="2016" spans="1:2" x14ac:dyDescent="0.35">
      <c r="A2016" t="s">
        <v>2467</v>
      </c>
      <c r="B2016">
        <v>5631691</v>
      </c>
    </row>
    <row r="2017" spans="1:2" x14ac:dyDescent="0.35">
      <c r="A2017" t="s">
        <v>2468</v>
      </c>
      <c r="B2017">
        <v>3517478</v>
      </c>
    </row>
    <row r="2018" spans="1:2" x14ac:dyDescent="0.35">
      <c r="A2018" t="s">
        <v>2469</v>
      </c>
      <c r="B2018">
        <v>6704399</v>
      </c>
    </row>
    <row r="2019" spans="1:2" x14ac:dyDescent="0.35">
      <c r="A2019" t="s">
        <v>2470</v>
      </c>
      <c r="B2019">
        <v>5607380</v>
      </c>
    </row>
    <row r="2020" spans="1:2" x14ac:dyDescent="0.35">
      <c r="A2020" t="s">
        <v>2471</v>
      </c>
      <c r="B2020">
        <v>5379058</v>
      </c>
    </row>
    <row r="2021" spans="1:2" x14ac:dyDescent="0.35">
      <c r="A2021" t="s">
        <v>2472</v>
      </c>
      <c r="B2021">
        <v>3408934</v>
      </c>
    </row>
    <row r="2022" spans="1:2" x14ac:dyDescent="0.35">
      <c r="A2022" t="s">
        <v>2473</v>
      </c>
      <c r="B2022">
        <v>3158115</v>
      </c>
    </row>
    <row r="2023" spans="1:2" x14ac:dyDescent="0.35">
      <c r="A2023" t="s">
        <v>2474</v>
      </c>
      <c r="B2023">
        <v>2888828</v>
      </c>
    </row>
    <row r="2024" spans="1:2" x14ac:dyDescent="0.35">
      <c r="A2024" t="s">
        <v>2475</v>
      </c>
      <c r="B2024">
        <v>5724837</v>
      </c>
    </row>
    <row r="2025" spans="1:2" x14ac:dyDescent="0.35">
      <c r="A2025" t="s">
        <v>2476</v>
      </c>
      <c r="B2025">
        <v>1374184</v>
      </c>
    </row>
    <row r="2026" spans="1:2" x14ac:dyDescent="0.35">
      <c r="A2026" t="s">
        <v>2477</v>
      </c>
      <c r="B2026">
        <v>4315442</v>
      </c>
    </row>
    <row r="2027" spans="1:2" x14ac:dyDescent="0.35">
      <c r="A2027" t="s">
        <v>2478</v>
      </c>
      <c r="B2027">
        <v>2313032</v>
      </c>
    </row>
    <row r="2028" spans="1:2" x14ac:dyDescent="0.35">
      <c r="A2028" t="s">
        <v>2479</v>
      </c>
      <c r="B2028">
        <v>2680276</v>
      </c>
    </row>
    <row r="2029" spans="1:2" x14ac:dyDescent="0.35">
      <c r="A2029" t="s">
        <v>2480</v>
      </c>
      <c r="B2029">
        <v>3437594</v>
      </c>
    </row>
    <row r="2030" spans="1:2" x14ac:dyDescent="0.35">
      <c r="A2030" t="s">
        <v>2481</v>
      </c>
      <c r="B2030">
        <v>7170000</v>
      </c>
    </row>
    <row r="2031" spans="1:2" x14ac:dyDescent="0.35">
      <c r="A2031" t="s">
        <v>2482</v>
      </c>
      <c r="B2031">
        <v>90010062</v>
      </c>
    </row>
    <row r="2032" spans="1:2" x14ac:dyDescent="0.35">
      <c r="A2032" t="s">
        <v>2460</v>
      </c>
      <c r="B2032">
        <v>0</v>
      </c>
    </row>
    <row r="2033" spans="1:2" x14ac:dyDescent="0.35">
      <c r="A2033" t="s">
        <v>2461</v>
      </c>
      <c r="B2033">
        <v>0</v>
      </c>
    </row>
    <row r="2034" spans="1:2" x14ac:dyDescent="0.35">
      <c r="A2034" t="s">
        <v>2462</v>
      </c>
      <c r="B2034">
        <v>0</v>
      </c>
    </row>
    <row r="2035" spans="1:2" x14ac:dyDescent="0.35">
      <c r="A2035" t="s">
        <v>2463</v>
      </c>
      <c r="B2035">
        <v>0</v>
      </c>
    </row>
    <row r="2036" spans="1:2" x14ac:dyDescent="0.35">
      <c r="A2036" t="s">
        <v>2464</v>
      </c>
      <c r="B2036">
        <v>0</v>
      </c>
    </row>
    <row r="2037" spans="1:2" x14ac:dyDescent="0.35">
      <c r="A2037" t="s">
        <v>2465</v>
      </c>
      <c r="B2037">
        <v>0</v>
      </c>
    </row>
    <row r="2038" spans="1:2" x14ac:dyDescent="0.35">
      <c r="A2038" t="s">
        <v>2466</v>
      </c>
      <c r="B2038">
        <v>0</v>
      </c>
    </row>
    <row r="2039" spans="1:2" x14ac:dyDescent="0.35">
      <c r="A2039" t="s">
        <v>2467</v>
      </c>
      <c r="B2039">
        <v>0</v>
      </c>
    </row>
    <row r="2040" spans="1:2" x14ac:dyDescent="0.35">
      <c r="A2040" t="s">
        <v>2468</v>
      </c>
      <c r="B2040">
        <v>0</v>
      </c>
    </row>
    <row r="2041" spans="1:2" x14ac:dyDescent="0.35">
      <c r="A2041" t="s">
        <v>2469</v>
      </c>
      <c r="B2041">
        <v>0</v>
      </c>
    </row>
    <row r="2042" spans="1:2" x14ac:dyDescent="0.35">
      <c r="A2042" t="s">
        <v>2470</v>
      </c>
      <c r="B2042">
        <v>0</v>
      </c>
    </row>
    <row r="2043" spans="1:2" x14ac:dyDescent="0.35">
      <c r="A2043" t="s">
        <v>2471</v>
      </c>
      <c r="B2043">
        <v>0</v>
      </c>
    </row>
    <row r="2044" spans="1:2" x14ac:dyDescent="0.35">
      <c r="A2044" t="s">
        <v>2472</v>
      </c>
      <c r="B2044">
        <v>0</v>
      </c>
    </row>
    <row r="2045" spans="1:2" x14ac:dyDescent="0.35">
      <c r="A2045" t="s">
        <v>2473</v>
      </c>
      <c r="B2045">
        <v>0</v>
      </c>
    </row>
    <row r="2046" spans="1:2" x14ac:dyDescent="0.35">
      <c r="A2046" t="s">
        <v>2474</v>
      </c>
      <c r="B2046">
        <v>0</v>
      </c>
    </row>
    <row r="2047" spans="1:2" x14ac:dyDescent="0.35">
      <c r="A2047" t="s">
        <v>2475</v>
      </c>
      <c r="B2047">
        <v>0</v>
      </c>
    </row>
    <row r="2048" spans="1:2" x14ac:dyDescent="0.35">
      <c r="A2048" t="s">
        <v>2476</v>
      </c>
      <c r="B2048">
        <v>0</v>
      </c>
    </row>
    <row r="2049" spans="1:2" x14ac:dyDescent="0.35">
      <c r="A2049" t="s">
        <v>2477</v>
      </c>
      <c r="B2049">
        <v>0</v>
      </c>
    </row>
    <row r="2050" spans="1:2" x14ac:dyDescent="0.35">
      <c r="A2050" t="s">
        <v>2478</v>
      </c>
      <c r="B2050">
        <v>0</v>
      </c>
    </row>
    <row r="2051" spans="1:2" x14ac:dyDescent="0.35">
      <c r="A2051" t="s">
        <v>2479</v>
      </c>
      <c r="B2051">
        <v>0</v>
      </c>
    </row>
    <row r="2052" spans="1:2" x14ac:dyDescent="0.35">
      <c r="A2052" t="s">
        <v>2480</v>
      </c>
      <c r="B2052">
        <v>0</v>
      </c>
    </row>
    <row r="2053" spans="1:2" x14ac:dyDescent="0.35">
      <c r="A2053" t="s">
        <v>2481</v>
      </c>
      <c r="B2053">
        <v>0</v>
      </c>
    </row>
    <row r="2054" spans="1:2" x14ac:dyDescent="0.35">
      <c r="A2054" t="s">
        <v>2482</v>
      </c>
      <c r="B2054">
        <v>0</v>
      </c>
    </row>
    <row r="2055" spans="1:2" x14ac:dyDescent="0.35">
      <c r="A2055" t="s">
        <v>2460</v>
      </c>
      <c r="B2055">
        <v>4048808</v>
      </c>
    </row>
    <row r="2056" spans="1:2" x14ac:dyDescent="0.35">
      <c r="A2056" t="s">
        <v>2461</v>
      </c>
      <c r="B2056">
        <v>4048808</v>
      </c>
    </row>
    <row r="2057" spans="1:2" x14ac:dyDescent="0.35">
      <c r="A2057" t="s">
        <v>2462</v>
      </c>
      <c r="B2057">
        <v>9063925</v>
      </c>
    </row>
    <row r="2058" spans="1:2" x14ac:dyDescent="0.35">
      <c r="A2058" t="s">
        <v>2463</v>
      </c>
      <c r="B2058">
        <v>6051187</v>
      </c>
    </row>
    <row r="2059" spans="1:2" x14ac:dyDescent="0.35">
      <c r="A2059" t="s">
        <v>2464</v>
      </c>
      <c r="B2059">
        <v>4418886</v>
      </c>
    </row>
    <row r="2060" spans="1:2" x14ac:dyDescent="0.35">
      <c r="A2060" t="s">
        <v>2465</v>
      </c>
      <c r="B2060">
        <v>4985812</v>
      </c>
    </row>
    <row r="2061" spans="1:2" x14ac:dyDescent="0.35">
      <c r="A2061" t="s">
        <v>2466</v>
      </c>
      <c r="B2061">
        <v>3987131</v>
      </c>
    </row>
    <row r="2062" spans="1:2" x14ac:dyDescent="0.35">
      <c r="A2062" t="s">
        <v>2467</v>
      </c>
      <c r="B2062">
        <v>6875771</v>
      </c>
    </row>
    <row r="2063" spans="1:2" x14ac:dyDescent="0.35">
      <c r="A2063" t="s">
        <v>2468</v>
      </c>
      <c r="B2063">
        <v>4262392</v>
      </c>
    </row>
    <row r="2064" spans="1:2" x14ac:dyDescent="0.35">
      <c r="A2064" t="s">
        <v>2469</v>
      </c>
      <c r="B2064">
        <v>7776824</v>
      </c>
    </row>
    <row r="2065" spans="1:2" x14ac:dyDescent="0.35">
      <c r="A2065" t="s">
        <v>2470</v>
      </c>
      <c r="B2065">
        <v>7021173</v>
      </c>
    </row>
    <row r="2066" spans="1:2" x14ac:dyDescent="0.35">
      <c r="A2066" t="s">
        <v>2471</v>
      </c>
      <c r="B2066">
        <v>7204242</v>
      </c>
    </row>
    <row r="2067" spans="1:2" x14ac:dyDescent="0.35">
      <c r="A2067" t="s">
        <v>2472</v>
      </c>
      <c r="B2067">
        <v>4395174</v>
      </c>
    </row>
    <row r="2068" spans="1:2" x14ac:dyDescent="0.35">
      <c r="A2068" t="s">
        <v>2473</v>
      </c>
      <c r="B2068">
        <v>4162482</v>
      </c>
    </row>
    <row r="2069" spans="1:2" x14ac:dyDescent="0.35">
      <c r="A2069" t="s">
        <v>2474</v>
      </c>
      <c r="B2069">
        <v>3989557</v>
      </c>
    </row>
    <row r="2070" spans="1:2" x14ac:dyDescent="0.35">
      <c r="A2070" t="s">
        <v>2475</v>
      </c>
      <c r="B2070">
        <v>7554618</v>
      </c>
    </row>
    <row r="2071" spans="1:2" x14ac:dyDescent="0.35">
      <c r="A2071" t="s">
        <v>2476</v>
      </c>
      <c r="B2071">
        <v>1806269</v>
      </c>
    </row>
    <row r="2072" spans="1:2" x14ac:dyDescent="0.35">
      <c r="A2072" t="s">
        <v>2477</v>
      </c>
      <c r="B2072">
        <v>5575574</v>
      </c>
    </row>
    <row r="2073" spans="1:2" x14ac:dyDescent="0.35">
      <c r="A2073" t="s">
        <v>2478</v>
      </c>
      <c r="B2073">
        <v>2889635</v>
      </c>
    </row>
    <row r="2074" spans="1:2" x14ac:dyDescent="0.35">
      <c r="A2074" t="s">
        <v>2479</v>
      </c>
      <c r="B2074">
        <v>3294016</v>
      </c>
    </row>
    <row r="2075" spans="1:2" x14ac:dyDescent="0.35">
      <c r="A2075" t="s">
        <v>2480</v>
      </c>
      <c r="B2075">
        <v>4583249</v>
      </c>
    </row>
    <row r="2076" spans="1:2" x14ac:dyDescent="0.35">
      <c r="A2076" t="s">
        <v>2481</v>
      </c>
      <c r="B2076">
        <v>9178000</v>
      </c>
    </row>
    <row r="2077" spans="1:2" x14ac:dyDescent="0.35">
      <c r="A2077" t="s">
        <v>2482</v>
      </c>
      <c r="B2077">
        <v>113124725</v>
      </c>
    </row>
    <row r="2078" spans="1:2" x14ac:dyDescent="0.35">
      <c r="A2078" t="s">
        <v>2483</v>
      </c>
      <c r="B2078">
        <v>0</v>
      </c>
    </row>
    <row r="2079" spans="1:2" x14ac:dyDescent="0.35">
      <c r="A2079" t="s">
        <v>2484</v>
      </c>
      <c r="B2079">
        <v>0</v>
      </c>
    </row>
    <row r="2080" spans="1:2" x14ac:dyDescent="0.35">
      <c r="A2080" t="s">
        <v>2485</v>
      </c>
      <c r="B2080">
        <v>0</v>
      </c>
    </row>
    <row r="2081" spans="1:2" x14ac:dyDescent="0.35">
      <c r="A2081" t="s">
        <v>2486</v>
      </c>
      <c r="B2081">
        <v>0</v>
      </c>
    </row>
    <row r="2082" spans="1:2" x14ac:dyDescent="0.35">
      <c r="A2082" t="s">
        <v>2487</v>
      </c>
      <c r="B2082">
        <v>0</v>
      </c>
    </row>
    <row r="2083" spans="1:2" x14ac:dyDescent="0.35">
      <c r="A2083" t="s">
        <v>2488</v>
      </c>
      <c r="B2083">
        <v>0</v>
      </c>
    </row>
    <row r="2084" spans="1:2" x14ac:dyDescent="0.35">
      <c r="A2084" t="s">
        <v>2489</v>
      </c>
      <c r="B2084">
        <v>0</v>
      </c>
    </row>
    <row r="2085" spans="1:2" x14ac:dyDescent="0.35">
      <c r="A2085" t="s">
        <v>2490</v>
      </c>
      <c r="B2085">
        <v>0</v>
      </c>
    </row>
    <row r="2086" spans="1:2" x14ac:dyDescent="0.35">
      <c r="A2086" t="s">
        <v>2491</v>
      </c>
      <c r="B2086">
        <v>0</v>
      </c>
    </row>
    <row r="2087" spans="1:2" x14ac:dyDescent="0.35">
      <c r="A2087" t="s">
        <v>2492</v>
      </c>
      <c r="B2087">
        <v>0</v>
      </c>
    </row>
    <row r="2088" spans="1:2" x14ac:dyDescent="0.35">
      <c r="A2088" t="s">
        <v>2493</v>
      </c>
      <c r="B2088">
        <v>0</v>
      </c>
    </row>
    <row r="2089" spans="1:2" x14ac:dyDescent="0.35">
      <c r="A2089" t="s">
        <v>2494</v>
      </c>
      <c r="B2089">
        <v>0</v>
      </c>
    </row>
    <row r="2090" spans="1:2" x14ac:dyDescent="0.35">
      <c r="A2090" t="s">
        <v>2495</v>
      </c>
      <c r="B2090">
        <v>0</v>
      </c>
    </row>
    <row r="2091" spans="1:2" x14ac:dyDescent="0.35">
      <c r="A2091" t="s">
        <v>2496</v>
      </c>
      <c r="B2091">
        <v>0</v>
      </c>
    </row>
    <row r="2092" spans="1:2" x14ac:dyDescent="0.35">
      <c r="A2092" t="s">
        <v>2497</v>
      </c>
      <c r="B2092">
        <v>0</v>
      </c>
    </row>
    <row r="2093" spans="1:2" x14ac:dyDescent="0.35">
      <c r="A2093" t="s">
        <v>2498</v>
      </c>
      <c r="B2093">
        <v>0</v>
      </c>
    </row>
    <row r="2094" spans="1:2" x14ac:dyDescent="0.35">
      <c r="A2094" t="s">
        <v>2499</v>
      </c>
      <c r="B2094">
        <v>0</v>
      </c>
    </row>
    <row r="2095" spans="1:2" x14ac:dyDescent="0.35">
      <c r="A2095" t="s">
        <v>2500</v>
      </c>
      <c r="B2095">
        <v>0</v>
      </c>
    </row>
    <row r="2096" spans="1:2" x14ac:dyDescent="0.35">
      <c r="A2096" t="s">
        <v>2501</v>
      </c>
      <c r="B2096">
        <v>0</v>
      </c>
    </row>
    <row r="2097" spans="1:2" x14ac:dyDescent="0.35">
      <c r="A2097" t="s">
        <v>2502</v>
      </c>
      <c r="B2097">
        <v>0</v>
      </c>
    </row>
    <row r="2098" spans="1:2" x14ac:dyDescent="0.35">
      <c r="A2098" t="s">
        <v>2503</v>
      </c>
      <c r="B2098">
        <v>0</v>
      </c>
    </row>
    <row r="2099" spans="1:2" x14ac:dyDescent="0.35">
      <c r="A2099" t="s">
        <v>2504</v>
      </c>
      <c r="B2099">
        <v>0</v>
      </c>
    </row>
    <row r="2100" spans="1:2" x14ac:dyDescent="0.35">
      <c r="A2100" t="s">
        <v>2505</v>
      </c>
      <c r="B2100">
        <v>0</v>
      </c>
    </row>
    <row r="2101" spans="1:2" x14ac:dyDescent="0.35">
      <c r="A2101" t="s">
        <v>2483</v>
      </c>
      <c r="B2101">
        <v>0</v>
      </c>
    </row>
    <row r="2102" spans="1:2" x14ac:dyDescent="0.35">
      <c r="A2102" t="s">
        <v>2484</v>
      </c>
      <c r="B2102">
        <v>0</v>
      </c>
    </row>
    <row r="2103" spans="1:2" x14ac:dyDescent="0.35">
      <c r="A2103" t="s">
        <v>2485</v>
      </c>
      <c r="B2103">
        <v>0</v>
      </c>
    </row>
    <row r="2104" spans="1:2" x14ac:dyDescent="0.35">
      <c r="A2104" t="s">
        <v>2486</v>
      </c>
      <c r="B2104">
        <v>0</v>
      </c>
    </row>
    <row r="2105" spans="1:2" x14ac:dyDescent="0.35">
      <c r="A2105" t="s">
        <v>2487</v>
      </c>
      <c r="B2105">
        <v>0</v>
      </c>
    </row>
    <row r="2106" spans="1:2" x14ac:dyDescent="0.35">
      <c r="A2106" t="s">
        <v>2488</v>
      </c>
      <c r="B2106">
        <v>150000</v>
      </c>
    </row>
    <row r="2107" spans="1:2" x14ac:dyDescent="0.35">
      <c r="A2107" t="s">
        <v>2489</v>
      </c>
      <c r="B2107">
        <v>20000</v>
      </c>
    </row>
    <row r="2108" spans="1:2" x14ac:dyDescent="0.35">
      <c r="A2108" t="s">
        <v>2490</v>
      </c>
      <c r="B2108">
        <v>10000</v>
      </c>
    </row>
    <row r="2109" spans="1:2" x14ac:dyDescent="0.35">
      <c r="A2109" t="s">
        <v>2491</v>
      </c>
      <c r="B2109">
        <v>0</v>
      </c>
    </row>
    <row r="2110" spans="1:2" x14ac:dyDescent="0.35">
      <c r="A2110" t="s">
        <v>2492</v>
      </c>
      <c r="B2110">
        <v>0</v>
      </c>
    </row>
    <row r="2111" spans="1:2" x14ac:dyDescent="0.35">
      <c r="A2111" t="s">
        <v>2493</v>
      </c>
      <c r="B2111">
        <v>0</v>
      </c>
    </row>
    <row r="2112" spans="1:2" x14ac:dyDescent="0.35">
      <c r="A2112" t="s">
        <v>2494</v>
      </c>
      <c r="B2112">
        <v>0</v>
      </c>
    </row>
    <row r="2113" spans="1:2" x14ac:dyDescent="0.35">
      <c r="A2113" t="s">
        <v>2495</v>
      </c>
      <c r="B2113">
        <v>0</v>
      </c>
    </row>
    <row r="2114" spans="1:2" x14ac:dyDescent="0.35">
      <c r="A2114" t="s">
        <v>2496</v>
      </c>
      <c r="B2114">
        <v>0</v>
      </c>
    </row>
    <row r="2115" spans="1:2" x14ac:dyDescent="0.35">
      <c r="A2115" t="s">
        <v>2497</v>
      </c>
      <c r="B2115">
        <v>0</v>
      </c>
    </row>
    <row r="2116" spans="1:2" x14ac:dyDescent="0.35">
      <c r="A2116" t="s">
        <v>2498</v>
      </c>
      <c r="B2116">
        <v>0</v>
      </c>
    </row>
    <row r="2117" spans="1:2" x14ac:dyDescent="0.35">
      <c r="A2117" t="s">
        <v>2499</v>
      </c>
      <c r="B2117">
        <v>0</v>
      </c>
    </row>
    <row r="2118" spans="1:2" x14ac:dyDescent="0.35">
      <c r="A2118" t="s">
        <v>2500</v>
      </c>
      <c r="B2118">
        <v>13000</v>
      </c>
    </row>
    <row r="2119" spans="1:2" x14ac:dyDescent="0.35">
      <c r="A2119" t="s">
        <v>2501</v>
      </c>
      <c r="B2119">
        <v>0</v>
      </c>
    </row>
    <row r="2120" spans="1:2" x14ac:dyDescent="0.35">
      <c r="A2120" t="s">
        <v>2502</v>
      </c>
      <c r="B2120">
        <v>0</v>
      </c>
    </row>
    <row r="2121" spans="1:2" x14ac:dyDescent="0.35">
      <c r="A2121" t="s">
        <v>2503</v>
      </c>
      <c r="B2121">
        <v>0</v>
      </c>
    </row>
    <row r="2122" spans="1:2" x14ac:dyDescent="0.35">
      <c r="A2122" t="s">
        <v>2504</v>
      </c>
      <c r="B2122">
        <v>40000</v>
      </c>
    </row>
    <row r="2123" spans="1:2" x14ac:dyDescent="0.35">
      <c r="A2123" t="s">
        <v>2505</v>
      </c>
      <c r="B2123">
        <v>233000</v>
      </c>
    </row>
    <row r="2124" spans="1:2" x14ac:dyDescent="0.35">
      <c r="A2124" t="s">
        <v>2483</v>
      </c>
      <c r="B2124">
        <v>0</v>
      </c>
    </row>
    <row r="2125" spans="1:2" x14ac:dyDescent="0.35">
      <c r="A2125" t="s">
        <v>2484</v>
      </c>
      <c r="B2125">
        <v>0</v>
      </c>
    </row>
    <row r="2126" spans="1:2" x14ac:dyDescent="0.35">
      <c r="A2126" t="s">
        <v>2485</v>
      </c>
      <c r="B2126">
        <v>0</v>
      </c>
    </row>
    <row r="2127" spans="1:2" x14ac:dyDescent="0.35">
      <c r="A2127" t="s">
        <v>2486</v>
      </c>
      <c r="B2127">
        <v>0</v>
      </c>
    </row>
    <row r="2128" spans="1:2" x14ac:dyDescent="0.35">
      <c r="A2128" t="s">
        <v>2487</v>
      </c>
      <c r="B2128">
        <v>0</v>
      </c>
    </row>
    <row r="2129" spans="1:2" x14ac:dyDescent="0.35">
      <c r="A2129" t="s">
        <v>2488</v>
      </c>
      <c r="B2129">
        <v>150000</v>
      </c>
    </row>
    <row r="2130" spans="1:2" x14ac:dyDescent="0.35">
      <c r="A2130" t="s">
        <v>2489</v>
      </c>
      <c r="B2130">
        <v>0</v>
      </c>
    </row>
    <row r="2131" spans="1:2" x14ac:dyDescent="0.35">
      <c r="A2131" t="s">
        <v>2490</v>
      </c>
      <c r="B2131">
        <v>0</v>
      </c>
    </row>
    <row r="2132" spans="1:2" x14ac:dyDescent="0.35">
      <c r="A2132" t="s">
        <v>2491</v>
      </c>
      <c r="B2132">
        <v>0</v>
      </c>
    </row>
    <row r="2133" spans="1:2" x14ac:dyDescent="0.35">
      <c r="A2133" t="s">
        <v>2492</v>
      </c>
      <c r="B2133">
        <v>0</v>
      </c>
    </row>
    <row r="2134" spans="1:2" x14ac:dyDescent="0.35">
      <c r="A2134" t="s">
        <v>2493</v>
      </c>
      <c r="B2134">
        <v>0</v>
      </c>
    </row>
    <row r="2135" spans="1:2" x14ac:dyDescent="0.35">
      <c r="A2135" t="s">
        <v>2494</v>
      </c>
      <c r="B2135">
        <v>0</v>
      </c>
    </row>
    <row r="2136" spans="1:2" x14ac:dyDescent="0.35">
      <c r="A2136" t="s">
        <v>2495</v>
      </c>
      <c r="B2136">
        <v>0</v>
      </c>
    </row>
    <row r="2137" spans="1:2" x14ac:dyDescent="0.35">
      <c r="A2137" t="s">
        <v>2496</v>
      </c>
      <c r="B2137">
        <v>0</v>
      </c>
    </row>
    <row r="2138" spans="1:2" x14ac:dyDescent="0.35">
      <c r="A2138" t="s">
        <v>2497</v>
      </c>
      <c r="B2138">
        <v>0</v>
      </c>
    </row>
    <row r="2139" spans="1:2" x14ac:dyDescent="0.35">
      <c r="A2139" t="s">
        <v>2498</v>
      </c>
      <c r="B2139">
        <v>0</v>
      </c>
    </row>
    <row r="2140" spans="1:2" x14ac:dyDescent="0.35">
      <c r="A2140" t="s">
        <v>2499</v>
      </c>
      <c r="B2140">
        <v>0</v>
      </c>
    </row>
    <row r="2141" spans="1:2" x14ac:dyDescent="0.35">
      <c r="A2141" t="s">
        <v>2500</v>
      </c>
      <c r="B2141">
        <v>0</v>
      </c>
    </row>
    <row r="2142" spans="1:2" x14ac:dyDescent="0.35">
      <c r="A2142" t="s">
        <v>2501</v>
      </c>
      <c r="B2142">
        <v>0</v>
      </c>
    </row>
    <row r="2143" spans="1:2" x14ac:dyDescent="0.35">
      <c r="A2143" t="s">
        <v>2502</v>
      </c>
      <c r="B2143">
        <v>0</v>
      </c>
    </row>
    <row r="2144" spans="1:2" x14ac:dyDescent="0.35">
      <c r="A2144" t="s">
        <v>2503</v>
      </c>
      <c r="B2144">
        <v>901875.75</v>
      </c>
    </row>
    <row r="2145" spans="1:2" x14ac:dyDescent="0.35">
      <c r="A2145" t="s">
        <v>2504</v>
      </c>
      <c r="B2145">
        <v>60000</v>
      </c>
    </row>
    <row r="2146" spans="1:2" x14ac:dyDescent="0.35">
      <c r="A2146" t="s">
        <v>2505</v>
      </c>
      <c r="B2146">
        <v>1111875.75</v>
      </c>
    </row>
    <row r="2147" spans="1:2" x14ac:dyDescent="0.35">
      <c r="A2147" t="s">
        <v>2483</v>
      </c>
      <c r="B2147">
        <v>0</v>
      </c>
    </row>
    <row r="2148" spans="1:2" x14ac:dyDescent="0.35">
      <c r="A2148" t="s">
        <v>2484</v>
      </c>
      <c r="B2148">
        <v>0</v>
      </c>
    </row>
    <row r="2149" spans="1:2" x14ac:dyDescent="0.35">
      <c r="A2149" t="s">
        <v>2485</v>
      </c>
      <c r="B2149">
        <v>0</v>
      </c>
    </row>
    <row r="2150" spans="1:2" x14ac:dyDescent="0.35">
      <c r="A2150" t="s">
        <v>2486</v>
      </c>
      <c r="B2150">
        <v>0</v>
      </c>
    </row>
    <row r="2151" spans="1:2" x14ac:dyDescent="0.35">
      <c r="A2151" t="s">
        <v>2487</v>
      </c>
      <c r="B2151">
        <v>0</v>
      </c>
    </row>
    <row r="2152" spans="1:2" x14ac:dyDescent="0.35">
      <c r="A2152" t="s">
        <v>2488</v>
      </c>
      <c r="B2152">
        <v>300000</v>
      </c>
    </row>
    <row r="2153" spans="1:2" x14ac:dyDescent="0.35">
      <c r="A2153" t="s">
        <v>2489</v>
      </c>
      <c r="B2153">
        <v>20000</v>
      </c>
    </row>
    <row r="2154" spans="1:2" x14ac:dyDescent="0.35">
      <c r="A2154" t="s">
        <v>2490</v>
      </c>
      <c r="B2154">
        <v>10000</v>
      </c>
    </row>
    <row r="2155" spans="1:2" x14ac:dyDescent="0.35">
      <c r="A2155" t="s">
        <v>2491</v>
      </c>
      <c r="B2155">
        <v>0</v>
      </c>
    </row>
    <row r="2156" spans="1:2" x14ac:dyDescent="0.35">
      <c r="A2156" t="s">
        <v>2492</v>
      </c>
      <c r="B2156">
        <v>0</v>
      </c>
    </row>
    <row r="2157" spans="1:2" x14ac:dyDescent="0.35">
      <c r="A2157" t="s">
        <v>2493</v>
      </c>
      <c r="B2157">
        <v>0</v>
      </c>
    </row>
    <row r="2158" spans="1:2" x14ac:dyDescent="0.35">
      <c r="A2158" t="s">
        <v>2494</v>
      </c>
      <c r="B2158">
        <v>0</v>
      </c>
    </row>
    <row r="2159" spans="1:2" x14ac:dyDescent="0.35">
      <c r="A2159" t="s">
        <v>2495</v>
      </c>
      <c r="B2159">
        <v>0</v>
      </c>
    </row>
    <row r="2160" spans="1:2" x14ac:dyDescent="0.35">
      <c r="A2160" t="s">
        <v>2496</v>
      </c>
      <c r="B2160">
        <v>0</v>
      </c>
    </row>
    <row r="2161" spans="1:2" x14ac:dyDescent="0.35">
      <c r="A2161" t="s">
        <v>2497</v>
      </c>
      <c r="B2161">
        <v>0</v>
      </c>
    </row>
    <row r="2162" spans="1:2" x14ac:dyDescent="0.35">
      <c r="A2162" t="s">
        <v>2498</v>
      </c>
      <c r="B2162">
        <v>0</v>
      </c>
    </row>
    <row r="2163" spans="1:2" x14ac:dyDescent="0.35">
      <c r="A2163" t="s">
        <v>2499</v>
      </c>
      <c r="B2163">
        <v>0</v>
      </c>
    </row>
    <row r="2164" spans="1:2" x14ac:dyDescent="0.35">
      <c r="A2164" t="s">
        <v>2500</v>
      </c>
      <c r="B2164">
        <v>13000</v>
      </c>
    </row>
    <row r="2165" spans="1:2" x14ac:dyDescent="0.35">
      <c r="A2165" t="s">
        <v>2501</v>
      </c>
      <c r="B2165">
        <v>0</v>
      </c>
    </row>
    <row r="2166" spans="1:2" x14ac:dyDescent="0.35">
      <c r="A2166" t="s">
        <v>2502</v>
      </c>
      <c r="B2166">
        <v>0</v>
      </c>
    </row>
    <row r="2167" spans="1:2" x14ac:dyDescent="0.35">
      <c r="A2167" t="s">
        <v>2503</v>
      </c>
      <c r="B2167">
        <v>901875.75</v>
      </c>
    </row>
    <row r="2168" spans="1:2" x14ac:dyDescent="0.35">
      <c r="A2168" t="s">
        <v>2504</v>
      </c>
      <c r="B2168">
        <v>100000</v>
      </c>
    </row>
    <row r="2169" spans="1:2" x14ac:dyDescent="0.35">
      <c r="A2169" t="s">
        <v>2505</v>
      </c>
      <c r="B2169">
        <v>1344875.75</v>
      </c>
    </row>
    <row r="2170" spans="1:2" x14ac:dyDescent="0.35">
      <c r="A2170" t="s">
        <v>2506</v>
      </c>
      <c r="B2170">
        <v>34117</v>
      </c>
    </row>
    <row r="2171" spans="1:2" x14ac:dyDescent="0.35">
      <c r="A2171" t="s">
        <v>2507</v>
      </c>
      <c r="B2171">
        <v>34117</v>
      </c>
    </row>
    <row r="2172" spans="1:2" x14ac:dyDescent="0.35">
      <c r="A2172" t="s">
        <v>2508</v>
      </c>
      <c r="B2172">
        <v>77581</v>
      </c>
    </row>
    <row r="2173" spans="1:2" x14ac:dyDescent="0.35">
      <c r="A2173" t="s">
        <v>2509</v>
      </c>
      <c r="B2173">
        <v>133740.25</v>
      </c>
    </row>
    <row r="2174" spans="1:2" x14ac:dyDescent="0.35">
      <c r="A2174" t="s">
        <v>2510</v>
      </c>
      <c r="B2174">
        <v>60165</v>
      </c>
    </row>
    <row r="2175" spans="1:2" x14ac:dyDescent="0.35">
      <c r="A2175" t="s">
        <v>2511</v>
      </c>
      <c r="B2175">
        <v>59624</v>
      </c>
    </row>
    <row r="2176" spans="1:2" x14ac:dyDescent="0.35">
      <c r="A2176" t="s">
        <v>2512</v>
      </c>
      <c r="B2176">
        <v>57733</v>
      </c>
    </row>
    <row r="2177" spans="1:2" x14ac:dyDescent="0.35">
      <c r="A2177" t="s">
        <v>2513</v>
      </c>
      <c r="B2177">
        <v>120701</v>
      </c>
    </row>
    <row r="2178" spans="1:2" x14ac:dyDescent="0.35">
      <c r="A2178" t="s">
        <v>2514</v>
      </c>
      <c r="B2178">
        <v>91604</v>
      </c>
    </row>
    <row r="2179" spans="1:2" x14ac:dyDescent="0.35">
      <c r="A2179" t="s">
        <v>2515</v>
      </c>
      <c r="B2179">
        <v>105513</v>
      </c>
    </row>
    <row r="2180" spans="1:2" x14ac:dyDescent="0.35">
      <c r="A2180" t="s">
        <v>2516</v>
      </c>
      <c r="B2180">
        <v>94407.5</v>
      </c>
    </row>
    <row r="2181" spans="1:2" x14ac:dyDescent="0.35">
      <c r="A2181" t="s">
        <v>2517</v>
      </c>
      <c r="B2181">
        <v>65325.75</v>
      </c>
    </row>
    <row r="2182" spans="1:2" x14ac:dyDescent="0.35">
      <c r="A2182" t="s">
        <v>2518</v>
      </c>
      <c r="B2182">
        <v>43324.75</v>
      </c>
    </row>
    <row r="2183" spans="1:2" x14ac:dyDescent="0.35">
      <c r="A2183" t="s">
        <v>2519</v>
      </c>
      <c r="B2183">
        <v>32053</v>
      </c>
    </row>
    <row r="2184" spans="1:2" x14ac:dyDescent="0.35">
      <c r="A2184" t="s">
        <v>2520</v>
      </c>
      <c r="B2184">
        <v>57560</v>
      </c>
    </row>
    <row r="2185" spans="1:2" x14ac:dyDescent="0.35">
      <c r="A2185" t="s">
        <v>2521</v>
      </c>
      <c r="B2185">
        <v>59771.25</v>
      </c>
    </row>
    <row r="2186" spans="1:2" x14ac:dyDescent="0.35">
      <c r="A2186" t="s">
        <v>2522</v>
      </c>
      <c r="B2186">
        <v>26171.25</v>
      </c>
    </row>
    <row r="2187" spans="1:2" x14ac:dyDescent="0.35">
      <c r="A2187" t="s">
        <v>2523</v>
      </c>
      <c r="B2187">
        <v>17955</v>
      </c>
    </row>
    <row r="2188" spans="1:2" x14ac:dyDescent="0.35">
      <c r="A2188" t="s">
        <v>2524</v>
      </c>
      <c r="B2188">
        <v>26092.5</v>
      </c>
    </row>
    <row r="2189" spans="1:2" x14ac:dyDescent="0.35">
      <c r="A2189" t="s">
        <v>2525</v>
      </c>
      <c r="B2189">
        <v>176689</v>
      </c>
    </row>
    <row r="2190" spans="1:2" x14ac:dyDescent="0.35">
      <c r="A2190" t="s">
        <v>2526</v>
      </c>
      <c r="B2190">
        <v>127443.75</v>
      </c>
    </row>
    <row r="2191" spans="1:2" x14ac:dyDescent="0.35">
      <c r="A2191" t="s">
        <v>2527</v>
      </c>
      <c r="B2191">
        <v>375000</v>
      </c>
    </row>
    <row r="2192" spans="1:2" x14ac:dyDescent="0.35">
      <c r="A2192" t="s">
        <v>2528</v>
      </c>
      <c r="B2192">
        <v>1842572</v>
      </c>
    </row>
    <row r="2193" spans="1:2" x14ac:dyDescent="0.35">
      <c r="A2193" t="s">
        <v>2506</v>
      </c>
      <c r="B2193">
        <v>197709</v>
      </c>
    </row>
    <row r="2194" spans="1:2" x14ac:dyDescent="0.35">
      <c r="A2194" t="s">
        <v>2507</v>
      </c>
      <c r="B2194">
        <v>197709</v>
      </c>
    </row>
    <row r="2195" spans="1:2" x14ac:dyDescent="0.35">
      <c r="A2195" t="s">
        <v>2508</v>
      </c>
      <c r="B2195">
        <v>395854</v>
      </c>
    </row>
    <row r="2196" spans="1:2" x14ac:dyDescent="0.35">
      <c r="A2196" t="s">
        <v>2509</v>
      </c>
      <c r="B2196">
        <v>724785.59</v>
      </c>
    </row>
    <row r="2197" spans="1:2" x14ac:dyDescent="0.35">
      <c r="A2197" t="s">
        <v>2510</v>
      </c>
      <c r="B2197">
        <v>396201</v>
      </c>
    </row>
    <row r="2198" spans="1:2" x14ac:dyDescent="0.35">
      <c r="A2198" t="s">
        <v>2511</v>
      </c>
      <c r="B2198">
        <v>891446</v>
      </c>
    </row>
    <row r="2199" spans="1:2" x14ac:dyDescent="0.35">
      <c r="A2199" t="s">
        <v>2512</v>
      </c>
      <c r="B2199">
        <v>753262</v>
      </c>
    </row>
    <row r="2200" spans="1:2" x14ac:dyDescent="0.35">
      <c r="A2200" t="s">
        <v>2513</v>
      </c>
      <c r="B2200">
        <v>868465</v>
      </c>
    </row>
    <row r="2201" spans="1:2" x14ac:dyDescent="0.35">
      <c r="A2201" t="s">
        <v>2514</v>
      </c>
      <c r="B2201">
        <v>323310</v>
      </c>
    </row>
    <row r="2202" spans="1:2" x14ac:dyDescent="0.35">
      <c r="A2202" t="s">
        <v>2515</v>
      </c>
      <c r="B2202">
        <v>623337</v>
      </c>
    </row>
    <row r="2203" spans="1:2" x14ac:dyDescent="0.35">
      <c r="A2203" t="s">
        <v>2516</v>
      </c>
      <c r="B2203">
        <v>692524.45</v>
      </c>
    </row>
    <row r="2204" spans="1:2" x14ac:dyDescent="0.35">
      <c r="A2204" t="s">
        <v>2517</v>
      </c>
      <c r="B2204">
        <v>1683526</v>
      </c>
    </row>
    <row r="2205" spans="1:2" x14ac:dyDescent="0.35">
      <c r="A2205" t="s">
        <v>2518</v>
      </c>
      <c r="B2205">
        <v>329038.40000000002</v>
      </c>
    </row>
    <row r="2206" spans="1:2" x14ac:dyDescent="0.35">
      <c r="A2206" t="s">
        <v>2519</v>
      </c>
      <c r="B2206">
        <v>506711.27</v>
      </c>
    </row>
    <row r="2207" spans="1:2" x14ac:dyDescent="0.35">
      <c r="A2207" t="s">
        <v>2520</v>
      </c>
      <c r="B2207">
        <v>581759</v>
      </c>
    </row>
    <row r="2208" spans="1:2" x14ac:dyDescent="0.35">
      <c r="A2208" t="s">
        <v>2521</v>
      </c>
      <c r="B2208">
        <v>796695.54</v>
      </c>
    </row>
    <row r="2209" spans="1:2" x14ac:dyDescent="0.35">
      <c r="A2209" t="s">
        <v>2522</v>
      </c>
      <c r="B2209">
        <v>157382.51999999999</v>
      </c>
    </row>
    <row r="2210" spans="1:2" x14ac:dyDescent="0.35">
      <c r="A2210" t="s">
        <v>2523</v>
      </c>
      <c r="B2210">
        <v>504264</v>
      </c>
    </row>
    <row r="2211" spans="1:2" x14ac:dyDescent="0.35">
      <c r="A2211" t="s">
        <v>2524</v>
      </c>
      <c r="B2211">
        <v>500905.64</v>
      </c>
    </row>
    <row r="2212" spans="1:2" x14ac:dyDescent="0.35">
      <c r="A2212" t="s">
        <v>2525</v>
      </c>
      <c r="B2212">
        <v>352812</v>
      </c>
    </row>
    <row r="2213" spans="1:2" x14ac:dyDescent="0.35">
      <c r="A2213" t="s">
        <v>2526</v>
      </c>
      <c r="B2213">
        <v>580013.81000000006</v>
      </c>
    </row>
    <row r="2214" spans="1:2" x14ac:dyDescent="0.35">
      <c r="A2214" t="s">
        <v>2527</v>
      </c>
      <c r="B2214">
        <v>5025000</v>
      </c>
    </row>
    <row r="2215" spans="1:2" x14ac:dyDescent="0.35">
      <c r="A2215" t="s">
        <v>2528</v>
      </c>
      <c r="B2215">
        <v>16885002.219999999</v>
      </c>
    </row>
    <row r="2216" spans="1:2" x14ac:dyDescent="0.35">
      <c r="A2216" t="s">
        <v>2506</v>
      </c>
      <c r="B2216">
        <v>52530</v>
      </c>
    </row>
    <row r="2217" spans="1:2" x14ac:dyDescent="0.35">
      <c r="A2217" t="s">
        <v>2507</v>
      </c>
      <c r="B2217">
        <v>52530</v>
      </c>
    </row>
    <row r="2218" spans="1:2" x14ac:dyDescent="0.35">
      <c r="A2218" t="s">
        <v>2508</v>
      </c>
      <c r="B2218">
        <v>0</v>
      </c>
    </row>
    <row r="2219" spans="1:2" x14ac:dyDescent="0.35">
      <c r="A2219" t="s">
        <v>2509</v>
      </c>
      <c r="B2219">
        <v>323935</v>
      </c>
    </row>
    <row r="2220" spans="1:2" x14ac:dyDescent="0.35">
      <c r="A2220" t="s">
        <v>2510</v>
      </c>
      <c r="B2220">
        <v>299987</v>
      </c>
    </row>
    <row r="2221" spans="1:2" x14ac:dyDescent="0.35">
      <c r="A2221" t="s">
        <v>2511</v>
      </c>
      <c r="B2221">
        <v>1353935</v>
      </c>
    </row>
    <row r="2222" spans="1:2" x14ac:dyDescent="0.35">
      <c r="A2222" t="s">
        <v>2512</v>
      </c>
      <c r="B2222">
        <v>0</v>
      </c>
    </row>
    <row r="2223" spans="1:2" x14ac:dyDescent="0.35">
      <c r="A2223" t="s">
        <v>2513</v>
      </c>
      <c r="B2223">
        <v>0</v>
      </c>
    </row>
    <row r="2224" spans="1:2" x14ac:dyDescent="0.35">
      <c r="A2224" t="s">
        <v>2514</v>
      </c>
      <c r="B2224">
        <v>52015</v>
      </c>
    </row>
    <row r="2225" spans="1:2" x14ac:dyDescent="0.35">
      <c r="A2225" t="s">
        <v>2515</v>
      </c>
      <c r="B2225">
        <v>0</v>
      </c>
    </row>
    <row r="2226" spans="1:2" x14ac:dyDescent="0.35">
      <c r="A2226" t="s">
        <v>2516</v>
      </c>
      <c r="B2226">
        <v>66435</v>
      </c>
    </row>
    <row r="2227" spans="1:2" x14ac:dyDescent="0.35">
      <c r="A2227" t="s">
        <v>2517</v>
      </c>
      <c r="B2227">
        <v>141367.5</v>
      </c>
    </row>
    <row r="2228" spans="1:2" x14ac:dyDescent="0.35">
      <c r="A2228" t="s">
        <v>2518</v>
      </c>
      <c r="B2228">
        <v>117935</v>
      </c>
    </row>
    <row r="2229" spans="1:2" x14ac:dyDescent="0.35">
      <c r="A2229" t="s">
        <v>2519</v>
      </c>
      <c r="B2229">
        <v>0</v>
      </c>
    </row>
    <row r="2230" spans="1:2" x14ac:dyDescent="0.35">
      <c r="A2230" t="s">
        <v>2520</v>
      </c>
      <c r="B2230">
        <v>59483</v>
      </c>
    </row>
    <row r="2231" spans="1:2" x14ac:dyDescent="0.35">
      <c r="A2231" t="s">
        <v>2521</v>
      </c>
      <c r="B2231">
        <v>53560</v>
      </c>
    </row>
    <row r="2232" spans="1:2" x14ac:dyDescent="0.35">
      <c r="A2232" t="s">
        <v>2522</v>
      </c>
      <c r="B2232">
        <v>554912.5</v>
      </c>
    </row>
    <row r="2233" spans="1:2" x14ac:dyDescent="0.35">
      <c r="A2233" t="s">
        <v>2523</v>
      </c>
      <c r="B2233">
        <v>375178</v>
      </c>
    </row>
    <row r="2234" spans="1:2" x14ac:dyDescent="0.35">
      <c r="A2234" t="s">
        <v>2524</v>
      </c>
      <c r="B2234">
        <v>577830</v>
      </c>
    </row>
    <row r="2235" spans="1:2" x14ac:dyDescent="0.35">
      <c r="A2235" t="s">
        <v>2525</v>
      </c>
      <c r="B2235">
        <v>0</v>
      </c>
    </row>
    <row r="2236" spans="1:2" x14ac:dyDescent="0.35">
      <c r="A2236" t="s">
        <v>2526</v>
      </c>
      <c r="B2236">
        <v>2025495</v>
      </c>
    </row>
    <row r="2237" spans="1:2" x14ac:dyDescent="0.35">
      <c r="A2237" t="s">
        <v>2527</v>
      </c>
      <c r="B2237">
        <v>2100000</v>
      </c>
    </row>
    <row r="2238" spans="1:2" x14ac:dyDescent="0.35">
      <c r="A2238" t="s">
        <v>2528</v>
      </c>
      <c r="B2238">
        <v>8154598</v>
      </c>
    </row>
    <row r="2239" spans="1:2" x14ac:dyDescent="0.35">
      <c r="A2239" t="s">
        <v>2506</v>
      </c>
      <c r="B2239">
        <v>284356</v>
      </c>
    </row>
    <row r="2240" spans="1:2" x14ac:dyDescent="0.35">
      <c r="A2240" t="s">
        <v>2507</v>
      </c>
      <c r="B2240">
        <v>284356</v>
      </c>
    </row>
    <row r="2241" spans="1:2" x14ac:dyDescent="0.35">
      <c r="A2241" t="s">
        <v>2508</v>
      </c>
      <c r="B2241">
        <v>473435</v>
      </c>
    </row>
    <row r="2242" spans="1:2" x14ac:dyDescent="0.35">
      <c r="A2242" t="s">
        <v>2509</v>
      </c>
      <c r="B2242">
        <v>1182460.8399999999</v>
      </c>
    </row>
    <row r="2243" spans="1:2" x14ac:dyDescent="0.35">
      <c r="A2243" t="s">
        <v>2510</v>
      </c>
      <c r="B2243">
        <v>756353</v>
      </c>
    </row>
    <row r="2244" spans="1:2" x14ac:dyDescent="0.35">
      <c r="A2244" t="s">
        <v>2511</v>
      </c>
      <c r="B2244">
        <v>2305005</v>
      </c>
    </row>
    <row r="2245" spans="1:2" x14ac:dyDescent="0.35">
      <c r="A2245" t="s">
        <v>2512</v>
      </c>
      <c r="B2245">
        <v>810995</v>
      </c>
    </row>
    <row r="2246" spans="1:2" x14ac:dyDescent="0.35">
      <c r="A2246" t="s">
        <v>2513</v>
      </c>
      <c r="B2246">
        <v>989166</v>
      </c>
    </row>
    <row r="2247" spans="1:2" x14ac:dyDescent="0.35">
      <c r="A2247" t="s">
        <v>2514</v>
      </c>
      <c r="B2247">
        <v>466929</v>
      </c>
    </row>
    <row r="2248" spans="1:2" x14ac:dyDescent="0.35">
      <c r="A2248" t="s">
        <v>2515</v>
      </c>
      <c r="B2248">
        <v>728850</v>
      </c>
    </row>
    <row r="2249" spans="1:2" x14ac:dyDescent="0.35">
      <c r="A2249" t="s">
        <v>2516</v>
      </c>
      <c r="B2249">
        <v>853366.95</v>
      </c>
    </row>
    <row r="2250" spans="1:2" x14ac:dyDescent="0.35">
      <c r="A2250" t="s">
        <v>2517</v>
      </c>
      <c r="B2250">
        <v>1890219.25</v>
      </c>
    </row>
    <row r="2251" spans="1:2" x14ac:dyDescent="0.35">
      <c r="A2251" t="s">
        <v>2518</v>
      </c>
      <c r="B2251">
        <v>490298.15</v>
      </c>
    </row>
    <row r="2252" spans="1:2" x14ac:dyDescent="0.35">
      <c r="A2252" t="s">
        <v>2519</v>
      </c>
      <c r="B2252">
        <v>538764.27</v>
      </c>
    </row>
    <row r="2253" spans="1:2" x14ac:dyDescent="0.35">
      <c r="A2253" t="s">
        <v>2520</v>
      </c>
      <c r="B2253">
        <v>698802</v>
      </c>
    </row>
    <row r="2254" spans="1:2" x14ac:dyDescent="0.35">
      <c r="A2254" t="s">
        <v>2521</v>
      </c>
      <c r="B2254">
        <v>910026.79</v>
      </c>
    </row>
    <row r="2255" spans="1:2" x14ac:dyDescent="0.35">
      <c r="A2255" t="s">
        <v>2522</v>
      </c>
      <c r="B2255">
        <v>738466.27</v>
      </c>
    </row>
    <row r="2256" spans="1:2" x14ac:dyDescent="0.35">
      <c r="A2256" t="s">
        <v>2523</v>
      </c>
      <c r="B2256">
        <v>897397</v>
      </c>
    </row>
    <row r="2257" spans="1:2" x14ac:dyDescent="0.35">
      <c r="A2257" t="s">
        <v>2524</v>
      </c>
      <c r="B2257">
        <v>1104828.1400000001</v>
      </c>
    </row>
    <row r="2258" spans="1:2" x14ac:dyDescent="0.35">
      <c r="A2258" t="s">
        <v>2525</v>
      </c>
      <c r="B2258">
        <v>529501</v>
      </c>
    </row>
    <row r="2259" spans="1:2" x14ac:dyDescent="0.35">
      <c r="A2259" t="s">
        <v>2526</v>
      </c>
      <c r="B2259">
        <v>2732952.56</v>
      </c>
    </row>
    <row r="2260" spans="1:2" x14ac:dyDescent="0.35">
      <c r="A2260" t="s">
        <v>2527</v>
      </c>
      <c r="B2260">
        <v>7500000</v>
      </c>
    </row>
    <row r="2261" spans="1:2" x14ac:dyDescent="0.35">
      <c r="A2261" t="s">
        <v>2528</v>
      </c>
      <c r="B2261">
        <v>26882172.219999999</v>
      </c>
    </row>
    <row r="2262" spans="1:2" x14ac:dyDescent="0.35">
      <c r="A2262" t="s">
        <v>2529</v>
      </c>
      <c r="B2262">
        <v>0</v>
      </c>
    </row>
    <row r="2263" spans="1:2" x14ac:dyDescent="0.35">
      <c r="A2263" t="s">
        <v>2530</v>
      </c>
      <c r="B2263">
        <v>0</v>
      </c>
    </row>
    <row r="2264" spans="1:2" x14ac:dyDescent="0.35">
      <c r="A2264" t="s">
        <v>2531</v>
      </c>
      <c r="B2264">
        <v>5250</v>
      </c>
    </row>
    <row r="2265" spans="1:2" x14ac:dyDescent="0.35">
      <c r="A2265" t="s">
        <v>2532</v>
      </c>
      <c r="B2265">
        <v>0</v>
      </c>
    </row>
    <row r="2266" spans="1:2" x14ac:dyDescent="0.35">
      <c r="A2266" t="s">
        <v>2533</v>
      </c>
      <c r="B2266">
        <v>0</v>
      </c>
    </row>
    <row r="2267" spans="1:2" x14ac:dyDescent="0.35">
      <c r="A2267" t="s">
        <v>2534</v>
      </c>
      <c r="B2267">
        <v>0</v>
      </c>
    </row>
    <row r="2268" spans="1:2" x14ac:dyDescent="0.35">
      <c r="A2268" t="s">
        <v>2535</v>
      </c>
      <c r="B2268">
        <v>0</v>
      </c>
    </row>
    <row r="2269" spans="1:2" x14ac:dyDescent="0.35">
      <c r="A2269" t="s">
        <v>2536</v>
      </c>
      <c r="B2269">
        <v>0</v>
      </c>
    </row>
    <row r="2270" spans="1:2" x14ac:dyDescent="0.35">
      <c r="A2270" t="s">
        <v>2537</v>
      </c>
      <c r="B2270">
        <v>0</v>
      </c>
    </row>
    <row r="2271" spans="1:2" x14ac:dyDescent="0.35">
      <c r="A2271" t="s">
        <v>2538</v>
      </c>
      <c r="B2271">
        <v>0</v>
      </c>
    </row>
    <row r="2272" spans="1:2" x14ac:dyDescent="0.35">
      <c r="A2272" t="s">
        <v>2539</v>
      </c>
      <c r="B2272">
        <v>0</v>
      </c>
    </row>
    <row r="2273" spans="1:2" x14ac:dyDescent="0.35">
      <c r="A2273" t="s">
        <v>2540</v>
      </c>
      <c r="B2273">
        <v>0</v>
      </c>
    </row>
    <row r="2274" spans="1:2" x14ac:dyDescent="0.35">
      <c r="A2274" t="s">
        <v>2541</v>
      </c>
      <c r="B2274">
        <v>3762.5</v>
      </c>
    </row>
    <row r="2275" spans="1:2" x14ac:dyDescent="0.35">
      <c r="A2275" t="s">
        <v>2542</v>
      </c>
      <c r="B2275">
        <v>0</v>
      </c>
    </row>
    <row r="2276" spans="1:2" x14ac:dyDescent="0.35">
      <c r="A2276" t="s">
        <v>2543</v>
      </c>
      <c r="B2276">
        <v>7626</v>
      </c>
    </row>
    <row r="2277" spans="1:2" x14ac:dyDescent="0.35">
      <c r="A2277" t="s">
        <v>2544</v>
      </c>
      <c r="B2277">
        <v>0</v>
      </c>
    </row>
    <row r="2278" spans="1:2" x14ac:dyDescent="0.35">
      <c r="A2278" t="s">
        <v>2545</v>
      </c>
      <c r="B2278">
        <v>0</v>
      </c>
    </row>
    <row r="2279" spans="1:2" x14ac:dyDescent="0.35">
      <c r="A2279" t="s">
        <v>2546</v>
      </c>
      <c r="B2279">
        <v>0</v>
      </c>
    </row>
    <row r="2280" spans="1:2" x14ac:dyDescent="0.35">
      <c r="A2280" t="s">
        <v>2547</v>
      </c>
      <c r="B2280">
        <v>0</v>
      </c>
    </row>
    <row r="2281" spans="1:2" x14ac:dyDescent="0.35">
      <c r="A2281" t="s">
        <v>2548</v>
      </c>
      <c r="B2281">
        <v>0</v>
      </c>
    </row>
    <row r="2282" spans="1:2" x14ac:dyDescent="0.35">
      <c r="A2282" t="s">
        <v>2549</v>
      </c>
      <c r="B2282">
        <v>3937.5</v>
      </c>
    </row>
    <row r="2283" spans="1:2" x14ac:dyDescent="0.35">
      <c r="A2283" t="s">
        <v>2550</v>
      </c>
      <c r="B2283">
        <v>1000</v>
      </c>
    </row>
    <row r="2284" spans="1:2" x14ac:dyDescent="0.35">
      <c r="A2284" t="s">
        <v>2551</v>
      </c>
      <c r="B2284">
        <v>21576</v>
      </c>
    </row>
    <row r="2285" spans="1:2" x14ac:dyDescent="0.35">
      <c r="A2285" t="s">
        <v>2529</v>
      </c>
      <c r="B2285">
        <v>4116</v>
      </c>
    </row>
    <row r="2286" spans="1:2" x14ac:dyDescent="0.35">
      <c r="A2286" t="s">
        <v>2530</v>
      </c>
      <c r="B2286">
        <v>4116</v>
      </c>
    </row>
    <row r="2287" spans="1:2" x14ac:dyDescent="0.35">
      <c r="A2287" t="s">
        <v>2531</v>
      </c>
      <c r="B2287">
        <v>0</v>
      </c>
    </row>
    <row r="2288" spans="1:2" x14ac:dyDescent="0.35">
      <c r="A2288" t="s">
        <v>2532</v>
      </c>
      <c r="B2288">
        <v>10491.8</v>
      </c>
    </row>
    <row r="2289" spans="1:2" x14ac:dyDescent="0.35">
      <c r="A2289" t="s">
        <v>2533</v>
      </c>
      <c r="B2289">
        <v>0</v>
      </c>
    </row>
    <row r="2290" spans="1:2" x14ac:dyDescent="0.35">
      <c r="A2290" t="s">
        <v>2534</v>
      </c>
      <c r="B2290">
        <v>0</v>
      </c>
    </row>
    <row r="2291" spans="1:2" x14ac:dyDescent="0.35">
      <c r="A2291" t="s">
        <v>2535</v>
      </c>
      <c r="B2291">
        <v>9413</v>
      </c>
    </row>
    <row r="2292" spans="1:2" x14ac:dyDescent="0.35">
      <c r="A2292" t="s">
        <v>2536</v>
      </c>
      <c r="B2292">
        <v>19754</v>
      </c>
    </row>
    <row r="2293" spans="1:2" x14ac:dyDescent="0.35">
      <c r="A2293" t="s">
        <v>2537</v>
      </c>
      <c r="B2293">
        <v>0</v>
      </c>
    </row>
    <row r="2294" spans="1:2" x14ac:dyDescent="0.35">
      <c r="A2294" t="s">
        <v>2538</v>
      </c>
      <c r="B2294">
        <v>0</v>
      </c>
    </row>
    <row r="2295" spans="1:2" x14ac:dyDescent="0.35">
      <c r="A2295" t="s">
        <v>2539</v>
      </c>
      <c r="B2295">
        <v>112624</v>
      </c>
    </row>
    <row r="2296" spans="1:2" x14ac:dyDescent="0.35">
      <c r="A2296" t="s">
        <v>2540</v>
      </c>
      <c r="B2296">
        <v>66690.7</v>
      </c>
    </row>
    <row r="2297" spans="1:2" x14ac:dyDescent="0.35">
      <c r="A2297" t="s">
        <v>2541</v>
      </c>
      <c r="B2297">
        <v>21284.799999999999</v>
      </c>
    </row>
    <row r="2298" spans="1:2" x14ac:dyDescent="0.35">
      <c r="A2298" t="s">
        <v>2542</v>
      </c>
      <c r="B2298">
        <v>0</v>
      </c>
    </row>
    <row r="2299" spans="1:2" x14ac:dyDescent="0.35">
      <c r="A2299" t="s">
        <v>2543</v>
      </c>
      <c r="B2299">
        <v>10015</v>
      </c>
    </row>
    <row r="2300" spans="1:2" x14ac:dyDescent="0.35">
      <c r="A2300" t="s">
        <v>2544</v>
      </c>
      <c r="B2300">
        <v>10993.8</v>
      </c>
    </row>
    <row r="2301" spans="1:2" x14ac:dyDescent="0.35">
      <c r="A2301" t="s">
        <v>2545</v>
      </c>
      <c r="B2301">
        <v>93065.78</v>
      </c>
    </row>
    <row r="2302" spans="1:2" x14ac:dyDescent="0.35">
      <c r="A2302" t="s">
        <v>2546</v>
      </c>
      <c r="B2302">
        <v>4819</v>
      </c>
    </row>
    <row r="2303" spans="1:2" x14ac:dyDescent="0.35">
      <c r="A2303" t="s">
        <v>2547</v>
      </c>
      <c r="B2303">
        <v>4116.3999999999996</v>
      </c>
    </row>
    <row r="2304" spans="1:2" x14ac:dyDescent="0.35">
      <c r="A2304" t="s">
        <v>2548</v>
      </c>
      <c r="B2304">
        <v>0</v>
      </c>
    </row>
    <row r="2305" spans="1:2" x14ac:dyDescent="0.35">
      <c r="A2305" t="s">
        <v>2549</v>
      </c>
      <c r="B2305">
        <v>16540.900000000001</v>
      </c>
    </row>
    <row r="2306" spans="1:2" x14ac:dyDescent="0.35">
      <c r="A2306" t="s">
        <v>2550</v>
      </c>
      <c r="B2306">
        <v>22000</v>
      </c>
    </row>
    <row r="2307" spans="1:2" x14ac:dyDescent="0.35">
      <c r="A2307" t="s">
        <v>2551</v>
      </c>
      <c r="B2307">
        <v>405925.18000000005</v>
      </c>
    </row>
    <row r="2308" spans="1:2" x14ac:dyDescent="0.35">
      <c r="A2308" t="s">
        <v>2529</v>
      </c>
      <c r="B2308">
        <v>0</v>
      </c>
    </row>
    <row r="2309" spans="1:2" x14ac:dyDescent="0.35">
      <c r="A2309" t="s">
        <v>2530</v>
      </c>
      <c r="B2309">
        <v>0</v>
      </c>
    </row>
    <row r="2310" spans="1:2" x14ac:dyDescent="0.35">
      <c r="A2310" t="s">
        <v>2531</v>
      </c>
      <c r="B2310">
        <v>0</v>
      </c>
    </row>
    <row r="2311" spans="1:2" x14ac:dyDescent="0.35">
      <c r="A2311" t="s">
        <v>2532</v>
      </c>
      <c r="B2311">
        <v>0</v>
      </c>
    </row>
    <row r="2312" spans="1:2" x14ac:dyDescent="0.35">
      <c r="A2312" t="s">
        <v>2533</v>
      </c>
      <c r="B2312">
        <v>0</v>
      </c>
    </row>
    <row r="2313" spans="1:2" x14ac:dyDescent="0.35">
      <c r="A2313" t="s">
        <v>2534</v>
      </c>
      <c r="B2313">
        <v>0</v>
      </c>
    </row>
    <row r="2314" spans="1:2" x14ac:dyDescent="0.35">
      <c r="A2314" t="s">
        <v>2535</v>
      </c>
      <c r="B2314">
        <v>0</v>
      </c>
    </row>
    <row r="2315" spans="1:2" x14ac:dyDescent="0.35">
      <c r="A2315" t="s">
        <v>2536</v>
      </c>
      <c r="B2315">
        <v>0</v>
      </c>
    </row>
    <row r="2316" spans="1:2" x14ac:dyDescent="0.35">
      <c r="A2316" t="s">
        <v>2537</v>
      </c>
      <c r="B2316">
        <v>0</v>
      </c>
    </row>
    <row r="2317" spans="1:2" x14ac:dyDescent="0.35">
      <c r="A2317" t="s">
        <v>2538</v>
      </c>
      <c r="B2317">
        <v>0</v>
      </c>
    </row>
    <row r="2318" spans="1:2" x14ac:dyDescent="0.35">
      <c r="A2318" t="s">
        <v>2539</v>
      </c>
      <c r="B2318">
        <v>0</v>
      </c>
    </row>
    <row r="2319" spans="1:2" x14ac:dyDescent="0.35">
      <c r="A2319" t="s">
        <v>2540</v>
      </c>
      <c r="B2319">
        <v>130037.5</v>
      </c>
    </row>
    <row r="2320" spans="1:2" x14ac:dyDescent="0.35">
      <c r="A2320" t="s">
        <v>2541</v>
      </c>
      <c r="B2320">
        <v>0</v>
      </c>
    </row>
    <row r="2321" spans="1:2" x14ac:dyDescent="0.35">
      <c r="A2321" t="s">
        <v>2542</v>
      </c>
      <c r="B2321">
        <v>0</v>
      </c>
    </row>
    <row r="2322" spans="1:2" x14ac:dyDescent="0.35">
      <c r="A2322" t="s">
        <v>2543</v>
      </c>
      <c r="B2322">
        <v>0</v>
      </c>
    </row>
    <row r="2323" spans="1:2" x14ac:dyDescent="0.35">
      <c r="A2323" t="s">
        <v>2544</v>
      </c>
      <c r="B2323">
        <v>0</v>
      </c>
    </row>
    <row r="2324" spans="1:2" x14ac:dyDescent="0.35">
      <c r="A2324" t="s">
        <v>2545</v>
      </c>
      <c r="B2324">
        <v>0</v>
      </c>
    </row>
    <row r="2325" spans="1:2" x14ac:dyDescent="0.35">
      <c r="A2325" t="s">
        <v>2546</v>
      </c>
      <c r="B2325">
        <v>0</v>
      </c>
    </row>
    <row r="2326" spans="1:2" x14ac:dyDescent="0.35">
      <c r="A2326" t="s">
        <v>2547</v>
      </c>
      <c r="B2326">
        <v>0</v>
      </c>
    </row>
    <row r="2327" spans="1:2" x14ac:dyDescent="0.35">
      <c r="A2327" t="s">
        <v>2548</v>
      </c>
      <c r="B2327">
        <v>0</v>
      </c>
    </row>
    <row r="2328" spans="1:2" x14ac:dyDescent="0.35">
      <c r="A2328" t="s">
        <v>2549</v>
      </c>
      <c r="B2328">
        <v>0</v>
      </c>
    </row>
    <row r="2329" spans="1:2" x14ac:dyDescent="0.35">
      <c r="A2329" t="s">
        <v>2550</v>
      </c>
      <c r="B2329">
        <v>27000</v>
      </c>
    </row>
    <row r="2330" spans="1:2" x14ac:dyDescent="0.35">
      <c r="A2330" t="s">
        <v>2551</v>
      </c>
      <c r="B2330">
        <v>157037.5</v>
      </c>
    </row>
    <row r="2331" spans="1:2" x14ac:dyDescent="0.35">
      <c r="A2331" t="s">
        <v>2529</v>
      </c>
      <c r="B2331">
        <v>4116</v>
      </c>
    </row>
    <row r="2332" spans="1:2" x14ac:dyDescent="0.35">
      <c r="A2332" t="s">
        <v>2530</v>
      </c>
      <c r="B2332">
        <v>4116</v>
      </c>
    </row>
    <row r="2333" spans="1:2" x14ac:dyDescent="0.35">
      <c r="A2333" t="s">
        <v>2531</v>
      </c>
      <c r="B2333">
        <v>5250</v>
      </c>
    </row>
    <row r="2334" spans="1:2" x14ac:dyDescent="0.35">
      <c r="A2334" t="s">
        <v>2532</v>
      </c>
      <c r="B2334">
        <v>10491.8</v>
      </c>
    </row>
    <row r="2335" spans="1:2" x14ac:dyDescent="0.35">
      <c r="A2335" t="s">
        <v>2533</v>
      </c>
      <c r="B2335">
        <v>0</v>
      </c>
    </row>
    <row r="2336" spans="1:2" x14ac:dyDescent="0.35">
      <c r="A2336" t="s">
        <v>2534</v>
      </c>
      <c r="B2336">
        <v>0</v>
      </c>
    </row>
    <row r="2337" spans="1:2" x14ac:dyDescent="0.35">
      <c r="A2337" t="s">
        <v>2535</v>
      </c>
      <c r="B2337">
        <v>9413</v>
      </c>
    </row>
    <row r="2338" spans="1:2" x14ac:dyDescent="0.35">
      <c r="A2338" t="s">
        <v>2536</v>
      </c>
      <c r="B2338">
        <v>19754</v>
      </c>
    </row>
    <row r="2339" spans="1:2" x14ac:dyDescent="0.35">
      <c r="A2339" t="s">
        <v>2537</v>
      </c>
      <c r="B2339">
        <v>0</v>
      </c>
    </row>
    <row r="2340" spans="1:2" x14ac:dyDescent="0.35">
      <c r="A2340" t="s">
        <v>2538</v>
      </c>
      <c r="B2340">
        <v>0</v>
      </c>
    </row>
    <row r="2341" spans="1:2" x14ac:dyDescent="0.35">
      <c r="A2341" t="s">
        <v>2539</v>
      </c>
      <c r="B2341">
        <v>112624</v>
      </c>
    </row>
    <row r="2342" spans="1:2" x14ac:dyDescent="0.35">
      <c r="A2342" t="s">
        <v>2540</v>
      </c>
      <c r="B2342">
        <v>196728.2</v>
      </c>
    </row>
    <row r="2343" spans="1:2" x14ac:dyDescent="0.35">
      <c r="A2343" t="s">
        <v>2541</v>
      </c>
      <c r="B2343">
        <v>25047.3</v>
      </c>
    </row>
    <row r="2344" spans="1:2" x14ac:dyDescent="0.35">
      <c r="A2344" t="s">
        <v>2542</v>
      </c>
      <c r="B2344">
        <v>0</v>
      </c>
    </row>
    <row r="2345" spans="1:2" x14ac:dyDescent="0.35">
      <c r="A2345" t="s">
        <v>2543</v>
      </c>
      <c r="B2345">
        <v>17641</v>
      </c>
    </row>
    <row r="2346" spans="1:2" x14ac:dyDescent="0.35">
      <c r="A2346" t="s">
        <v>2544</v>
      </c>
      <c r="B2346">
        <v>10993.8</v>
      </c>
    </row>
    <row r="2347" spans="1:2" x14ac:dyDescent="0.35">
      <c r="A2347" t="s">
        <v>2545</v>
      </c>
      <c r="B2347">
        <v>93065.78</v>
      </c>
    </row>
    <row r="2348" spans="1:2" x14ac:dyDescent="0.35">
      <c r="A2348" t="s">
        <v>2546</v>
      </c>
      <c r="B2348">
        <v>4819</v>
      </c>
    </row>
    <row r="2349" spans="1:2" x14ac:dyDescent="0.35">
      <c r="A2349" t="s">
        <v>2547</v>
      </c>
      <c r="B2349">
        <v>4116.3999999999996</v>
      </c>
    </row>
    <row r="2350" spans="1:2" x14ac:dyDescent="0.35">
      <c r="A2350" t="s">
        <v>2548</v>
      </c>
      <c r="B2350">
        <v>0</v>
      </c>
    </row>
    <row r="2351" spans="1:2" x14ac:dyDescent="0.35">
      <c r="A2351" t="s">
        <v>2549</v>
      </c>
      <c r="B2351">
        <v>20478.400000000001</v>
      </c>
    </row>
    <row r="2352" spans="1:2" x14ac:dyDescent="0.35">
      <c r="A2352" t="s">
        <v>2550</v>
      </c>
      <c r="B2352">
        <v>50000</v>
      </c>
    </row>
    <row r="2353" spans="1:2" x14ac:dyDescent="0.35">
      <c r="A2353" t="s">
        <v>2551</v>
      </c>
      <c r="B2353">
        <v>584538.68000000005</v>
      </c>
    </row>
    <row r="2354" spans="1:2" x14ac:dyDescent="0.35">
      <c r="A2354" t="s">
        <v>2552</v>
      </c>
      <c r="B2354">
        <v>66098</v>
      </c>
    </row>
    <row r="2355" spans="1:2" x14ac:dyDescent="0.35">
      <c r="A2355" t="s">
        <v>2553</v>
      </c>
      <c r="B2355">
        <v>66098</v>
      </c>
    </row>
    <row r="2356" spans="1:2" x14ac:dyDescent="0.35">
      <c r="A2356" t="s">
        <v>2554</v>
      </c>
      <c r="B2356">
        <v>6019</v>
      </c>
    </row>
    <row r="2357" spans="1:2" x14ac:dyDescent="0.35">
      <c r="A2357" t="s">
        <v>2555</v>
      </c>
      <c r="B2357">
        <v>11852.91</v>
      </c>
    </row>
    <row r="2358" spans="1:2" x14ac:dyDescent="0.35">
      <c r="A2358" t="s">
        <v>2556</v>
      </c>
      <c r="B2358">
        <v>17552</v>
      </c>
    </row>
    <row r="2359" spans="1:2" x14ac:dyDescent="0.35">
      <c r="A2359" t="s">
        <v>2557</v>
      </c>
      <c r="B2359">
        <v>22862</v>
      </c>
    </row>
    <row r="2360" spans="1:2" x14ac:dyDescent="0.35">
      <c r="A2360" t="s">
        <v>2558</v>
      </c>
      <c r="B2360">
        <v>0</v>
      </c>
    </row>
    <row r="2361" spans="1:2" x14ac:dyDescent="0.35">
      <c r="A2361" t="s">
        <v>2559</v>
      </c>
      <c r="B2361">
        <v>18516</v>
      </c>
    </row>
    <row r="2362" spans="1:2" x14ac:dyDescent="0.35">
      <c r="A2362" t="s">
        <v>2560</v>
      </c>
      <c r="B2362">
        <v>4120</v>
      </c>
    </row>
    <row r="2363" spans="1:2" x14ac:dyDescent="0.35">
      <c r="A2363" t="s">
        <v>2561</v>
      </c>
      <c r="B2363">
        <v>5594</v>
      </c>
    </row>
    <row r="2364" spans="1:2" x14ac:dyDescent="0.35">
      <c r="A2364" t="s">
        <v>2562</v>
      </c>
      <c r="B2364">
        <v>12080</v>
      </c>
    </row>
    <row r="2365" spans="1:2" x14ac:dyDescent="0.35">
      <c r="A2365" t="s">
        <v>2563</v>
      </c>
      <c r="B2365">
        <v>22139.54</v>
      </c>
    </row>
    <row r="2366" spans="1:2" x14ac:dyDescent="0.35">
      <c r="A2366" t="s">
        <v>2564</v>
      </c>
      <c r="B2366">
        <v>9853.36</v>
      </c>
    </row>
    <row r="2367" spans="1:2" x14ac:dyDescent="0.35">
      <c r="A2367" t="s">
        <v>2565</v>
      </c>
      <c r="B2367">
        <v>35555.769999999997</v>
      </c>
    </row>
    <row r="2368" spans="1:2" x14ac:dyDescent="0.35">
      <c r="A2368" t="s">
        <v>2566</v>
      </c>
      <c r="B2368">
        <v>17009</v>
      </c>
    </row>
    <row r="2369" spans="1:2" x14ac:dyDescent="0.35">
      <c r="A2369" t="s">
        <v>2567</v>
      </c>
      <c r="B2369">
        <v>124634</v>
      </c>
    </row>
    <row r="2370" spans="1:2" x14ac:dyDescent="0.35">
      <c r="A2370" t="s">
        <v>2568</v>
      </c>
      <c r="B2370">
        <v>22511.79</v>
      </c>
    </row>
    <row r="2371" spans="1:2" x14ac:dyDescent="0.35">
      <c r="A2371" t="s">
        <v>2569</v>
      </c>
      <c r="B2371">
        <v>16770</v>
      </c>
    </row>
    <row r="2372" spans="1:2" x14ac:dyDescent="0.35">
      <c r="A2372" t="s">
        <v>2570</v>
      </c>
      <c r="B2372">
        <v>38055.589999999997</v>
      </c>
    </row>
    <row r="2373" spans="1:2" x14ac:dyDescent="0.35">
      <c r="A2373" t="s">
        <v>2571</v>
      </c>
      <c r="B2373">
        <v>65809</v>
      </c>
    </row>
    <row r="2374" spans="1:2" x14ac:dyDescent="0.35">
      <c r="A2374" t="s">
        <v>2572</v>
      </c>
      <c r="B2374">
        <v>2538.38</v>
      </c>
    </row>
    <row r="2375" spans="1:2" x14ac:dyDescent="0.35">
      <c r="A2375" t="s">
        <v>2573</v>
      </c>
      <c r="B2375">
        <v>16500</v>
      </c>
    </row>
    <row r="2376" spans="1:2" x14ac:dyDescent="0.35">
      <c r="A2376" t="s">
        <v>2574</v>
      </c>
      <c r="B2376">
        <v>536070.34</v>
      </c>
    </row>
    <row r="2377" spans="1:2" x14ac:dyDescent="0.35">
      <c r="A2377" t="s">
        <v>2552</v>
      </c>
      <c r="B2377">
        <v>1536250</v>
      </c>
    </row>
    <row r="2378" spans="1:2" x14ac:dyDescent="0.35">
      <c r="A2378" t="s">
        <v>2553</v>
      </c>
      <c r="B2378">
        <v>1536250</v>
      </c>
    </row>
    <row r="2379" spans="1:2" x14ac:dyDescent="0.35">
      <c r="A2379" t="s">
        <v>2554</v>
      </c>
      <c r="B2379">
        <v>2077093</v>
      </c>
    </row>
    <row r="2380" spans="1:2" x14ac:dyDescent="0.35">
      <c r="A2380" t="s">
        <v>2555</v>
      </c>
      <c r="B2380">
        <v>1390749.12</v>
      </c>
    </row>
    <row r="2381" spans="1:2" x14ac:dyDescent="0.35">
      <c r="A2381" t="s">
        <v>2556</v>
      </c>
      <c r="B2381">
        <v>963407</v>
      </c>
    </row>
    <row r="2382" spans="1:2" x14ac:dyDescent="0.35">
      <c r="A2382" t="s">
        <v>2557</v>
      </c>
      <c r="B2382">
        <v>1705979</v>
      </c>
    </row>
    <row r="2383" spans="1:2" x14ac:dyDescent="0.35">
      <c r="A2383" t="s">
        <v>2558</v>
      </c>
      <c r="B2383">
        <v>2863997</v>
      </c>
    </row>
    <row r="2384" spans="1:2" x14ac:dyDescent="0.35">
      <c r="A2384" t="s">
        <v>2559</v>
      </c>
      <c r="B2384">
        <v>1797009</v>
      </c>
    </row>
    <row r="2385" spans="1:2" x14ac:dyDescent="0.35">
      <c r="A2385" t="s">
        <v>2560</v>
      </c>
      <c r="B2385">
        <v>873818</v>
      </c>
    </row>
    <row r="2386" spans="1:2" x14ac:dyDescent="0.35">
      <c r="A2386" t="s">
        <v>2561</v>
      </c>
      <c r="B2386">
        <v>1787797</v>
      </c>
    </row>
    <row r="2387" spans="1:2" x14ac:dyDescent="0.35">
      <c r="A2387" t="s">
        <v>2562</v>
      </c>
      <c r="B2387">
        <v>1552450</v>
      </c>
    </row>
    <row r="2388" spans="1:2" x14ac:dyDescent="0.35">
      <c r="A2388" t="s">
        <v>2563</v>
      </c>
      <c r="B2388">
        <v>2297849.19</v>
      </c>
    </row>
    <row r="2389" spans="1:2" x14ac:dyDescent="0.35">
      <c r="A2389" t="s">
        <v>2564</v>
      </c>
      <c r="B2389">
        <v>855592.22</v>
      </c>
    </row>
    <row r="2390" spans="1:2" x14ac:dyDescent="0.35">
      <c r="A2390" t="s">
        <v>2565</v>
      </c>
      <c r="B2390">
        <v>1989983.6</v>
      </c>
    </row>
    <row r="2391" spans="1:2" x14ac:dyDescent="0.35">
      <c r="A2391" t="s">
        <v>2566</v>
      </c>
      <c r="B2391">
        <v>1167351</v>
      </c>
    </row>
    <row r="2392" spans="1:2" x14ac:dyDescent="0.35">
      <c r="A2392" t="s">
        <v>2567</v>
      </c>
      <c r="B2392">
        <v>2214452.5499999998</v>
      </c>
    </row>
    <row r="2393" spans="1:2" x14ac:dyDescent="0.35">
      <c r="A2393" t="s">
        <v>2568</v>
      </c>
      <c r="B2393">
        <v>775649.46</v>
      </c>
    </row>
    <row r="2394" spans="1:2" x14ac:dyDescent="0.35">
      <c r="A2394" t="s">
        <v>2569</v>
      </c>
      <c r="B2394">
        <v>1695944</v>
      </c>
    </row>
    <row r="2395" spans="1:2" x14ac:dyDescent="0.35">
      <c r="A2395" t="s">
        <v>2570</v>
      </c>
      <c r="B2395">
        <v>1197445.54</v>
      </c>
    </row>
    <row r="2396" spans="1:2" x14ac:dyDescent="0.35">
      <c r="A2396" t="s">
        <v>2571</v>
      </c>
      <c r="B2396">
        <v>1330231</v>
      </c>
    </row>
    <row r="2397" spans="1:2" x14ac:dyDescent="0.35">
      <c r="A2397" t="s">
        <v>2572</v>
      </c>
      <c r="B2397">
        <v>1303278.93</v>
      </c>
    </row>
    <row r="2398" spans="1:2" x14ac:dyDescent="0.35">
      <c r="A2398" t="s">
        <v>2573</v>
      </c>
      <c r="B2398">
        <v>4290000</v>
      </c>
    </row>
    <row r="2399" spans="1:2" x14ac:dyDescent="0.35">
      <c r="A2399" t="s">
        <v>2574</v>
      </c>
      <c r="B2399">
        <v>35666326.609999999</v>
      </c>
    </row>
    <row r="2400" spans="1:2" x14ac:dyDescent="0.35">
      <c r="A2400" t="s">
        <v>2552</v>
      </c>
      <c r="B2400">
        <v>748601</v>
      </c>
    </row>
    <row r="2401" spans="1:2" x14ac:dyDescent="0.35">
      <c r="A2401" t="s">
        <v>2553</v>
      </c>
      <c r="B2401">
        <v>748601</v>
      </c>
    </row>
    <row r="2402" spans="1:2" x14ac:dyDescent="0.35">
      <c r="A2402" t="s">
        <v>2554</v>
      </c>
      <c r="B2402">
        <v>1223951</v>
      </c>
    </row>
    <row r="2403" spans="1:2" x14ac:dyDescent="0.35">
      <c r="A2403" t="s">
        <v>2555</v>
      </c>
      <c r="B2403">
        <v>1063317.3500000001</v>
      </c>
    </row>
    <row r="2404" spans="1:2" x14ac:dyDescent="0.35">
      <c r="A2404" t="s">
        <v>2556</v>
      </c>
      <c r="B2404">
        <v>1069439</v>
      </c>
    </row>
    <row r="2405" spans="1:2" x14ac:dyDescent="0.35">
      <c r="A2405" t="s">
        <v>2557</v>
      </c>
      <c r="B2405">
        <v>3501442</v>
      </c>
    </row>
    <row r="2406" spans="1:2" x14ac:dyDescent="0.35">
      <c r="A2406" t="s">
        <v>2558</v>
      </c>
      <c r="B2406">
        <v>0</v>
      </c>
    </row>
    <row r="2407" spans="1:2" x14ac:dyDescent="0.35">
      <c r="A2407" t="s">
        <v>2559</v>
      </c>
      <c r="B2407">
        <v>871907</v>
      </c>
    </row>
    <row r="2408" spans="1:2" x14ac:dyDescent="0.35">
      <c r="A2408" t="s">
        <v>2560</v>
      </c>
      <c r="B2408">
        <v>709708</v>
      </c>
    </row>
    <row r="2409" spans="1:2" x14ac:dyDescent="0.35">
      <c r="A2409" t="s">
        <v>2561</v>
      </c>
      <c r="B2409">
        <v>4412650</v>
      </c>
    </row>
    <row r="2410" spans="1:2" x14ac:dyDescent="0.35">
      <c r="A2410" t="s">
        <v>2562</v>
      </c>
      <c r="B2410">
        <v>1185498</v>
      </c>
    </row>
    <row r="2411" spans="1:2" x14ac:dyDescent="0.35">
      <c r="A2411" t="s">
        <v>2563</v>
      </c>
      <c r="B2411">
        <v>2111915.9500000002</v>
      </c>
    </row>
    <row r="2412" spans="1:2" x14ac:dyDescent="0.35">
      <c r="A2412" t="s">
        <v>2564</v>
      </c>
      <c r="B2412">
        <v>2299255.19</v>
      </c>
    </row>
    <row r="2413" spans="1:2" x14ac:dyDescent="0.35">
      <c r="A2413" t="s">
        <v>2565</v>
      </c>
      <c r="B2413">
        <v>1813676.52</v>
      </c>
    </row>
    <row r="2414" spans="1:2" x14ac:dyDescent="0.35">
      <c r="A2414" t="s">
        <v>2566</v>
      </c>
      <c r="B2414">
        <v>881805</v>
      </c>
    </row>
    <row r="2415" spans="1:2" x14ac:dyDescent="0.35">
      <c r="A2415" t="s">
        <v>2567</v>
      </c>
      <c r="B2415">
        <v>1501695.17</v>
      </c>
    </row>
    <row r="2416" spans="1:2" x14ac:dyDescent="0.35">
      <c r="A2416" t="s">
        <v>2568</v>
      </c>
      <c r="B2416">
        <v>406835.92</v>
      </c>
    </row>
    <row r="2417" spans="1:2" x14ac:dyDescent="0.35">
      <c r="A2417" t="s">
        <v>2569</v>
      </c>
      <c r="B2417">
        <v>1055709</v>
      </c>
    </row>
    <row r="2418" spans="1:2" x14ac:dyDescent="0.35">
      <c r="A2418" t="s">
        <v>2570</v>
      </c>
      <c r="B2418">
        <v>897826.86</v>
      </c>
    </row>
    <row r="2419" spans="1:2" x14ac:dyDescent="0.35">
      <c r="A2419" t="s">
        <v>2571</v>
      </c>
      <c r="B2419">
        <v>1352849</v>
      </c>
    </row>
    <row r="2420" spans="1:2" x14ac:dyDescent="0.35">
      <c r="A2420" t="s">
        <v>2572</v>
      </c>
      <c r="B2420">
        <v>2449913.52</v>
      </c>
    </row>
    <row r="2421" spans="1:2" x14ac:dyDescent="0.35">
      <c r="A2421" t="s">
        <v>2573</v>
      </c>
      <c r="B2421">
        <v>3943500</v>
      </c>
    </row>
    <row r="2422" spans="1:2" x14ac:dyDescent="0.35">
      <c r="A2422" t="s">
        <v>2574</v>
      </c>
      <c r="B2422">
        <v>33501495.48</v>
      </c>
    </row>
    <row r="2423" spans="1:2" x14ac:dyDescent="0.35">
      <c r="A2423" t="s">
        <v>2552</v>
      </c>
      <c r="B2423">
        <v>2350949</v>
      </c>
    </row>
    <row r="2424" spans="1:2" x14ac:dyDescent="0.35">
      <c r="A2424" t="s">
        <v>2553</v>
      </c>
      <c r="B2424">
        <v>2350949</v>
      </c>
    </row>
    <row r="2425" spans="1:2" x14ac:dyDescent="0.35">
      <c r="A2425" t="s">
        <v>2554</v>
      </c>
      <c r="B2425">
        <v>3307063</v>
      </c>
    </row>
    <row r="2426" spans="1:2" x14ac:dyDescent="0.35">
      <c r="A2426" t="s">
        <v>2555</v>
      </c>
      <c r="B2426">
        <v>2465919.38</v>
      </c>
    </row>
    <row r="2427" spans="1:2" x14ac:dyDescent="0.35">
      <c r="A2427" t="s">
        <v>2556</v>
      </c>
      <c r="B2427">
        <v>2050398</v>
      </c>
    </row>
    <row r="2428" spans="1:2" x14ac:dyDescent="0.35">
      <c r="A2428" t="s">
        <v>2557</v>
      </c>
      <c r="B2428">
        <v>5230283</v>
      </c>
    </row>
    <row r="2429" spans="1:2" x14ac:dyDescent="0.35">
      <c r="A2429" t="s">
        <v>2558</v>
      </c>
      <c r="B2429">
        <v>2863997</v>
      </c>
    </row>
    <row r="2430" spans="1:2" x14ac:dyDescent="0.35">
      <c r="A2430" t="s">
        <v>2559</v>
      </c>
      <c r="B2430">
        <v>2687432</v>
      </c>
    </row>
    <row r="2431" spans="1:2" x14ac:dyDescent="0.35">
      <c r="A2431" t="s">
        <v>2560</v>
      </c>
      <c r="B2431">
        <v>1587646</v>
      </c>
    </row>
    <row r="2432" spans="1:2" x14ac:dyDescent="0.35">
      <c r="A2432" t="s">
        <v>2561</v>
      </c>
      <c r="B2432">
        <v>6206041</v>
      </c>
    </row>
    <row r="2433" spans="1:2" x14ac:dyDescent="0.35">
      <c r="A2433" t="s">
        <v>2562</v>
      </c>
      <c r="B2433">
        <v>2750028</v>
      </c>
    </row>
    <row r="2434" spans="1:2" x14ac:dyDescent="0.35">
      <c r="A2434" t="s">
        <v>2563</v>
      </c>
      <c r="B2434">
        <v>4431904.68</v>
      </c>
    </row>
    <row r="2435" spans="1:2" x14ac:dyDescent="0.35">
      <c r="A2435" t="s">
        <v>2564</v>
      </c>
      <c r="B2435">
        <v>3164700.77</v>
      </c>
    </row>
    <row r="2436" spans="1:2" x14ac:dyDescent="0.35">
      <c r="A2436" t="s">
        <v>2565</v>
      </c>
      <c r="B2436">
        <v>3839215.89</v>
      </c>
    </row>
    <row r="2437" spans="1:2" x14ac:dyDescent="0.35">
      <c r="A2437" t="s">
        <v>2566</v>
      </c>
      <c r="B2437">
        <v>2066165</v>
      </c>
    </row>
    <row r="2438" spans="1:2" x14ac:dyDescent="0.35">
      <c r="A2438" t="s">
        <v>2567</v>
      </c>
      <c r="B2438">
        <v>3840781.7199999997</v>
      </c>
    </row>
    <row r="2439" spans="1:2" x14ac:dyDescent="0.35">
      <c r="A2439" t="s">
        <v>2568</v>
      </c>
      <c r="B2439">
        <v>1204997.17</v>
      </c>
    </row>
    <row r="2440" spans="1:2" x14ac:dyDescent="0.35">
      <c r="A2440" t="s">
        <v>2569</v>
      </c>
      <c r="B2440">
        <v>2768423</v>
      </c>
    </row>
    <row r="2441" spans="1:2" x14ac:dyDescent="0.35">
      <c r="A2441" t="s">
        <v>2570</v>
      </c>
      <c r="B2441">
        <v>2133327.9900000002</v>
      </c>
    </row>
    <row r="2442" spans="1:2" x14ac:dyDescent="0.35">
      <c r="A2442" t="s">
        <v>2571</v>
      </c>
      <c r="B2442">
        <v>2748889</v>
      </c>
    </row>
    <row r="2443" spans="1:2" x14ac:dyDescent="0.35">
      <c r="A2443" t="s">
        <v>2572</v>
      </c>
      <c r="B2443">
        <v>3755730.83</v>
      </c>
    </row>
    <row r="2444" spans="1:2" x14ac:dyDescent="0.35">
      <c r="A2444" t="s">
        <v>2573</v>
      </c>
      <c r="B2444">
        <v>8250000</v>
      </c>
    </row>
    <row r="2445" spans="1:2" x14ac:dyDescent="0.35">
      <c r="A2445" t="s">
        <v>2574</v>
      </c>
      <c r="B2445">
        <v>69703892.430000007</v>
      </c>
    </row>
    <row r="2446" spans="1:2" x14ac:dyDescent="0.35">
      <c r="A2446" t="s">
        <v>2575</v>
      </c>
      <c r="B2446">
        <v>0</v>
      </c>
    </row>
    <row r="2447" spans="1:2" x14ac:dyDescent="0.35">
      <c r="A2447" t="s">
        <v>2576</v>
      </c>
      <c r="B2447">
        <v>0</v>
      </c>
    </row>
    <row r="2448" spans="1:2" x14ac:dyDescent="0.35">
      <c r="A2448" t="s">
        <v>2577</v>
      </c>
      <c r="B2448">
        <v>0</v>
      </c>
    </row>
    <row r="2449" spans="1:2" x14ac:dyDescent="0.35">
      <c r="A2449" t="s">
        <v>2578</v>
      </c>
      <c r="B2449">
        <v>0</v>
      </c>
    </row>
    <row r="2450" spans="1:2" x14ac:dyDescent="0.35">
      <c r="A2450" t="s">
        <v>2579</v>
      </c>
      <c r="B2450">
        <v>0</v>
      </c>
    </row>
    <row r="2451" spans="1:2" x14ac:dyDescent="0.35">
      <c r="A2451" t="s">
        <v>2580</v>
      </c>
      <c r="B2451">
        <v>0</v>
      </c>
    </row>
    <row r="2452" spans="1:2" x14ac:dyDescent="0.35">
      <c r="A2452" t="s">
        <v>2581</v>
      </c>
      <c r="B2452">
        <v>0</v>
      </c>
    </row>
    <row r="2453" spans="1:2" x14ac:dyDescent="0.35">
      <c r="A2453" t="s">
        <v>2582</v>
      </c>
      <c r="B2453">
        <v>0</v>
      </c>
    </row>
    <row r="2454" spans="1:2" x14ac:dyDescent="0.35">
      <c r="A2454" t="s">
        <v>2583</v>
      </c>
      <c r="B2454">
        <v>0</v>
      </c>
    </row>
    <row r="2455" spans="1:2" x14ac:dyDescent="0.35">
      <c r="A2455" t="s">
        <v>2584</v>
      </c>
      <c r="B2455">
        <v>0</v>
      </c>
    </row>
    <row r="2456" spans="1:2" x14ac:dyDescent="0.35">
      <c r="A2456" t="s">
        <v>2585</v>
      </c>
      <c r="B2456">
        <v>0</v>
      </c>
    </row>
    <row r="2457" spans="1:2" x14ac:dyDescent="0.35">
      <c r="A2457" t="s">
        <v>2586</v>
      </c>
      <c r="B2457">
        <v>0</v>
      </c>
    </row>
    <row r="2458" spans="1:2" x14ac:dyDescent="0.35">
      <c r="A2458" t="s">
        <v>2587</v>
      </c>
      <c r="B2458">
        <v>0</v>
      </c>
    </row>
    <row r="2459" spans="1:2" x14ac:dyDescent="0.35">
      <c r="A2459" t="s">
        <v>2588</v>
      </c>
      <c r="B2459">
        <v>0</v>
      </c>
    </row>
    <row r="2460" spans="1:2" x14ac:dyDescent="0.35">
      <c r="A2460" t="s">
        <v>2589</v>
      </c>
      <c r="B2460">
        <v>0</v>
      </c>
    </row>
    <row r="2461" spans="1:2" x14ac:dyDescent="0.35">
      <c r="A2461" t="s">
        <v>2590</v>
      </c>
      <c r="B2461">
        <v>0</v>
      </c>
    </row>
    <row r="2462" spans="1:2" x14ac:dyDescent="0.35">
      <c r="A2462" t="s">
        <v>2591</v>
      </c>
      <c r="B2462">
        <v>0</v>
      </c>
    </row>
    <row r="2463" spans="1:2" x14ac:dyDescent="0.35">
      <c r="A2463" t="s">
        <v>2592</v>
      </c>
      <c r="B2463">
        <v>0</v>
      </c>
    </row>
    <row r="2464" spans="1:2" x14ac:dyDescent="0.35">
      <c r="A2464" t="s">
        <v>2593</v>
      </c>
      <c r="B2464">
        <v>0</v>
      </c>
    </row>
    <row r="2465" spans="1:2" x14ac:dyDescent="0.35">
      <c r="A2465" t="s">
        <v>2594</v>
      </c>
      <c r="B2465">
        <v>0</v>
      </c>
    </row>
    <row r="2466" spans="1:2" x14ac:dyDescent="0.35">
      <c r="A2466" t="s">
        <v>2595</v>
      </c>
      <c r="B2466">
        <v>0</v>
      </c>
    </row>
    <row r="2467" spans="1:2" x14ac:dyDescent="0.35">
      <c r="A2467" t="s">
        <v>2596</v>
      </c>
      <c r="B2467">
        <v>0</v>
      </c>
    </row>
    <row r="2468" spans="1:2" x14ac:dyDescent="0.35">
      <c r="A2468" t="s">
        <v>2597</v>
      </c>
      <c r="B2468">
        <v>0</v>
      </c>
    </row>
    <row r="2469" spans="1:2" x14ac:dyDescent="0.35">
      <c r="A2469" t="s">
        <v>2575</v>
      </c>
      <c r="B2469">
        <v>15331</v>
      </c>
    </row>
    <row r="2470" spans="1:2" x14ac:dyDescent="0.35">
      <c r="A2470" t="s">
        <v>2576</v>
      </c>
      <c r="B2470">
        <v>15331</v>
      </c>
    </row>
    <row r="2471" spans="1:2" x14ac:dyDescent="0.35">
      <c r="A2471" t="s">
        <v>2577</v>
      </c>
      <c r="B2471">
        <v>46056</v>
      </c>
    </row>
    <row r="2472" spans="1:2" x14ac:dyDescent="0.35">
      <c r="A2472" t="s">
        <v>2578</v>
      </c>
      <c r="B2472">
        <v>30406.639999999999</v>
      </c>
    </row>
    <row r="2473" spans="1:2" x14ac:dyDescent="0.35">
      <c r="A2473" t="s">
        <v>2579</v>
      </c>
      <c r="B2473">
        <v>20667</v>
      </c>
    </row>
    <row r="2474" spans="1:2" x14ac:dyDescent="0.35">
      <c r="A2474" t="s">
        <v>2580</v>
      </c>
      <c r="B2474">
        <v>5035</v>
      </c>
    </row>
    <row r="2475" spans="1:2" x14ac:dyDescent="0.35">
      <c r="A2475" t="s">
        <v>2581</v>
      </c>
      <c r="B2475">
        <v>8299</v>
      </c>
    </row>
    <row r="2476" spans="1:2" x14ac:dyDescent="0.35">
      <c r="A2476" t="s">
        <v>2582</v>
      </c>
      <c r="B2476">
        <v>39957</v>
      </c>
    </row>
    <row r="2477" spans="1:2" x14ac:dyDescent="0.35">
      <c r="A2477" t="s">
        <v>2583</v>
      </c>
      <c r="B2477">
        <v>28295</v>
      </c>
    </row>
    <row r="2478" spans="1:2" x14ac:dyDescent="0.35">
      <c r="A2478" t="s">
        <v>2584</v>
      </c>
      <c r="B2478">
        <v>39846</v>
      </c>
    </row>
    <row r="2479" spans="1:2" x14ac:dyDescent="0.35">
      <c r="A2479" t="s">
        <v>2585</v>
      </c>
      <c r="B2479">
        <v>32080</v>
      </c>
    </row>
    <row r="2480" spans="1:2" x14ac:dyDescent="0.35">
      <c r="A2480" t="s">
        <v>2586</v>
      </c>
      <c r="B2480">
        <v>5549.61</v>
      </c>
    </row>
    <row r="2481" spans="1:2" x14ac:dyDescent="0.35">
      <c r="A2481" t="s">
        <v>2587</v>
      </c>
      <c r="B2481">
        <v>9231.7800000000007</v>
      </c>
    </row>
    <row r="2482" spans="1:2" x14ac:dyDescent="0.35">
      <c r="A2482" t="s">
        <v>2588</v>
      </c>
      <c r="B2482">
        <v>2557.69</v>
      </c>
    </row>
    <row r="2483" spans="1:2" x14ac:dyDescent="0.35">
      <c r="A2483" t="s">
        <v>2589</v>
      </c>
      <c r="B2483">
        <v>18739</v>
      </c>
    </row>
    <row r="2484" spans="1:2" x14ac:dyDescent="0.35">
      <c r="A2484" t="s">
        <v>2590</v>
      </c>
      <c r="B2484">
        <v>10750.33</v>
      </c>
    </row>
    <row r="2485" spans="1:2" x14ac:dyDescent="0.35">
      <c r="A2485" t="s">
        <v>2591</v>
      </c>
      <c r="B2485">
        <v>0</v>
      </c>
    </row>
    <row r="2486" spans="1:2" x14ac:dyDescent="0.35">
      <c r="A2486" t="s">
        <v>2592</v>
      </c>
      <c r="B2486">
        <v>5836</v>
      </c>
    </row>
    <row r="2487" spans="1:2" x14ac:dyDescent="0.35">
      <c r="A2487" t="s">
        <v>2593</v>
      </c>
      <c r="B2487">
        <v>1532.6</v>
      </c>
    </row>
    <row r="2488" spans="1:2" x14ac:dyDescent="0.35">
      <c r="A2488" t="s">
        <v>2594</v>
      </c>
      <c r="B2488">
        <v>13526</v>
      </c>
    </row>
    <row r="2489" spans="1:2" x14ac:dyDescent="0.35">
      <c r="A2489" t="s">
        <v>2595</v>
      </c>
      <c r="B2489">
        <v>0</v>
      </c>
    </row>
    <row r="2490" spans="1:2" x14ac:dyDescent="0.35">
      <c r="A2490" t="s">
        <v>2596</v>
      </c>
      <c r="B2490">
        <v>0</v>
      </c>
    </row>
    <row r="2491" spans="1:2" x14ac:dyDescent="0.35">
      <c r="A2491" t="s">
        <v>2597</v>
      </c>
      <c r="B2491">
        <v>333695.65000000002</v>
      </c>
    </row>
    <row r="2492" spans="1:2" x14ac:dyDescent="0.35">
      <c r="A2492" t="s">
        <v>2575</v>
      </c>
      <c r="B2492">
        <v>0</v>
      </c>
    </row>
    <row r="2493" spans="1:2" x14ac:dyDescent="0.35">
      <c r="A2493" t="s">
        <v>2576</v>
      </c>
      <c r="B2493">
        <v>0</v>
      </c>
    </row>
    <row r="2494" spans="1:2" x14ac:dyDescent="0.35">
      <c r="A2494" t="s">
        <v>2577</v>
      </c>
      <c r="B2494">
        <v>0</v>
      </c>
    </row>
    <row r="2495" spans="1:2" x14ac:dyDescent="0.35">
      <c r="A2495" t="s">
        <v>2578</v>
      </c>
      <c r="B2495">
        <v>0</v>
      </c>
    </row>
    <row r="2496" spans="1:2" x14ac:dyDescent="0.35">
      <c r="A2496" t="s">
        <v>2579</v>
      </c>
      <c r="B2496">
        <v>0</v>
      </c>
    </row>
    <row r="2497" spans="1:2" x14ac:dyDescent="0.35">
      <c r="A2497" t="s">
        <v>2580</v>
      </c>
      <c r="B2497">
        <v>0</v>
      </c>
    </row>
    <row r="2498" spans="1:2" x14ac:dyDescent="0.35">
      <c r="A2498" t="s">
        <v>2581</v>
      </c>
      <c r="B2498">
        <v>0</v>
      </c>
    </row>
    <row r="2499" spans="1:2" x14ac:dyDescent="0.35">
      <c r="A2499" t="s">
        <v>2582</v>
      </c>
      <c r="B2499">
        <v>0</v>
      </c>
    </row>
    <row r="2500" spans="1:2" x14ac:dyDescent="0.35">
      <c r="A2500" t="s">
        <v>2583</v>
      </c>
      <c r="B2500">
        <v>0</v>
      </c>
    </row>
    <row r="2501" spans="1:2" x14ac:dyDescent="0.35">
      <c r="A2501" t="s">
        <v>2584</v>
      </c>
      <c r="B2501">
        <v>0</v>
      </c>
    </row>
    <row r="2502" spans="1:2" x14ac:dyDescent="0.35">
      <c r="A2502" t="s">
        <v>2585</v>
      </c>
      <c r="B2502">
        <v>0</v>
      </c>
    </row>
    <row r="2503" spans="1:2" x14ac:dyDescent="0.35">
      <c r="A2503" t="s">
        <v>2586</v>
      </c>
      <c r="B2503">
        <v>0</v>
      </c>
    </row>
    <row r="2504" spans="1:2" x14ac:dyDescent="0.35">
      <c r="A2504" t="s">
        <v>2587</v>
      </c>
      <c r="B2504">
        <v>0</v>
      </c>
    </row>
    <row r="2505" spans="1:2" x14ac:dyDescent="0.35">
      <c r="A2505" t="s">
        <v>2588</v>
      </c>
      <c r="B2505">
        <v>0</v>
      </c>
    </row>
    <row r="2506" spans="1:2" x14ac:dyDescent="0.35">
      <c r="A2506" t="s">
        <v>2589</v>
      </c>
      <c r="B2506">
        <v>0</v>
      </c>
    </row>
    <row r="2507" spans="1:2" x14ac:dyDescent="0.35">
      <c r="A2507" t="s">
        <v>2590</v>
      </c>
      <c r="B2507">
        <v>0</v>
      </c>
    </row>
    <row r="2508" spans="1:2" x14ac:dyDescent="0.35">
      <c r="A2508" t="s">
        <v>2591</v>
      </c>
      <c r="B2508">
        <v>0</v>
      </c>
    </row>
    <row r="2509" spans="1:2" x14ac:dyDescent="0.35">
      <c r="A2509" t="s">
        <v>2592</v>
      </c>
      <c r="B2509">
        <v>0</v>
      </c>
    </row>
    <row r="2510" spans="1:2" x14ac:dyDescent="0.35">
      <c r="A2510" t="s">
        <v>2593</v>
      </c>
      <c r="B2510">
        <v>0</v>
      </c>
    </row>
    <row r="2511" spans="1:2" x14ac:dyDescent="0.35">
      <c r="A2511" t="s">
        <v>2594</v>
      </c>
      <c r="B2511">
        <v>0</v>
      </c>
    </row>
    <row r="2512" spans="1:2" x14ac:dyDescent="0.35">
      <c r="A2512" t="s">
        <v>2595</v>
      </c>
      <c r="B2512">
        <v>0</v>
      </c>
    </row>
    <row r="2513" spans="1:2" x14ac:dyDescent="0.35">
      <c r="A2513" t="s">
        <v>2596</v>
      </c>
      <c r="B2513">
        <v>50000</v>
      </c>
    </row>
    <row r="2514" spans="1:2" x14ac:dyDescent="0.35">
      <c r="A2514" t="s">
        <v>2597</v>
      </c>
      <c r="B2514">
        <v>50000</v>
      </c>
    </row>
    <row r="2515" spans="1:2" x14ac:dyDescent="0.35">
      <c r="A2515" t="s">
        <v>2575</v>
      </c>
      <c r="B2515">
        <v>15331</v>
      </c>
    </row>
    <row r="2516" spans="1:2" x14ac:dyDescent="0.35">
      <c r="A2516" t="s">
        <v>2576</v>
      </c>
      <c r="B2516">
        <v>15331</v>
      </c>
    </row>
    <row r="2517" spans="1:2" x14ac:dyDescent="0.35">
      <c r="A2517" t="s">
        <v>2577</v>
      </c>
      <c r="B2517">
        <v>46056</v>
      </c>
    </row>
    <row r="2518" spans="1:2" x14ac:dyDescent="0.35">
      <c r="A2518" t="s">
        <v>2578</v>
      </c>
      <c r="B2518">
        <v>30406.639999999999</v>
      </c>
    </row>
    <row r="2519" spans="1:2" x14ac:dyDescent="0.35">
      <c r="A2519" t="s">
        <v>2579</v>
      </c>
      <c r="B2519">
        <v>20667</v>
      </c>
    </row>
    <row r="2520" spans="1:2" x14ac:dyDescent="0.35">
      <c r="A2520" t="s">
        <v>2580</v>
      </c>
      <c r="B2520">
        <v>5035</v>
      </c>
    </row>
    <row r="2521" spans="1:2" x14ac:dyDescent="0.35">
      <c r="A2521" t="s">
        <v>2581</v>
      </c>
      <c r="B2521">
        <v>8299</v>
      </c>
    </row>
    <row r="2522" spans="1:2" x14ac:dyDescent="0.35">
      <c r="A2522" t="s">
        <v>2582</v>
      </c>
      <c r="B2522">
        <v>39957</v>
      </c>
    </row>
    <row r="2523" spans="1:2" x14ac:dyDescent="0.35">
      <c r="A2523" t="s">
        <v>2583</v>
      </c>
      <c r="B2523">
        <v>28295</v>
      </c>
    </row>
    <row r="2524" spans="1:2" x14ac:dyDescent="0.35">
      <c r="A2524" t="s">
        <v>2584</v>
      </c>
      <c r="B2524">
        <v>39846</v>
      </c>
    </row>
    <row r="2525" spans="1:2" x14ac:dyDescent="0.35">
      <c r="A2525" t="s">
        <v>2585</v>
      </c>
      <c r="B2525">
        <v>32080</v>
      </c>
    </row>
    <row r="2526" spans="1:2" x14ac:dyDescent="0.35">
      <c r="A2526" t="s">
        <v>2586</v>
      </c>
      <c r="B2526">
        <v>5549.61</v>
      </c>
    </row>
    <row r="2527" spans="1:2" x14ac:dyDescent="0.35">
      <c r="A2527" t="s">
        <v>2587</v>
      </c>
      <c r="B2527">
        <v>9231.7800000000007</v>
      </c>
    </row>
    <row r="2528" spans="1:2" x14ac:dyDescent="0.35">
      <c r="A2528" t="s">
        <v>2588</v>
      </c>
      <c r="B2528">
        <v>2557.69</v>
      </c>
    </row>
    <row r="2529" spans="1:2" x14ac:dyDescent="0.35">
      <c r="A2529" t="s">
        <v>2589</v>
      </c>
      <c r="B2529">
        <v>18739</v>
      </c>
    </row>
    <row r="2530" spans="1:2" x14ac:dyDescent="0.35">
      <c r="A2530" t="s">
        <v>2590</v>
      </c>
      <c r="B2530">
        <v>10750.33</v>
      </c>
    </row>
    <row r="2531" spans="1:2" x14ac:dyDescent="0.35">
      <c r="A2531" t="s">
        <v>2591</v>
      </c>
      <c r="B2531">
        <v>0</v>
      </c>
    </row>
    <row r="2532" spans="1:2" x14ac:dyDescent="0.35">
      <c r="A2532" t="s">
        <v>2592</v>
      </c>
      <c r="B2532">
        <v>5836</v>
      </c>
    </row>
    <row r="2533" spans="1:2" x14ac:dyDescent="0.35">
      <c r="A2533" t="s">
        <v>2593</v>
      </c>
      <c r="B2533">
        <v>1532.6</v>
      </c>
    </row>
    <row r="2534" spans="1:2" x14ac:dyDescent="0.35">
      <c r="A2534" t="s">
        <v>2594</v>
      </c>
      <c r="B2534">
        <v>13526</v>
      </c>
    </row>
    <row r="2535" spans="1:2" x14ac:dyDescent="0.35">
      <c r="A2535" t="s">
        <v>2595</v>
      </c>
      <c r="B2535">
        <v>0</v>
      </c>
    </row>
    <row r="2536" spans="1:2" x14ac:dyDescent="0.35">
      <c r="A2536" t="s">
        <v>2596</v>
      </c>
      <c r="B2536">
        <v>50000</v>
      </c>
    </row>
    <row r="2537" spans="1:2" x14ac:dyDescent="0.35">
      <c r="A2537" t="s">
        <v>2597</v>
      </c>
      <c r="B2537">
        <v>383695.65</v>
      </c>
    </row>
    <row r="2538" spans="1:2" x14ac:dyDescent="0.35">
      <c r="A2538" t="s">
        <v>2598</v>
      </c>
      <c r="B2538">
        <v>0</v>
      </c>
    </row>
    <row r="2539" spans="1:2" x14ac:dyDescent="0.35">
      <c r="A2539" t="s">
        <v>2599</v>
      </c>
      <c r="B2539">
        <v>0</v>
      </c>
    </row>
    <row r="2540" spans="1:2" x14ac:dyDescent="0.35">
      <c r="A2540" t="s">
        <v>2600</v>
      </c>
      <c r="B2540">
        <v>0</v>
      </c>
    </row>
    <row r="2541" spans="1:2" x14ac:dyDescent="0.35">
      <c r="A2541" t="s">
        <v>2601</v>
      </c>
      <c r="B2541">
        <v>0</v>
      </c>
    </row>
    <row r="2542" spans="1:2" x14ac:dyDescent="0.35">
      <c r="A2542" t="s">
        <v>2602</v>
      </c>
      <c r="B2542">
        <v>0</v>
      </c>
    </row>
    <row r="2543" spans="1:2" x14ac:dyDescent="0.35">
      <c r="A2543" t="s">
        <v>2603</v>
      </c>
      <c r="B2543">
        <v>0</v>
      </c>
    </row>
    <row r="2544" spans="1:2" x14ac:dyDescent="0.35">
      <c r="A2544" t="s">
        <v>2604</v>
      </c>
      <c r="B2544">
        <v>0</v>
      </c>
    </row>
    <row r="2545" spans="1:2" x14ac:dyDescent="0.35">
      <c r="A2545" t="s">
        <v>2605</v>
      </c>
      <c r="B2545">
        <v>0</v>
      </c>
    </row>
    <row r="2546" spans="1:2" x14ac:dyDescent="0.35">
      <c r="A2546" t="s">
        <v>2606</v>
      </c>
      <c r="B2546">
        <v>0</v>
      </c>
    </row>
    <row r="2547" spans="1:2" x14ac:dyDescent="0.35">
      <c r="A2547" t="s">
        <v>2607</v>
      </c>
      <c r="B2547">
        <v>0</v>
      </c>
    </row>
    <row r="2548" spans="1:2" x14ac:dyDescent="0.35">
      <c r="A2548" t="s">
        <v>2608</v>
      </c>
      <c r="B2548">
        <v>0</v>
      </c>
    </row>
    <row r="2549" spans="1:2" x14ac:dyDescent="0.35">
      <c r="A2549" t="s">
        <v>2609</v>
      </c>
      <c r="B2549">
        <v>0</v>
      </c>
    </row>
    <row r="2550" spans="1:2" x14ac:dyDescent="0.35">
      <c r="A2550" t="s">
        <v>2610</v>
      </c>
      <c r="B2550">
        <v>0</v>
      </c>
    </row>
    <row r="2551" spans="1:2" x14ac:dyDescent="0.35">
      <c r="A2551" t="s">
        <v>2611</v>
      </c>
      <c r="B2551">
        <v>0</v>
      </c>
    </row>
    <row r="2552" spans="1:2" x14ac:dyDescent="0.35">
      <c r="A2552" t="s">
        <v>2612</v>
      </c>
      <c r="B2552">
        <v>0</v>
      </c>
    </row>
    <row r="2553" spans="1:2" x14ac:dyDescent="0.35">
      <c r="A2553" t="s">
        <v>2613</v>
      </c>
      <c r="B2553">
        <v>0</v>
      </c>
    </row>
    <row r="2554" spans="1:2" x14ac:dyDescent="0.35">
      <c r="A2554" t="s">
        <v>2614</v>
      </c>
      <c r="B2554">
        <v>0</v>
      </c>
    </row>
    <row r="2555" spans="1:2" x14ac:dyDescent="0.35">
      <c r="A2555" t="s">
        <v>2615</v>
      </c>
      <c r="B2555">
        <v>0</v>
      </c>
    </row>
    <row r="2556" spans="1:2" x14ac:dyDescent="0.35">
      <c r="A2556" t="s">
        <v>2616</v>
      </c>
      <c r="B2556">
        <v>0</v>
      </c>
    </row>
    <row r="2557" spans="1:2" x14ac:dyDescent="0.35">
      <c r="A2557" t="s">
        <v>2617</v>
      </c>
      <c r="B2557">
        <v>0</v>
      </c>
    </row>
    <row r="2558" spans="1:2" x14ac:dyDescent="0.35">
      <c r="A2558" t="s">
        <v>2618</v>
      </c>
      <c r="B2558">
        <v>0</v>
      </c>
    </row>
    <row r="2559" spans="1:2" x14ac:dyDescent="0.35">
      <c r="A2559" t="s">
        <v>2619</v>
      </c>
      <c r="B2559">
        <v>0</v>
      </c>
    </row>
    <row r="2560" spans="1:2" x14ac:dyDescent="0.35">
      <c r="A2560" t="s">
        <v>2620</v>
      </c>
      <c r="B2560">
        <v>0</v>
      </c>
    </row>
    <row r="2561" spans="1:2" x14ac:dyDescent="0.35">
      <c r="A2561" t="s">
        <v>2598</v>
      </c>
      <c r="B2561">
        <v>0</v>
      </c>
    </row>
    <row r="2562" spans="1:2" x14ac:dyDescent="0.35">
      <c r="A2562" t="s">
        <v>2599</v>
      </c>
      <c r="B2562">
        <v>0</v>
      </c>
    </row>
    <row r="2563" spans="1:2" x14ac:dyDescent="0.35">
      <c r="A2563" t="s">
        <v>2600</v>
      </c>
      <c r="B2563">
        <v>0</v>
      </c>
    </row>
    <row r="2564" spans="1:2" x14ac:dyDescent="0.35">
      <c r="A2564" t="s">
        <v>2601</v>
      </c>
      <c r="B2564">
        <v>0</v>
      </c>
    </row>
    <row r="2565" spans="1:2" x14ac:dyDescent="0.35">
      <c r="A2565" t="s">
        <v>2602</v>
      </c>
      <c r="B2565">
        <v>0</v>
      </c>
    </row>
    <row r="2566" spans="1:2" x14ac:dyDescent="0.35">
      <c r="A2566" t="s">
        <v>2603</v>
      </c>
      <c r="B2566">
        <v>0</v>
      </c>
    </row>
    <row r="2567" spans="1:2" x14ac:dyDescent="0.35">
      <c r="A2567" t="s">
        <v>2604</v>
      </c>
      <c r="B2567">
        <v>0</v>
      </c>
    </row>
    <row r="2568" spans="1:2" x14ac:dyDescent="0.35">
      <c r="A2568" t="s">
        <v>2605</v>
      </c>
      <c r="B2568">
        <v>0</v>
      </c>
    </row>
    <row r="2569" spans="1:2" x14ac:dyDescent="0.35">
      <c r="A2569" t="s">
        <v>2606</v>
      </c>
      <c r="B2569">
        <v>32505</v>
      </c>
    </row>
    <row r="2570" spans="1:2" x14ac:dyDescent="0.35">
      <c r="A2570" t="s">
        <v>2607</v>
      </c>
      <c r="B2570">
        <v>0</v>
      </c>
    </row>
    <row r="2571" spans="1:2" x14ac:dyDescent="0.35">
      <c r="A2571" t="s">
        <v>2608</v>
      </c>
      <c r="B2571">
        <v>0</v>
      </c>
    </row>
    <row r="2572" spans="1:2" x14ac:dyDescent="0.35">
      <c r="A2572" t="s">
        <v>2609</v>
      </c>
      <c r="B2572">
        <v>0</v>
      </c>
    </row>
    <row r="2573" spans="1:2" x14ac:dyDescent="0.35">
      <c r="A2573" t="s">
        <v>2610</v>
      </c>
      <c r="B2573">
        <v>0</v>
      </c>
    </row>
    <row r="2574" spans="1:2" x14ac:dyDescent="0.35">
      <c r="A2574" t="s">
        <v>2611</v>
      </c>
      <c r="B2574">
        <v>0</v>
      </c>
    </row>
    <row r="2575" spans="1:2" x14ac:dyDescent="0.35">
      <c r="A2575" t="s">
        <v>2612</v>
      </c>
      <c r="B2575">
        <v>0</v>
      </c>
    </row>
    <row r="2576" spans="1:2" x14ac:dyDescent="0.35">
      <c r="A2576" t="s">
        <v>2613</v>
      </c>
      <c r="B2576">
        <v>0</v>
      </c>
    </row>
    <row r="2577" spans="1:2" x14ac:dyDescent="0.35">
      <c r="A2577" t="s">
        <v>2614</v>
      </c>
      <c r="B2577">
        <v>0</v>
      </c>
    </row>
    <row r="2578" spans="1:2" x14ac:dyDescent="0.35">
      <c r="A2578" t="s">
        <v>2615</v>
      </c>
      <c r="B2578">
        <v>0</v>
      </c>
    </row>
    <row r="2579" spans="1:2" x14ac:dyDescent="0.35">
      <c r="A2579" t="s">
        <v>2616</v>
      </c>
      <c r="B2579">
        <v>0</v>
      </c>
    </row>
    <row r="2580" spans="1:2" x14ac:dyDescent="0.35">
      <c r="A2580" t="s">
        <v>2617</v>
      </c>
      <c r="B2580">
        <v>0</v>
      </c>
    </row>
    <row r="2581" spans="1:2" x14ac:dyDescent="0.35">
      <c r="A2581" t="s">
        <v>2618</v>
      </c>
      <c r="B2581">
        <v>0</v>
      </c>
    </row>
    <row r="2582" spans="1:2" x14ac:dyDescent="0.35">
      <c r="A2582" t="s">
        <v>2619</v>
      </c>
      <c r="B2582">
        <v>0</v>
      </c>
    </row>
    <row r="2583" spans="1:2" x14ac:dyDescent="0.35">
      <c r="A2583" t="s">
        <v>2620</v>
      </c>
      <c r="B2583">
        <v>32505</v>
      </c>
    </row>
    <row r="2584" spans="1:2" x14ac:dyDescent="0.35">
      <c r="A2584" t="s">
        <v>2598</v>
      </c>
      <c r="B2584">
        <v>0</v>
      </c>
    </row>
    <row r="2585" spans="1:2" x14ac:dyDescent="0.35">
      <c r="A2585" t="s">
        <v>2599</v>
      </c>
      <c r="B2585">
        <v>0</v>
      </c>
    </row>
    <row r="2586" spans="1:2" x14ac:dyDescent="0.35">
      <c r="A2586" t="s">
        <v>2600</v>
      </c>
      <c r="B2586">
        <v>0</v>
      </c>
    </row>
    <row r="2587" spans="1:2" x14ac:dyDescent="0.35">
      <c r="A2587" t="s">
        <v>2601</v>
      </c>
      <c r="B2587">
        <v>0</v>
      </c>
    </row>
    <row r="2588" spans="1:2" x14ac:dyDescent="0.35">
      <c r="A2588" t="s">
        <v>2602</v>
      </c>
      <c r="B2588">
        <v>0</v>
      </c>
    </row>
    <row r="2589" spans="1:2" x14ac:dyDescent="0.35">
      <c r="A2589" t="s">
        <v>2603</v>
      </c>
      <c r="B2589">
        <v>0</v>
      </c>
    </row>
    <row r="2590" spans="1:2" x14ac:dyDescent="0.35">
      <c r="A2590" t="s">
        <v>2604</v>
      </c>
      <c r="B2590">
        <v>0</v>
      </c>
    </row>
    <row r="2591" spans="1:2" x14ac:dyDescent="0.35">
      <c r="A2591" t="s">
        <v>2605</v>
      </c>
      <c r="B2591">
        <v>0</v>
      </c>
    </row>
    <row r="2592" spans="1:2" x14ac:dyDescent="0.35">
      <c r="A2592" t="s">
        <v>2606</v>
      </c>
      <c r="B2592">
        <v>0</v>
      </c>
    </row>
    <row r="2593" spans="1:2" x14ac:dyDescent="0.35">
      <c r="A2593" t="s">
        <v>2607</v>
      </c>
      <c r="B2593">
        <v>0</v>
      </c>
    </row>
    <row r="2594" spans="1:2" x14ac:dyDescent="0.35">
      <c r="A2594" t="s">
        <v>2608</v>
      </c>
      <c r="B2594">
        <v>0</v>
      </c>
    </row>
    <row r="2595" spans="1:2" x14ac:dyDescent="0.35">
      <c r="A2595" t="s">
        <v>2609</v>
      </c>
      <c r="B2595">
        <v>0</v>
      </c>
    </row>
    <row r="2596" spans="1:2" x14ac:dyDescent="0.35">
      <c r="A2596" t="s">
        <v>2610</v>
      </c>
      <c r="B2596">
        <v>0</v>
      </c>
    </row>
    <row r="2597" spans="1:2" x14ac:dyDescent="0.35">
      <c r="A2597" t="s">
        <v>2611</v>
      </c>
      <c r="B2597">
        <v>0</v>
      </c>
    </row>
    <row r="2598" spans="1:2" x14ac:dyDescent="0.35">
      <c r="A2598" t="s">
        <v>2612</v>
      </c>
      <c r="B2598">
        <v>0</v>
      </c>
    </row>
    <row r="2599" spans="1:2" x14ac:dyDescent="0.35">
      <c r="A2599" t="s">
        <v>2613</v>
      </c>
      <c r="B2599">
        <v>0</v>
      </c>
    </row>
    <row r="2600" spans="1:2" x14ac:dyDescent="0.35">
      <c r="A2600" t="s">
        <v>2614</v>
      </c>
      <c r="B2600">
        <v>0</v>
      </c>
    </row>
    <row r="2601" spans="1:2" x14ac:dyDescent="0.35">
      <c r="A2601" t="s">
        <v>2615</v>
      </c>
      <c r="B2601">
        <v>0</v>
      </c>
    </row>
    <row r="2602" spans="1:2" x14ac:dyDescent="0.35">
      <c r="A2602" t="s">
        <v>2616</v>
      </c>
      <c r="B2602">
        <v>0</v>
      </c>
    </row>
    <row r="2603" spans="1:2" x14ac:dyDescent="0.35">
      <c r="A2603" t="s">
        <v>2617</v>
      </c>
      <c r="B2603">
        <v>0</v>
      </c>
    </row>
    <row r="2604" spans="1:2" x14ac:dyDescent="0.35">
      <c r="A2604" t="s">
        <v>2618</v>
      </c>
      <c r="B2604">
        <v>0</v>
      </c>
    </row>
    <row r="2605" spans="1:2" x14ac:dyDescent="0.35">
      <c r="A2605" t="s">
        <v>2619</v>
      </c>
      <c r="B2605">
        <v>0</v>
      </c>
    </row>
    <row r="2606" spans="1:2" x14ac:dyDescent="0.35">
      <c r="A2606" t="s">
        <v>2620</v>
      </c>
      <c r="B2606">
        <v>0</v>
      </c>
    </row>
    <row r="2607" spans="1:2" x14ac:dyDescent="0.35">
      <c r="A2607" t="s">
        <v>2598</v>
      </c>
      <c r="B2607">
        <v>0</v>
      </c>
    </row>
    <row r="2608" spans="1:2" x14ac:dyDescent="0.35">
      <c r="A2608" t="s">
        <v>2599</v>
      </c>
      <c r="B2608">
        <v>0</v>
      </c>
    </row>
    <row r="2609" spans="1:2" x14ac:dyDescent="0.35">
      <c r="A2609" t="s">
        <v>2600</v>
      </c>
      <c r="B2609">
        <v>0</v>
      </c>
    </row>
    <row r="2610" spans="1:2" x14ac:dyDescent="0.35">
      <c r="A2610" t="s">
        <v>2601</v>
      </c>
      <c r="B2610">
        <v>0</v>
      </c>
    </row>
    <row r="2611" spans="1:2" x14ac:dyDescent="0.35">
      <c r="A2611" t="s">
        <v>2602</v>
      </c>
      <c r="B2611">
        <v>0</v>
      </c>
    </row>
    <row r="2612" spans="1:2" x14ac:dyDescent="0.35">
      <c r="A2612" t="s">
        <v>2603</v>
      </c>
      <c r="B2612">
        <v>0</v>
      </c>
    </row>
    <row r="2613" spans="1:2" x14ac:dyDescent="0.35">
      <c r="A2613" t="s">
        <v>2604</v>
      </c>
      <c r="B2613">
        <v>0</v>
      </c>
    </row>
    <row r="2614" spans="1:2" x14ac:dyDescent="0.35">
      <c r="A2614" t="s">
        <v>2605</v>
      </c>
      <c r="B2614">
        <v>0</v>
      </c>
    </row>
    <row r="2615" spans="1:2" x14ac:dyDescent="0.35">
      <c r="A2615" t="s">
        <v>2606</v>
      </c>
      <c r="B2615">
        <v>32505</v>
      </c>
    </row>
    <row r="2616" spans="1:2" x14ac:dyDescent="0.35">
      <c r="A2616" t="s">
        <v>2607</v>
      </c>
      <c r="B2616">
        <v>0</v>
      </c>
    </row>
    <row r="2617" spans="1:2" x14ac:dyDescent="0.35">
      <c r="A2617" t="s">
        <v>2608</v>
      </c>
      <c r="B2617">
        <v>0</v>
      </c>
    </row>
    <row r="2618" spans="1:2" x14ac:dyDescent="0.35">
      <c r="A2618" t="s">
        <v>2609</v>
      </c>
      <c r="B2618">
        <v>0</v>
      </c>
    </row>
    <row r="2619" spans="1:2" x14ac:dyDescent="0.35">
      <c r="A2619" t="s">
        <v>2610</v>
      </c>
      <c r="B2619">
        <v>0</v>
      </c>
    </row>
    <row r="2620" spans="1:2" x14ac:dyDescent="0.35">
      <c r="A2620" t="s">
        <v>2611</v>
      </c>
      <c r="B2620">
        <v>0</v>
      </c>
    </row>
    <row r="2621" spans="1:2" x14ac:dyDescent="0.35">
      <c r="A2621" t="s">
        <v>2612</v>
      </c>
      <c r="B2621">
        <v>0</v>
      </c>
    </row>
    <row r="2622" spans="1:2" x14ac:dyDescent="0.35">
      <c r="A2622" t="s">
        <v>2613</v>
      </c>
      <c r="B2622">
        <v>0</v>
      </c>
    </row>
    <row r="2623" spans="1:2" x14ac:dyDescent="0.35">
      <c r="A2623" t="s">
        <v>2614</v>
      </c>
      <c r="B2623">
        <v>0</v>
      </c>
    </row>
    <row r="2624" spans="1:2" x14ac:dyDescent="0.35">
      <c r="A2624" t="s">
        <v>2615</v>
      </c>
      <c r="B2624">
        <v>0</v>
      </c>
    </row>
    <row r="2625" spans="1:2" x14ac:dyDescent="0.35">
      <c r="A2625" t="s">
        <v>2616</v>
      </c>
      <c r="B2625">
        <v>0</v>
      </c>
    </row>
    <row r="2626" spans="1:2" x14ac:dyDescent="0.35">
      <c r="A2626" t="s">
        <v>2617</v>
      </c>
      <c r="B2626">
        <v>0</v>
      </c>
    </row>
    <row r="2627" spans="1:2" x14ac:dyDescent="0.35">
      <c r="A2627" t="s">
        <v>2618</v>
      </c>
      <c r="B2627">
        <v>0</v>
      </c>
    </row>
    <row r="2628" spans="1:2" x14ac:dyDescent="0.35">
      <c r="A2628" t="s">
        <v>2619</v>
      </c>
      <c r="B2628">
        <v>0</v>
      </c>
    </row>
    <row r="2629" spans="1:2" x14ac:dyDescent="0.35">
      <c r="A2629" t="s">
        <v>2620</v>
      </c>
      <c r="B2629">
        <v>32505</v>
      </c>
    </row>
    <row r="2630" spans="1:2" x14ac:dyDescent="0.35">
      <c r="A2630" t="s">
        <v>2621</v>
      </c>
      <c r="B2630">
        <v>0</v>
      </c>
    </row>
    <row r="2631" spans="1:2" x14ac:dyDescent="0.35">
      <c r="A2631" t="s">
        <v>2622</v>
      </c>
      <c r="B2631">
        <v>0</v>
      </c>
    </row>
    <row r="2632" spans="1:2" x14ac:dyDescent="0.35">
      <c r="A2632" t="s">
        <v>2623</v>
      </c>
      <c r="B2632">
        <v>0</v>
      </c>
    </row>
    <row r="2633" spans="1:2" x14ac:dyDescent="0.35">
      <c r="A2633" t="s">
        <v>2624</v>
      </c>
      <c r="B2633">
        <v>0</v>
      </c>
    </row>
    <row r="2634" spans="1:2" x14ac:dyDescent="0.35">
      <c r="A2634" t="s">
        <v>2625</v>
      </c>
      <c r="B2634">
        <v>0</v>
      </c>
    </row>
    <row r="2635" spans="1:2" x14ac:dyDescent="0.35">
      <c r="A2635" t="s">
        <v>2626</v>
      </c>
      <c r="B2635">
        <v>338</v>
      </c>
    </row>
    <row r="2636" spans="1:2" x14ac:dyDescent="0.35">
      <c r="A2636" t="s">
        <v>2627</v>
      </c>
      <c r="B2636">
        <v>0</v>
      </c>
    </row>
    <row r="2637" spans="1:2" x14ac:dyDescent="0.35">
      <c r="A2637" t="s">
        <v>2628</v>
      </c>
      <c r="B2637">
        <v>0</v>
      </c>
    </row>
    <row r="2638" spans="1:2" x14ac:dyDescent="0.35">
      <c r="A2638" t="s">
        <v>2629</v>
      </c>
      <c r="B2638">
        <v>0</v>
      </c>
    </row>
    <row r="2639" spans="1:2" x14ac:dyDescent="0.35">
      <c r="A2639" t="s">
        <v>2630</v>
      </c>
      <c r="B2639">
        <v>0</v>
      </c>
    </row>
    <row r="2640" spans="1:2" x14ac:dyDescent="0.35">
      <c r="A2640" t="s">
        <v>2631</v>
      </c>
      <c r="B2640">
        <v>0</v>
      </c>
    </row>
    <row r="2641" spans="1:2" x14ac:dyDescent="0.35">
      <c r="A2641" t="s">
        <v>2632</v>
      </c>
      <c r="B2641">
        <v>0</v>
      </c>
    </row>
    <row r="2642" spans="1:2" x14ac:dyDescent="0.35">
      <c r="A2642" t="s">
        <v>2633</v>
      </c>
      <c r="B2642">
        <v>0</v>
      </c>
    </row>
    <row r="2643" spans="1:2" x14ac:dyDescent="0.35">
      <c r="A2643" t="s">
        <v>2634</v>
      </c>
      <c r="B2643">
        <v>0</v>
      </c>
    </row>
    <row r="2644" spans="1:2" x14ac:dyDescent="0.35">
      <c r="A2644" t="s">
        <v>2635</v>
      </c>
      <c r="B2644">
        <v>0</v>
      </c>
    </row>
    <row r="2645" spans="1:2" x14ac:dyDescent="0.35">
      <c r="A2645" t="s">
        <v>2636</v>
      </c>
      <c r="B2645">
        <v>0</v>
      </c>
    </row>
    <row r="2646" spans="1:2" x14ac:dyDescent="0.35">
      <c r="A2646" t="s">
        <v>2637</v>
      </c>
      <c r="B2646">
        <v>0</v>
      </c>
    </row>
    <row r="2647" spans="1:2" x14ac:dyDescent="0.35">
      <c r="A2647" t="s">
        <v>2638</v>
      </c>
      <c r="B2647">
        <v>0</v>
      </c>
    </row>
    <row r="2648" spans="1:2" x14ac:dyDescent="0.35">
      <c r="A2648" t="s">
        <v>2639</v>
      </c>
      <c r="B2648">
        <v>0</v>
      </c>
    </row>
    <row r="2649" spans="1:2" x14ac:dyDescent="0.35">
      <c r="A2649" t="s">
        <v>2640</v>
      </c>
      <c r="B2649">
        <v>0</v>
      </c>
    </row>
    <row r="2650" spans="1:2" x14ac:dyDescent="0.35">
      <c r="A2650" t="s">
        <v>2641</v>
      </c>
      <c r="B2650">
        <v>0</v>
      </c>
    </row>
    <row r="2651" spans="1:2" x14ac:dyDescent="0.35">
      <c r="A2651" t="s">
        <v>2642</v>
      </c>
      <c r="B2651">
        <v>3000</v>
      </c>
    </row>
    <row r="2652" spans="1:2" x14ac:dyDescent="0.35">
      <c r="A2652" t="s">
        <v>2643</v>
      </c>
      <c r="B2652">
        <v>3338</v>
      </c>
    </row>
    <row r="2653" spans="1:2" x14ac:dyDescent="0.35">
      <c r="A2653" t="s">
        <v>2621</v>
      </c>
      <c r="B2653">
        <v>2485</v>
      </c>
    </row>
    <row r="2654" spans="1:2" x14ac:dyDescent="0.35">
      <c r="A2654" t="s">
        <v>2622</v>
      </c>
      <c r="B2654">
        <v>2485</v>
      </c>
    </row>
    <row r="2655" spans="1:2" x14ac:dyDescent="0.35">
      <c r="A2655" t="s">
        <v>2623</v>
      </c>
      <c r="B2655">
        <v>0</v>
      </c>
    </row>
    <row r="2656" spans="1:2" x14ac:dyDescent="0.35">
      <c r="A2656" t="s">
        <v>2624</v>
      </c>
      <c r="B2656">
        <v>0</v>
      </c>
    </row>
    <row r="2657" spans="1:2" x14ac:dyDescent="0.35">
      <c r="A2657" t="s">
        <v>2625</v>
      </c>
      <c r="B2657">
        <v>5487</v>
      </c>
    </row>
    <row r="2658" spans="1:2" x14ac:dyDescent="0.35">
      <c r="A2658" t="s">
        <v>2626</v>
      </c>
      <c r="B2658">
        <v>0</v>
      </c>
    </row>
    <row r="2659" spans="1:2" x14ac:dyDescent="0.35">
      <c r="A2659" t="s">
        <v>2627</v>
      </c>
      <c r="B2659">
        <v>0</v>
      </c>
    </row>
    <row r="2660" spans="1:2" x14ac:dyDescent="0.35">
      <c r="A2660" t="s">
        <v>2628</v>
      </c>
      <c r="B2660">
        <v>5000</v>
      </c>
    </row>
    <row r="2661" spans="1:2" x14ac:dyDescent="0.35">
      <c r="A2661" t="s">
        <v>2629</v>
      </c>
      <c r="B2661">
        <v>0</v>
      </c>
    </row>
    <row r="2662" spans="1:2" x14ac:dyDescent="0.35">
      <c r="A2662" t="s">
        <v>2630</v>
      </c>
      <c r="B2662">
        <v>24852</v>
      </c>
    </row>
    <row r="2663" spans="1:2" x14ac:dyDescent="0.35">
      <c r="A2663" t="s">
        <v>2631</v>
      </c>
      <c r="B2663">
        <v>0</v>
      </c>
    </row>
    <row r="2664" spans="1:2" x14ac:dyDescent="0.35">
      <c r="A2664" t="s">
        <v>2632</v>
      </c>
      <c r="B2664">
        <v>0</v>
      </c>
    </row>
    <row r="2665" spans="1:2" x14ac:dyDescent="0.35">
      <c r="A2665" t="s">
        <v>2633</v>
      </c>
      <c r="B2665">
        <v>8659.5</v>
      </c>
    </row>
    <row r="2666" spans="1:2" x14ac:dyDescent="0.35">
      <c r="A2666" t="s">
        <v>2634</v>
      </c>
      <c r="B2666">
        <v>0</v>
      </c>
    </row>
    <row r="2667" spans="1:2" x14ac:dyDescent="0.35">
      <c r="A2667" t="s">
        <v>2635</v>
      </c>
      <c r="B2667">
        <v>0</v>
      </c>
    </row>
    <row r="2668" spans="1:2" x14ac:dyDescent="0.35">
      <c r="A2668" t="s">
        <v>2636</v>
      </c>
      <c r="B2668">
        <v>0</v>
      </c>
    </row>
    <row r="2669" spans="1:2" x14ac:dyDescent="0.35">
      <c r="A2669" t="s">
        <v>2637</v>
      </c>
      <c r="B2669">
        <v>0</v>
      </c>
    </row>
    <row r="2670" spans="1:2" x14ac:dyDescent="0.35">
      <c r="A2670" t="s">
        <v>2638</v>
      </c>
      <c r="B2670">
        <v>281</v>
      </c>
    </row>
    <row r="2671" spans="1:2" x14ac:dyDescent="0.35">
      <c r="A2671" t="s">
        <v>2639</v>
      </c>
      <c r="B2671">
        <v>0</v>
      </c>
    </row>
    <row r="2672" spans="1:2" x14ac:dyDescent="0.35">
      <c r="A2672" t="s">
        <v>2640</v>
      </c>
      <c r="B2672">
        <v>0</v>
      </c>
    </row>
    <row r="2673" spans="1:2" x14ac:dyDescent="0.35">
      <c r="A2673" t="s">
        <v>2641</v>
      </c>
      <c r="B2673">
        <v>0</v>
      </c>
    </row>
    <row r="2674" spans="1:2" x14ac:dyDescent="0.35">
      <c r="A2674" t="s">
        <v>2642</v>
      </c>
      <c r="B2674">
        <v>6000</v>
      </c>
    </row>
    <row r="2675" spans="1:2" x14ac:dyDescent="0.35">
      <c r="A2675" t="s">
        <v>2643</v>
      </c>
      <c r="B2675">
        <v>52764.5</v>
      </c>
    </row>
    <row r="2676" spans="1:2" x14ac:dyDescent="0.35">
      <c r="A2676" t="s">
        <v>2621</v>
      </c>
      <c r="B2676">
        <v>0</v>
      </c>
    </row>
    <row r="2677" spans="1:2" x14ac:dyDescent="0.35">
      <c r="A2677" t="s">
        <v>2622</v>
      </c>
      <c r="B2677">
        <v>0</v>
      </c>
    </row>
    <row r="2678" spans="1:2" x14ac:dyDescent="0.35">
      <c r="A2678" t="s">
        <v>2623</v>
      </c>
      <c r="B2678">
        <v>0</v>
      </c>
    </row>
    <row r="2679" spans="1:2" x14ac:dyDescent="0.35">
      <c r="A2679" t="s">
        <v>2624</v>
      </c>
      <c r="B2679">
        <v>0</v>
      </c>
    </row>
    <row r="2680" spans="1:2" x14ac:dyDescent="0.35">
      <c r="A2680" t="s">
        <v>2625</v>
      </c>
      <c r="B2680">
        <v>0</v>
      </c>
    </row>
    <row r="2681" spans="1:2" x14ac:dyDescent="0.35">
      <c r="A2681" t="s">
        <v>2626</v>
      </c>
      <c r="B2681">
        <v>0</v>
      </c>
    </row>
    <row r="2682" spans="1:2" x14ac:dyDescent="0.35">
      <c r="A2682" t="s">
        <v>2627</v>
      </c>
      <c r="B2682">
        <v>0</v>
      </c>
    </row>
    <row r="2683" spans="1:2" x14ac:dyDescent="0.35">
      <c r="A2683" t="s">
        <v>2628</v>
      </c>
      <c r="B2683">
        <v>0</v>
      </c>
    </row>
    <row r="2684" spans="1:2" x14ac:dyDescent="0.35">
      <c r="A2684" t="s">
        <v>2629</v>
      </c>
      <c r="B2684">
        <v>0</v>
      </c>
    </row>
    <row r="2685" spans="1:2" x14ac:dyDescent="0.35">
      <c r="A2685" t="s">
        <v>2630</v>
      </c>
      <c r="B2685">
        <v>0</v>
      </c>
    </row>
    <row r="2686" spans="1:2" x14ac:dyDescent="0.35">
      <c r="A2686" t="s">
        <v>2631</v>
      </c>
      <c r="B2686">
        <v>0</v>
      </c>
    </row>
    <row r="2687" spans="1:2" x14ac:dyDescent="0.35">
      <c r="A2687" t="s">
        <v>2632</v>
      </c>
      <c r="B2687">
        <v>0</v>
      </c>
    </row>
    <row r="2688" spans="1:2" x14ac:dyDescent="0.35">
      <c r="A2688" t="s">
        <v>2633</v>
      </c>
      <c r="B2688">
        <v>0</v>
      </c>
    </row>
    <row r="2689" spans="1:2" x14ac:dyDescent="0.35">
      <c r="A2689" t="s">
        <v>2634</v>
      </c>
      <c r="B2689">
        <v>0</v>
      </c>
    </row>
    <row r="2690" spans="1:2" x14ac:dyDescent="0.35">
      <c r="A2690" t="s">
        <v>2635</v>
      </c>
      <c r="B2690">
        <v>0</v>
      </c>
    </row>
    <row r="2691" spans="1:2" x14ac:dyDescent="0.35">
      <c r="A2691" t="s">
        <v>2636</v>
      </c>
      <c r="B2691">
        <v>0</v>
      </c>
    </row>
    <row r="2692" spans="1:2" x14ac:dyDescent="0.35">
      <c r="A2692" t="s">
        <v>2637</v>
      </c>
      <c r="B2692">
        <v>0</v>
      </c>
    </row>
    <row r="2693" spans="1:2" x14ac:dyDescent="0.35">
      <c r="A2693" t="s">
        <v>2638</v>
      </c>
      <c r="B2693">
        <v>0</v>
      </c>
    </row>
    <row r="2694" spans="1:2" x14ac:dyDescent="0.35">
      <c r="A2694" t="s">
        <v>2639</v>
      </c>
      <c r="B2694">
        <v>0</v>
      </c>
    </row>
    <row r="2695" spans="1:2" x14ac:dyDescent="0.35">
      <c r="A2695" t="s">
        <v>2640</v>
      </c>
      <c r="B2695">
        <v>0</v>
      </c>
    </row>
    <row r="2696" spans="1:2" x14ac:dyDescent="0.35">
      <c r="A2696" t="s">
        <v>2641</v>
      </c>
      <c r="B2696">
        <v>0</v>
      </c>
    </row>
    <row r="2697" spans="1:2" x14ac:dyDescent="0.35">
      <c r="A2697" t="s">
        <v>2642</v>
      </c>
      <c r="B2697">
        <v>11000</v>
      </c>
    </row>
    <row r="2698" spans="1:2" x14ac:dyDescent="0.35">
      <c r="A2698" t="s">
        <v>2643</v>
      </c>
      <c r="B2698">
        <v>11000</v>
      </c>
    </row>
    <row r="2699" spans="1:2" x14ac:dyDescent="0.35">
      <c r="A2699" t="s">
        <v>2621</v>
      </c>
      <c r="B2699">
        <v>2485</v>
      </c>
    </row>
    <row r="2700" spans="1:2" x14ac:dyDescent="0.35">
      <c r="A2700" t="s">
        <v>2622</v>
      </c>
      <c r="B2700">
        <v>2485</v>
      </c>
    </row>
    <row r="2701" spans="1:2" x14ac:dyDescent="0.35">
      <c r="A2701" t="s">
        <v>2623</v>
      </c>
      <c r="B2701">
        <v>0</v>
      </c>
    </row>
    <row r="2702" spans="1:2" x14ac:dyDescent="0.35">
      <c r="A2702" t="s">
        <v>2624</v>
      </c>
      <c r="B2702">
        <v>0</v>
      </c>
    </row>
    <row r="2703" spans="1:2" x14ac:dyDescent="0.35">
      <c r="A2703" t="s">
        <v>2625</v>
      </c>
      <c r="B2703">
        <v>5487</v>
      </c>
    </row>
    <row r="2704" spans="1:2" x14ac:dyDescent="0.35">
      <c r="A2704" t="s">
        <v>2626</v>
      </c>
      <c r="B2704">
        <v>338</v>
      </c>
    </row>
    <row r="2705" spans="1:2" x14ac:dyDescent="0.35">
      <c r="A2705" t="s">
        <v>2627</v>
      </c>
      <c r="B2705">
        <v>0</v>
      </c>
    </row>
    <row r="2706" spans="1:2" x14ac:dyDescent="0.35">
      <c r="A2706" t="s">
        <v>2628</v>
      </c>
      <c r="B2706">
        <v>5000</v>
      </c>
    </row>
    <row r="2707" spans="1:2" x14ac:dyDescent="0.35">
      <c r="A2707" t="s">
        <v>2629</v>
      </c>
      <c r="B2707">
        <v>0</v>
      </c>
    </row>
    <row r="2708" spans="1:2" x14ac:dyDescent="0.35">
      <c r="A2708" t="s">
        <v>2630</v>
      </c>
      <c r="B2708">
        <v>24852</v>
      </c>
    </row>
    <row r="2709" spans="1:2" x14ac:dyDescent="0.35">
      <c r="A2709" t="s">
        <v>2631</v>
      </c>
      <c r="B2709">
        <v>0</v>
      </c>
    </row>
    <row r="2710" spans="1:2" x14ac:dyDescent="0.35">
      <c r="A2710" t="s">
        <v>2632</v>
      </c>
      <c r="B2710">
        <v>0</v>
      </c>
    </row>
    <row r="2711" spans="1:2" x14ac:dyDescent="0.35">
      <c r="A2711" t="s">
        <v>2633</v>
      </c>
      <c r="B2711">
        <v>8659.5</v>
      </c>
    </row>
    <row r="2712" spans="1:2" x14ac:dyDescent="0.35">
      <c r="A2712" t="s">
        <v>2634</v>
      </c>
      <c r="B2712">
        <v>0</v>
      </c>
    </row>
    <row r="2713" spans="1:2" x14ac:dyDescent="0.35">
      <c r="A2713" t="s">
        <v>2635</v>
      </c>
      <c r="B2713">
        <v>0</v>
      </c>
    </row>
    <row r="2714" spans="1:2" x14ac:dyDescent="0.35">
      <c r="A2714" t="s">
        <v>2636</v>
      </c>
      <c r="B2714">
        <v>0</v>
      </c>
    </row>
    <row r="2715" spans="1:2" x14ac:dyDescent="0.35">
      <c r="A2715" t="s">
        <v>2637</v>
      </c>
      <c r="B2715">
        <v>0</v>
      </c>
    </row>
    <row r="2716" spans="1:2" x14ac:dyDescent="0.35">
      <c r="A2716" t="s">
        <v>2638</v>
      </c>
      <c r="B2716">
        <v>281</v>
      </c>
    </row>
    <row r="2717" spans="1:2" x14ac:dyDescent="0.35">
      <c r="A2717" t="s">
        <v>2639</v>
      </c>
      <c r="B2717">
        <v>0</v>
      </c>
    </row>
    <row r="2718" spans="1:2" x14ac:dyDescent="0.35">
      <c r="A2718" t="s">
        <v>2640</v>
      </c>
      <c r="B2718">
        <v>0</v>
      </c>
    </row>
    <row r="2719" spans="1:2" x14ac:dyDescent="0.35">
      <c r="A2719" t="s">
        <v>2641</v>
      </c>
      <c r="B2719">
        <v>0</v>
      </c>
    </row>
    <row r="2720" spans="1:2" x14ac:dyDescent="0.35">
      <c r="A2720" t="s">
        <v>2642</v>
      </c>
      <c r="B2720">
        <v>20000</v>
      </c>
    </row>
    <row r="2721" spans="1:2" x14ac:dyDescent="0.35">
      <c r="A2721" t="s">
        <v>2643</v>
      </c>
      <c r="B2721">
        <v>67102.5</v>
      </c>
    </row>
    <row r="2722" spans="1:2" x14ac:dyDescent="0.35">
      <c r="A2722" t="s">
        <v>2644</v>
      </c>
      <c r="B2722">
        <v>216480</v>
      </c>
    </row>
    <row r="2723" spans="1:2" x14ac:dyDescent="0.35">
      <c r="A2723" t="s">
        <v>2645</v>
      </c>
      <c r="B2723">
        <v>216480</v>
      </c>
    </row>
    <row r="2724" spans="1:2" x14ac:dyDescent="0.35">
      <c r="A2724" t="s">
        <v>2646</v>
      </c>
      <c r="B2724">
        <v>2009879</v>
      </c>
    </row>
    <row r="2725" spans="1:2" x14ac:dyDescent="0.35">
      <c r="A2725" t="s">
        <v>2647</v>
      </c>
      <c r="B2725">
        <v>2411509</v>
      </c>
    </row>
    <row r="2726" spans="1:2" x14ac:dyDescent="0.35">
      <c r="A2726" t="s">
        <v>2648</v>
      </c>
      <c r="B2726">
        <v>1543021</v>
      </c>
    </row>
    <row r="2727" spans="1:2" x14ac:dyDescent="0.35">
      <c r="A2727" t="s">
        <v>2649</v>
      </c>
      <c r="B2727">
        <v>1478872</v>
      </c>
    </row>
    <row r="2728" spans="1:2" x14ac:dyDescent="0.35">
      <c r="A2728" t="s">
        <v>2650</v>
      </c>
      <c r="B2728">
        <v>1609789</v>
      </c>
    </row>
    <row r="2729" spans="1:2" x14ac:dyDescent="0.35">
      <c r="A2729" t="s">
        <v>2651</v>
      </c>
      <c r="B2729">
        <v>1349552</v>
      </c>
    </row>
    <row r="2730" spans="1:2" x14ac:dyDescent="0.35">
      <c r="A2730" t="s">
        <v>2652</v>
      </c>
      <c r="B2730">
        <v>1449830</v>
      </c>
    </row>
    <row r="2731" spans="1:2" x14ac:dyDescent="0.35">
      <c r="A2731" t="s">
        <v>2653</v>
      </c>
      <c r="B2731">
        <v>1991413</v>
      </c>
    </row>
    <row r="2732" spans="1:2" x14ac:dyDescent="0.35">
      <c r="A2732" t="s">
        <v>2654</v>
      </c>
      <c r="B2732">
        <v>2404298</v>
      </c>
    </row>
    <row r="2733" spans="1:2" x14ac:dyDescent="0.35">
      <c r="A2733" t="s">
        <v>2655</v>
      </c>
      <c r="B2733">
        <v>4152026</v>
      </c>
    </row>
    <row r="2734" spans="1:2" x14ac:dyDescent="0.35">
      <c r="A2734" t="s">
        <v>2656</v>
      </c>
      <c r="B2734">
        <v>1615767</v>
      </c>
    </row>
    <row r="2735" spans="1:2" x14ac:dyDescent="0.35">
      <c r="A2735" t="s">
        <v>2657</v>
      </c>
      <c r="B2735">
        <v>2135877</v>
      </c>
    </row>
    <row r="2736" spans="1:2" x14ac:dyDescent="0.35">
      <c r="A2736" t="s">
        <v>2658</v>
      </c>
      <c r="B2736">
        <v>2623680</v>
      </c>
    </row>
    <row r="2737" spans="1:2" x14ac:dyDescent="0.35">
      <c r="A2737" t="s">
        <v>2659</v>
      </c>
      <c r="B2737">
        <v>2408932</v>
      </c>
    </row>
    <row r="2738" spans="1:2" x14ac:dyDescent="0.35">
      <c r="A2738" t="s">
        <v>2660</v>
      </c>
      <c r="B2738">
        <v>611068</v>
      </c>
    </row>
    <row r="2739" spans="1:2" x14ac:dyDescent="0.35">
      <c r="A2739" t="s">
        <v>2661</v>
      </c>
      <c r="B2739">
        <v>2073830</v>
      </c>
    </row>
    <row r="2740" spans="1:2" x14ac:dyDescent="0.35">
      <c r="A2740" t="s">
        <v>2662</v>
      </c>
      <c r="B2740">
        <v>1300988</v>
      </c>
    </row>
    <row r="2741" spans="1:2" x14ac:dyDescent="0.35">
      <c r="A2741" t="s">
        <v>2663</v>
      </c>
      <c r="B2741">
        <v>2165513</v>
      </c>
    </row>
    <row r="2742" spans="1:2" x14ac:dyDescent="0.35">
      <c r="A2742" t="s">
        <v>2664</v>
      </c>
      <c r="B2742">
        <v>2176995</v>
      </c>
    </row>
    <row r="2743" spans="1:2" x14ac:dyDescent="0.35">
      <c r="A2743" t="s">
        <v>2665</v>
      </c>
      <c r="B2743">
        <v>8063943</v>
      </c>
    </row>
    <row r="2744" spans="1:2" x14ac:dyDescent="0.35">
      <c r="A2744" t="s">
        <v>2666</v>
      </c>
      <c r="B2744">
        <v>45793262</v>
      </c>
    </row>
    <row r="2745" spans="1:2" x14ac:dyDescent="0.35">
      <c r="A2745" t="s">
        <v>2644</v>
      </c>
      <c r="B2745">
        <v>8362720</v>
      </c>
    </row>
    <row r="2746" spans="1:2" x14ac:dyDescent="0.35">
      <c r="A2746" t="s">
        <v>2645</v>
      </c>
      <c r="B2746">
        <v>8362720</v>
      </c>
    </row>
    <row r="2747" spans="1:2" x14ac:dyDescent="0.35">
      <c r="A2747" t="s">
        <v>2646</v>
      </c>
      <c r="B2747">
        <v>23669262</v>
      </c>
    </row>
    <row r="2748" spans="1:2" x14ac:dyDescent="0.35">
      <c r="A2748" t="s">
        <v>2647</v>
      </c>
      <c r="B2748">
        <v>17889130</v>
      </c>
    </row>
    <row r="2749" spans="1:2" x14ac:dyDescent="0.35">
      <c r="A2749" t="s">
        <v>2648</v>
      </c>
      <c r="B2749">
        <v>16709012</v>
      </c>
    </row>
    <row r="2750" spans="1:2" x14ac:dyDescent="0.35">
      <c r="A2750" t="s">
        <v>2649</v>
      </c>
      <c r="B2750">
        <v>23415841</v>
      </c>
    </row>
    <row r="2751" spans="1:2" x14ac:dyDescent="0.35">
      <c r="A2751" t="s">
        <v>2650</v>
      </c>
      <c r="B2751">
        <v>19948180</v>
      </c>
    </row>
    <row r="2752" spans="1:2" x14ac:dyDescent="0.35">
      <c r="A2752" t="s">
        <v>2651</v>
      </c>
      <c r="B2752">
        <v>21896632</v>
      </c>
    </row>
    <row r="2753" spans="1:2" x14ac:dyDescent="0.35">
      <c r="A2753" t="s">
        <v>2652</v>
      </c>
      <c r="B2753">
        <v>12440939</v>
      </c>
    </row>
    <row r="2754" spans="1:2" x14ac:dyDescent="0.35">
      <c r="A2754" t="s">
        <v>2653</v>
      </c>
      <c r="B2754">
        <v>20940965</v>
      </c>
    </row>
    <row r="2755" spans="1:2" x14ac:dyDescent="0.35">
      <c r="A2755" t="s">
        <v>2654</v>
      </c>
      <c r="B2755">
        <v>26334332</v>
      </c>
    </row>
    <row r="2756" spans="1:2" x14ac:dyDescent="0.35">
      <c r="A2756" t="s">
        <v>2655</v>
      </c>
      <c r="B2756">
        <v>36307019</v>
      </c>
    </row>
    <row r="2757" spans="1:2" x14ac:dyDescent="0.35">
      <c r="A2757" t="s">
        <v>2656</v>
      </c>
      <c r="B2757">
        <v>17020141</v>
      </c>
    </row>
    <row r="2758" spans="1:2" x14ac:dyDescent="0.35">
      <c r="A2758" t="s">
        <v>2657</v>
      </c>
      <c r="B2758">
        <v>23148943</v>
      </c>
    </row>
    <row r="2759" spans="1:2" x14ac:dyDescent="0.35">
      <c r="A2759" t="s">
        <v>2658</v>
      </c>
      <c r="B2759">
        <v>12644171</v>
      </c>
    </row>
    <row r="2760" spans="1:2" x14ac:dyDescent="0.35">
      <c r="A2760" t="s">
        <v>2659</v>
      </c>
      <c r="B2760">
        <v>28202206</v>
      </c>
    </row>
    <row r="2761" spans="1:2" x14ac:dyDescent="0.35">
      <c r="A2761" t="s">
        <v>2660</v>
      </c>
      <c r="B2761">
        <v>7888102</v>
      </c>
    </row>
    <row r="2762" spans="1:2" x14ac:dyDescent="0.35">
      <c r="A2762" t="s">
        <v>2661</v>
      </c>
      <c r="B2762">
        <v>20675115</v>
      </c>
    </row>
    <row r="2763" spans="1:2" x14ac:dyDescent="0.35">
      <c r="A2763" t="s">
        <v>2662</v>
      </c>
      <c r="B2763">
        <v>15660598</v>
      </c>
    </row>
    <row r="2764" spans="1:2" x14ac:dyDescent="0.35">
      <c r="A2764" t="s">
        <v>2663</v>
      </c>
      <c r="B2764">
        <v>13591587</v>
      </c>
    </row>
    <row r="2765" spans="1:2" x14ac:dyDescent="0.35">
      <c r="A2765" t="s">
        <v>2664</v>
      </c>
      <c r="B2765">
        <v>23494451</v>
      </c>
    </row>
    <row r="2766" spans="1:2" x14ac:dyDescent="0.35">
      <c r="A2766" t="s">
        <v>2665</v>
      </c>
      <c r="B2766">
        <v>68056676</v>
      </c>
    </row>
    <row r="2767" spans="1:2" x14ac:dyDescent="0.35">
      <c r="A2767" t="s">
        <v>2666</v>
      </c>
      <c r="B2767">
        <v>458296022</v>
      </c>
    </row>
    <row r="2768" spans="1:2" x14ac:dyDescent="0.35">
      <c r="A2768" t="s">
        <v>2644</v>
      </c>
      <c r="B2768">
        <v>7281022</v>
      </c>
    </row>
    <row r="2769" spans="1:2" x14ac:dyDescent="0.35">
      <c r="A2769" t="s">
        <v>2645</v>
      </c>
      <c r="B2769">
        <v>7281022</v>
      </c>
    </row>
    <row r="2770" spans="1:2" x14ac:dyDescent="0.35">
      <c r="A2770" t="s">
        <v>2646</v>
      </c>
      <c r="B2770">
        <v>22519068</v>
      </c>
    </row>
    <row r="2771" spans="1:2" x14ac:dyDescent="0.35">
      <c r="A2771" t="s">
        <v>2647</v>
      </c>
      <c r="B2771">
        <v>15569252</v>
      </c>
    </row>
    <row r="2772" spans="1:2" x14ac:dyDescent="0.35">
      <c r="A2772" t="s">
        <v>2648</v>
      </c>
      <c r="B2772">
        <v>15997945</v>
      </c>
    </row>
    <row r="2773" spans="1:2" x14ac:dyDescent="0.35">
      <c r="A2773" t="s">
        <v>2649</v>
      </c>
      <c r="B2773">
        <v>48882318</v>
      </c>
    </row>
    <row r="2774" spans="1:2" x14ac:dyDescent="0.35">
      <c r="A2774" t="s">
        <v>2650</v>
      </c>
      <c r="B2774">
        <v>29253880</v>
      </c>
    </row>
    <row r="2775" spans="1:2" x14ac:dyDescent="0.35">
      <c r="A2775" t="s">
        <v>2651</v>
      </c>
      <c r="B2775">
        <v>13364908</v>
      </c>
    </row>
    <row r="2776" spans="1:2" x14ac:dyDescent="0.35">
      <c r="A2776" t="s">
        <v>2652</v>
      </c>
      <c r="B2776">
        <v>8720045</v>
      </c>
    </row>
    <row r="2777" spans="1:2" x14ac:dyDescent="0.35">
      <c r="A2777" t="s">
        <v>2653</v>
      </c>
      <c r="B2777">
        <v>39489452</v>
      </c>
    </row>
    <row r="2778" spans="1:2" x14ac:dyDescent="0.35">
      <c r="A2778" t="s">
        <v>2654</v>
      </c>
      <c r="B2778">
        <v>24285527</v>
      </c>
    </row>
    <row r="2779" spans="1:2" x14ac:dyDescent="0.35">
      <c r="A2779" t="s">
        <v>2655</v>
      </c>
      <c r="B2779">
        <v>38401456</v>
      </c>
    </row>
    <row r="2780" spans="1:2" x14ac:dyDescent="0.35">
      <c r="A2780" t="s">
        <v>2656</v>
      </c>
      <c r="B2780">
        <v>24811478</v>
      </c>
    </row>
    <row r="2781" spans="1:2" x14ac:dyDescent="0.35">
      <c r="A2781" t="s">
        <v>2657</v>
      </c>
      <c r="B2781">
        <v>20183003</v>
      </c>
    </row>
    <row r="2782" spans="1:2" x14ac:dyDescent="0.35">
      <c r="A2782" t="s">
        <v>2658</v>
      </c>
      <c r="B2782">
        <v>21862907</v>
      </c>
    </row>
    <row r="2783" spans="1:2" x14ac:dyDescent="0.35">
      <c r="A2783" t="s">
        <v>2659</v>
      </c>
      <c r="B2783">
        <v>31623775</v>
      </c>
    </row>
    <row r="2784" spans="1:2" x14ac:dyDescent="0.35">
      <c r="A2784" t="s">
        <v>2660</v>
      </c>
      <c r="B2784">
        <v>9352543</v>
      </c>
    </row>
    <row r="2785" spans="1:2" x14ac:dyDescent="0.35">
      <c r="A2785" t="s">
        <v>2661</v>
      </c>
      <c r="B2785">
        <v>22596644</v>
      </c>
    </row>
    <row r="2786" spans="1:2" x14ac:dyDescent="0.35">
      <c r="A2786" t="s">
        <v>2662</v>
      </c>
      <c r="B2786">
        <v>12054526</v>
      </c>
    </row>
    <row r="2787" spans="1:2" x14ac:dyDescent="0.35">
      <c r="A2787" t="s">
        <v>2663</v>
      </c>
      <c r="B2787">
        <v>11438361</v>
      </c>
    </row>
    <row r="2788" spans="1:2" x14ac:dyDescent="0.35">
      <c r="A2788" t="s">
        <v>2664</v>
      </c>
      <c r="B2788">
        <v>43211267</v>
      </c>
    </row>
    <row r="2789" spans="1:2" x14ac:dyDescent="0.35">
      <c r="A2789" t="s">
        <v>2665</v>
      </c>
      <c r="B2789">
        <v>95317601</v>
      </c>
    </row>
    <row r="2790" spans="1:2" x14ac:dyDescent="0.35">
      <c r="A2790" t="s">
        <v>2666</v>
      </c>
      <c r="B2790">
        <v>556216978</v>
      </c>
    </row>
    <row r="2791" spans="1:2" x14ac:dyDescent="0.35">
      <c r="A2791" t="s">
        <v>2644</v>
      </c>
      <c r="B2791">
        <v>15860222</v>
      </c>
    </row>
    <row r="2792" spans="1:2" x14ac:dyDescent="0.35">
      <c r="A2792" t="s">
        <v>2645</v>
      </c>
      <c r="B2792">
        <v>15860222</v>
      </c>
    </row>
    <row r="2793" spans="1:2" x14ac:dyDescent="0.35">
      <c r="A2793" t="s">
        <v>2646</v>
      </c>
      <c r="B2793">
        <v>48198209</v>
      </c>
    </row>
    <row r="2794" spans="1:2" x14ac:dyDescent="0.35">
      <c r="A2794" t="s">
        <v>2647</v>
      </c>
      <c r="B2794">
        <v>35869891</v>
      </c>
    </row>
    <row r="2795" spans="1:2" x14ac:dyDescent="0.35">
      <c r="A2795" t="s">
        <v>2648</v>
      </c>
      <c r="B2795">
        <v>34249978</v>
      </c>
    </row>
    <row r="2796" spans="1:2" x14ac:dyDescent="0.35">
      <c r="A2796" t="s">
        <v>2649</v>
      </c>
      <c r="B2796">
        <v>73777031</v>
      </c>
    </row>
    <row r="2797" spans="1:2" x14ac:dyDescent="0.35">
      <c r="A2797" t="s">
        <v>2650</v>
      </c>
      <c r="B2797">
        <v>50811849</v>
      </c>
    </row>
    <row r="2798" spans="1:2" x14ac:dyDescent="0.35">
      <c r="A2798" t="s">
        <v>2651</v>
      </c>
      <c r="B2798">
        <v>36611092</v>
      </c>
    </row>
    <row r="2799" spans="1:2" x14ac:dyDescent="0.35">
      <c r="A2799" t="s">
        <v>2652</v>
      </c>
      <c r="B2799">
        <v>22610814</v>
      </c>
    </row>
    <row r="2800" spans="1:2" x14ac:dyDescent="0.35">
      <c r="A2800" t="s">
        <v>2653</v>
      </c>
      <c r="B2800">
        <v>62421830</v>
      </c>
    </row>
    <row r="2801" spans="1:2" x14ac:dyDescent="0.35">
      <c r="A2801" t="s">
        <v>2654</v>
      </c>
      <c r="B2801">
        <v>53024157</v>
      </c>
    </row>
    <row r="2802" spans="1:2" x14ac:dyDescent="0.35">
      <c r="A2802" t="s">
        <v>2655</v>
      </c>
      <c r="B2802">
        <v>78860501</v>
      </c>
    </row>
    <row r="2803" spans="1:2" x14ac:dyDescent="0.35">
      <c r="A2803" t="s">
        <v>2656</v>
      </c>
      <c r="B2803">
        <v>43447386</v>
      </c>
    </row>
    <row r="2804" spans="1:2" x14ac:dyDescent="0.35">
      <c r="A2804" t="s">
        <v>2657</v>
      </c>
      <c r="B2804">
        <v>45467823</v>
      </c>
    </row>
    <row r="2805" spans="1:2" x14ac:dyDescent="0.35">
      <c r="A2805" t="s">
        <v>2658</v>
      </c>
      <c r="B2805">
        <v>37130758</v>
      </c>
    </row>
    <row r="2806" spans="1:2" x14ac:dyDescent="0.35">
      <c r="A2806" t="s">
        <v>2659</v>
      </c>
      <c r="B2806">
        <v>62234913</v>
      </c>
    </row>
    <row r="2807" spans="1:2" x14ac:dyDescent="0.35">
      <c r="A2807" t="s">
        <v>2660</v>
      </c>
      <c r="B2807">
        <v>17851713</v>
      </c>
    </row>
    <row r="2808" spans="1:2" x14ac:dyDescent="0.35">
      <c r="A2808" t="s">
        <v>2661</v>
      </c>
      <c r="B2808">
        <v>45345589</v>
      </c>
    </row>
    <row r="2809" spans="1:2" x14ac:dyDescent="0.35">
      <c r="A2809" t="s">
        <v>2662</v>
      </c>
      <c r="B2809">
        <v>29016112</v>
      </c>
    </row>
    <row r="2810" spans="1:2" x14ac:dyDescent="0.35">
      <c r="A2810" t="s">
        <v>2663</v>
      </c>
      <c r="B2810">
        <v>27195461</v>
      </c>
    </row>
    <row r="2811" spans="1:2" x14ac:dyDescent="0.35">
      <c r="A2811" t="s">
        <v>2664</v>
      </c>
      <c r="B2811">
        <v>68882713</v>
      </c>
    </row>
    <row r="2812" spans="1:2" x14ac:dyDescent="0.35">
      <c r="A2812" t="s">
        <v>2665</v>
      </c>
      <c r="B2812">
        <v>171438220</v>
      </c>
    </row>
    <row r="2813" spans="1:2" x14ac:dyDescent="0.35">
      <c r="A2813" t="s">
        <v>2666</v>
      </c>
      <c r="B2813">
        <v>1060306262</v>
      </c>
    </row>
    <row r="2814" spans="1:2" x14ac:dyDescent="0.35">
      <c r="A2814" t="s">
        <v>2667</v>
      </c>
      <c r="B2814">
        <v>216913</v>
      </c>
    </row>
    <row r="2815" spans="1:2" x14ac:dyDescent="0.35">
      <c r="A2815" t="s">
        <v>2668</v>
      </c>
      <c r="B2815">
        <v>216913</v>
      </c>
    </row>
    <row r="2816" spans="1:2" x14ac:dyDescent="0.35">
      <c r="A2816" t="s">
        <v>2669</v>
      </c>
      <c r="B2816">
        <v>2013899</v>
      </c>
    </row>
    <row r="2817" spans="1:2" x14ac:dyDescent="0.35">
      <c r="A2817" t="s">
        <v>2670</v>
      </c>
      <c r="B2817">
        <v>2416332</v>
      </c>
    </row>
    <row r="2818" spans="1:2" x14ac:dyDescent="0.35">
      <c r="A2818" t="s">
        <v>2671</v>
      </c>
      <c r="B2818">
        <v>1546107</v>
      </c>
    </row>
    <row r="2819" spans="1:2" x14ac:dyDescent="0.35">
      <c r="A2819" t="s">
        <v>2672</v>
      </c>
      <c r="B2819">
        <v>1481830</v>
      </c>
    </row>
    <row r="2820" spans="1:2" x14ac:dyDescent="0.35">
      <c r="A2820" t="s">
        <v>2673</v>
      </c>
      <c r="B2820">
        <v>1613009</v>
      </c>
    </row>
    <row r="2821" spans="1:2" x14ac:dyDescent="0.35">
      <c r="A2821" t="s">
        <v>2674</v>
      </c>
      <c r="B2821">
        <v>1352251</v>
      </c>
    </row>
    <row r="2822" spans="1:2" x14ac:dyDescent="0.35">
      <c r="A2822" t="s">
        <v>2675</v>
      </c>
      <c r="B2822">
        <v>1452730</v>
      </c>
    </row>
    <row r="2823" spans="1:2" x14ac:dyDescent="0.35">
      <c r="A2823" t="s">
        <v>2676</v>
      </c>
      <c r="B2823">
        <v>1995396</v>
      </c>
    </row>
    <row r="2824" spans="1:2" x14ac:dyDescent="0.35">
      <c r="A2824" t="s">
        <v>2677</v>
      </c>
      <c r="B2824">
        <v>2409107</v>
      </c>
    </row>
    <row r="2825" spans="1:2" x14ac:dyDescent="0.35">
      <c r="A2825" t="s">
        <v>2678</v>
      </c>
      <c r="B2825">
        <v>4160330</v>
      </c>
    </row>
    <row r="2826" spans="1:2" x14ac:dyDescent="0.35">
      <c r="A2826" t="s">
        <v>2679</v>
      </c>
      <c r="B2826">
        <v>1618999</v>
      </c>
    </row>
    <row r="2827" spans="1:2" x14ac:dyDescent="0.35">
      <c r="A2827" t="s">
        <v>2680</v>
      </c>
      <c r="B2827">
        <v>2140149</v>
      </c>
    </row>
    <row r="2828" spans="1:2" x14ac:dyDescent="0.35">
      <c r="A2828" t="s">
        <v>2681</v>
      </c>
      <c r="B2828">
        <v>2628927</v>
      </c>
    </row>
    <row r="2829" spans="1:2" x14ac:dyDescent="0.35">
      <c r="A2829" t="s">
        <v>2682</v>
      </c>
      <c r="B2829">
        <v>2413750</v>
      </c>
    </row>
    <row r="2830" spans="1:2" x14ac:dyDescent="0.35">
      <c r="A2830" t="s">
        <v>2683</v>
      </c>
      <c r="B2830">
        <v>612290</v>
      </c>
    </row>
    <row r="2831" spans="1:2" x14ac:dyDescent="0.35">
      <c r="A2831" t="s">
        <v>2684</v>
      </c>
      <c r="B2831">
        <v>2077978</v>
      </c>
    </row>
    <row r="2832" spans="1:2" x14ac:dyDescent="0.35">
      <c r="A2832" t="s">
        <v>2685</v>
      </c>
      <c r="B2832">
        <v>1303590</v>
      </c>
    </row>
    <row r="2833" spans="1:2" x14ac:dyDescent="0.35">
      <c r="A2833" t="s">
        <v>2686</v>
      </c>
      <c r="B2833">
        <v>2169844</v>
      </c>
    </row>
    <row r="2834" spans="1:2" x14ac:dyDescent="0.35">
      <c r="A2834" t="s">
        <v>2687</v>
      </c>
      <c r="B2834">
        <v>2181349</v>
      </c>
    </row>
    <row r="2835" spans="1:2" x14ac:dyDescent="0.35">
      <c r="A2835" t="s">
        <v>2688</v>
      </c>
      <c r="B2835">
        <v>8080071</v>
      </c>
    </row>
    <row r="2836" spans="1:2" x14ac:dyDescent="0.35">
      <c r="A2836" t="s">
        <v>2689</v>
      </c>
      <c r="B2836">
        <v>45884851</v>
      </c>
    </row>
    <row r="2837" spans="1:2" x14ac:dyDescent="0.35">
      <c r="A2837" t="s">
        <v>2667</v>
      </c>
      <c r="B2837">
        <v>8379445</v>
      </c>
    </row>
    <row r="2838" spans="1:2" x14ac:dyDescent="0.35">
      <c r="A2838" t="s">
        <v>2668</v>
      </c>
      <c r="B2838">
        <v>8379445</v>
      </c>
    </row>
    <row r="2839" spans="1:2" x14ac:dyDescent="0.35">
      <c r="A2839" t="s">
        <v>2669</v>
      </c>
      <c r="B2839">
        <v>23716601</v>
      </c>
    </row>
    <row r="2840" spans="1:2" x14ac:dyDescent="0.35">
      <c r="A2840" t="s">
        <v>2670</v>
      </c>
      <c r="B2840">
        <v>17924908</v>
      </c>
    </row>
    <row r="2841" spans="1:2" x14ac:dyDescent="0.35">
      <c r="A2841" t="s">
        <v>2671</v>
      </c>
      <c r="B2841">
        <v>16742430</v>
      </c>
    </row>
    <row r="2842" spans="1:2" x14ac:dyDescent="0.35">
      <c r="A2842" t="s">
        <v>2672</v>
      </c>
      <c r="B2842">
        <v>23462673</v>
      </c>
    </row>
    <row r="2843" spans="1:2" x14ac:dyDescent="0.35">
      <c r="A2843" t="s">
        <v>2673</v>
      </c>
      <c r="B2843">
        <v>19988076</v>
      </c>
    </row>
    <row r="2844" spans="1:2" x14ac:dyDescent="0.35">
      <c r="A2844" t="s">
        <v>2674</v>
      </c>
      <c r="B2844">
        <v>21940425</v>
      </c>
    </row>
    <row r="2845" spans="1:2" x14ac:dyDescent="0.35">
      <c r="A2845" t="s">
        <v>2675</v>
      </c>
      <c r="B2845">
        <v>12465821</v>
      </c>
    </row>
    <row r="2846" spans="1:2" x14ac:dyDescent="0.35">
      <c r="A2846" t="s">
        <v>2676</v>
      </c>
      <c r="B2846">
        <v>20982847</v>
      </c>
    </row>
    <row r="2847" spans="1:2" x14ac:dyDescent="0.35">
      <c r="A2847" t="s">
        <v>2677</v>
      </c>
      <c r="B2847">
        <v>26387001</v>
      </c>
    </row>
    <row r="2848" spans="1:2" x14ac:dyDescent="0.35">
      <c r="A2848" t="s">
        <v>2678</v>
      </c>
      <c r="B2848">
        <v>36379633</v>
      </c>
    </row>
    <row r="2849" spans="1:2" x14ac:dyDescent="0.35">
      <c r="A2849" t="s">
        <v>2679</v>
      </c>
      <c r="B2849">
        <v>17054181</v>
      </c>
    </row>
    <row r="2850" spans="1:2" x14ac:dyDescent="0.35">
      <c r="A2850" t="s">
        <v>2680</v>
      </c>
      <c r="B2850">
        <v>23195241</v>
      </c>
    </row>
    <row r="2851" spans="1:2" x14ac:dyDescent="0.35">
      <c r="A2851" t="s">
        <v>2681</v>
      </c>
      <c r="B2851">
        <v>12669459</v>
      </c>
    </row>
    <row r="2852" spans="1:2" x14ac:dyDescent="0.35">
      <c r="A2852" t="s">
        <v>2682</v>
      </c>
      <c r="B2852">
        <v>28258610</v>
      </c>
    </row>
    <row r="2853" spans="1:2" x14ac:dyDescent="0.35">
      <c r="A2853" t="s">
        <v>2683</v>
      </c>
      <c r="B2853">
        <v>7903878</v>
      </c>
    </row>
    <row r="2854" spans="1:2" x14ac:dyDescent="0.35">
      <c r="A2854" t="s">
        <v>2684</v>
      </c>
      <c r="B2854">
        <v>20716465</v>
      </c>
    </row>
    <row r="2855" spans="1:2" x14ac:dyDescent="0.35">
      <c r="A2855" t="s">
        <v>2685</v>
      </c>
      <c r="B2855">
        <v>15691919</v>
      </c>
    </row>
    <row r="2856" spans="1:2" x14ac:dyDescent="0.35">
      <c r="A2856" t="s">
        <v>2686</v>
      </c>
      <c r="B2856">
        <v>13618770</v>
      </c>
    </row>
    <row r="2857" spans="1:2" x14ac:dyDescent="0.35">
      <c r="A2857" t="s">
        <v>2687</v>
      </c>
      <c r="B2857">
        <v>23541440</v>
      </c>
    </row>
    <row r="2858" spans="1:2" x14ac:dyDescent="0.35">
      <c r="A2858" t="s">
        <v>2688</v>
      </c>
      <c r="B2858">
        <v>68192789</v>
      </c>
    </row>
    <row r="2859" spans="1:2" x14ac:dyDescent="0.35">
      <c r="A2859" t="s">
        <v>2689</v>
      </c>
      <c r="B2859">
        <v>459212612</v>
      </c>
    </row>
    <row r="2860" spans="1:2" x14ac:dyDescent="0.35">
      <c r="A2860" t="s">
        <v>2667</v>
      </c>
      <c r="B2860">
        <v>7295584</v>
      </c>
    </row>
    <row r="2861" spans="1:2" x14ac:dyDescent="0.35">
      <c r="A2861" t="s">
        <v>2668</v>
      </c>
      <c r="B2861">
        <v>7295584</v>
      </c>
    </row>
    <row r="2862" spans="1:2" x14ac:dyDescent="0.35">
      <c r="A2862" t="s">
        <v>2669</v>
      </c>
      <c r="B2862">
        <v>22564106</v>
      </c>
    </row>
    <row r="2863" spans="1:2" x14ac:dyDescent="0.35">
      <c r="A2863" t="s">
        <v>2670</v>
      </c>
      <c r="B2863">
        <v>15600391</v>
      </c>
    </row>
    <row r="2864" spans="1:2" x14ac:dyDescent="0.35">
      <c r="A2864" t="s">
        <v>2671</v>
      </c>
      <c r="B2864">
        <v>16029941</v>
      </c>
    </row>
    <row r="2865" spans="1:2" x14ac:dyDescent="0.35">
      <c r="A2865" t="s">
        <v>2672</v>
      </c>
      <c r="B2865">
        <v>48980083</v>
      </c>
    </row>
    <row r="2866" spans="1:2" x14ac:dyDescent="0.35">
      <c r="A2866" t="s">
        <v>2673</v>
      </c>
      <c r="B2866">
        <v>29312388</v>
      </c>
    </row>
    <row r="2867" spans="1:2" x14ac:dyDescent="0.35">
      <c r="A2867" t="s">
        <v>2674</v>
      </c>
      <c r="B2867">
        <v>13391638</v>
      </c>
    </row>
    <row r="2868" spans="1:2" x14ac:dyDescent="0.35">
      <c r="A2868" t="s">
        <v>2675</v>
      </c>
      <c r="B2868">
        <v>8737485</v>
      </c>
    </row>
    <row r="2869" spans="1:2" x14ac:dyDescent="0.35">
      <c r="A2869" t="s">
        <v>2676</v>
      </c>
      <c r="B2869">
        <v>39568431</v>
      </c>
    </row>
    <row r="2870" spans="1:2" x14ac:dyDescent="0.35">
      <c r="A2870" t="s">
        <v>2677</v>
      </c>
      <c r="B2870">
        <v>24334098</v>
      </c>
    </row>
    <row r="2871" spans="1:2" x14ac:dyDescent="0.35">
      <c r="A2871" t="s">
        <v>2678</v>
      </c>
      <c r="B2871">
        <v>38478259</v>
      </c>
    </row>
    <row r="2872" spans="1:2" x14ac:dyDescent="0.35">
      <c r="A2872" t="s">
        <v>2679</v>
      </c>
      <c r="B2872">
        <v>24861101</v>
      </c>
    </row>
    <row r="2873" spans="1:2" x14ac:dyDescent="0.35">
      <c r="A2873" t="s">
        <v>2680</v>
      </c>
      <c r="B2873">
        <v>20223369</v>
      </c>
    </row>
    <row r="2874" spans="1:2" x14ac:dyDescent="0.35">
      <c r="A2874" t="s">
        <v>2681</v>
      </c>
      <c r="B2874">
        <v>21906633</v>
      </c>
    </row>
    <row r="2875" spans="1:2" x14ac:dyDescent="0.35">
      <c r="A2875" t="s">
        <v>2682</v>
      </c>
      <c r="B2875">
        <v>31687023</v>
      </c>
    </row>
    <row r="2876" spans="1:2" x14ac:dyDescent="0.35">
      <c r="A2876" t="s">
        <v>2683</v>
      </c>
      <c r="B2876">
        <v>9371248</v>
      </c>
    </row>
    <row r="2877" spans="1:2" x14ac:dyDescent="0.35">
      <c r="A2877" t="s">
        <v>2684</v>
      </c>
      <c r="B2877">
        <v>22641837</v>
      </c>
    </row>
    <row r="2878" spans="1:2" x14ac:dyDescent="0.35">
      <c r="A2878" t="s">
        <v>2685</v>
      </c>
      <c r="B2878">
        <v>12078635</v>
      </c>
    </row>
    <row r="2879" spans="1:2" x14ac:dyDescent="0.35">
      <c r="A2879" t="s">
        <v>2686</v>
      </c>
      <c r="B2879">
        <v>11461238</v>
      </c>
    </row>
    <row r="2880" spans="1:2" x14ac:dyDescent="0.35">
      <c r="A2880" t="s">
        <v>2687</v>
      </c>
      <c r="B2880">
        <v>43297690</v>
      </c>
    </row>
    <row r="2881" spans="1:2" x14ac:dyDescent="0.35">
      <c r="A2881" t="s">
        <v>2688</v>
      </c>
      <c r="B2881">
        <v>95508236</v>
      </c>
    </row>
    <row r="2882" spans="1:2" x14ac:dyDescent="0.35">
      <c r="A2882" t="s">
        <v>2689</v>
      </c>
      <c r="B2882">
        <v>557329414</v>
      </c>
    </row>
    <row r="2883" spans="1:2" x14ac:dyDescent="0.35">
      <c r="A2883" t="s">
        <v>2667</v>
      </c>
      <c r="B2883">
        <v>15891942</v>
      </c>
    </row>
    <row r="2884" spans="1:2" x14ac:dyDescent="0.35">
      <c r="A2884" t="s">
        <v>2668</v>
      </c>
      <c r="B2884">
        <v>15891942</v>
      </c>
    </row>
    <row r="2885" spans="1:2" x14ac:dyDescent="0.35">
      <c r="A2885" t="s">
        <v>2669</v>
      </c>
      <c r="B2885">
        <v>48294606</v>
      </c>
    </row>
    <row r="2886" spans="1:2" x14ac:dyDescent="0.35">
      <c r="A2886" t="s">
        <v>2670</v>
      </c>
      <c r="B2886">
        <v>35941631</v>
      </c>
    </row>
    <row r="2887" spans="1:2" x14ac:dyDescent="0.35">
      <c r="A2887" t="s">
        <v>2671</v>
      </c>
      <c r="B2887">
        <v>34318478</v>
      </c>
    </row>
    <row r="2888" spans="1:2" x14ac:dyDescent="0.35">
      <c r="A2888" t="s">
        <v>2672</v>
      </c>
      <c r="B2888">
        <v>73924586</v>
      </c>
    </row>
    <row r="2889" spans="1:2" x14ac:dyDescent="0.35">
      <c r="A2889" t="s">
        <v>2673</v>
      </c>
      <c r="B2889">
        <v>50913473</v>
      </c>
    </row>
    <row r="2890" spans="1:2" x14ac:dyDescent="0.35">
      <c r="A2890" t="s">
        <v>2674</v>
      </c>
      <c r="B2890">
        <v>36684314</v>
      </c>
    </row>
    <row r="2891" spans="1:2" x14ac:dyDescent="0.35">
      <c r="A2891" t="s">
        <v>2675</v>
      </c>
      <c r="B2891">
        <v>22656036</v>
      </c>
    </row>
    <row r="2892" spans="1:2" x14ac:dyDescent="0.35">
      <c r="A2892" t="s">
        <v>2676</v>
      </c>
      <c r="B2892">
        <v>62546674</v>
      </c>
    </row>
    <row r="2893" spans="1:2" x14ac:dyDescent="0.35">
      <c r="A2893" t="s">
        <v>2677</v>
      </c>
      <c r="B2893">
        <v>53130206</v>
      </c>
    </row>
    <row r="2894" spans="1:2" x14ac:dyDescent="0.35">
      <c r="A2894" t="s">
        <v>2678</v>
      </c>
      <c r="B2894">
        <v>79018222</v>
      </c>
    </row>
    <row r="2895" spans="1:2" x14ac:dyDescent="0.35">
      <c r="A2895" t="s">
        <v>2679</v>
      </c>
      <c r="B2895">
        <v>43534281</v>
      </c>
    </row>
    <row r="2896" spans="1:2" x14ac:dyDescent="0.35">
      <c r="A2896" t="s">
        <v>2680</v>
      </c>
      <c r="B2896">
        <v>45558759</v>
      </c>
    </row>
    <row r="2897" spans="1:2" x14ac:dyDescent="0.35">
      <c r="A2897" t="s">
        <v>2681</v>
      </c>
      <c r="B2897">
        <v>37205019</v>
      </c>
    </row>
    <row r="2898" spans="1:2" x14ac:dyDescent="0.35">
      <c r="A2898" t="s">
        <v>2682</v>
      </c>
      <c r="B2898">
        <v>62359383</v>
      </c>
    </row>
    <row r="2899" spans="1:2" x14ac:dyDescent="0.35">
      <c r="A2899" t="s">
        <v>2683</v>
      </c>
      <c r="B2899">
        <v>17887416</v>
      </c>
    </row>
    <row r="2900" spans="1:2" x14ac:dyDescent="0.35">
      <c r="A2900" t="s">
        <v>2684</v>
      </c>
      <c r="B2900">
        <v>45436280</v>
      </c>
    </row>
    <row r="2901" spans="1:2" x14ac:dyDescent="0.35">
      <c r="A2901" t="s">
        <v>2685</v>
      </c>
      <c r="B2901">
        <v>29074144</v>
      </c>
    </row>
    <row r="2902" spans="1:2" x14ac:dyDescent="0.35">
      <c r="A2902" t="s">
        <v>2686</v>
      </c>
      <c r="B2902">
        <v>27249852</v>
      </c>
    </row>
    <row r="2903" spans="1:2" x14ac:dyDescent="0.35">
      <c r="A2903" t="s">
        <v>2687</v>
      </c>
      <c r="B2903">
        <v>69020479</v>
      </c>
    </row>
    <row r="2904" spans="1:2" x14ac:dyDescent="0.35">
      <c r="A2904" t="s">
        <v>2688</v>
      </c>
      <c r="B2904">
        <v>171781096</v>
      </c>
    </row>
    <row r="2905" spans="1:2" x14ac:dyDescent="0.35">
      <c r="A2905" t="s">
        <v>2689</v>
      </c>
      <c r="B2905">
        <v>1062426877</v>
      </c>
    </row>
    <row r="2906" spans="1:2" x14ac:dyDescent="0.35">
      <c r="A2906" t="s">
        <v>2690</v>
      </c>
      <c r="B2906">
        <v>0</v>
      </c>
    </row>
    <row r="2907" spans="1:2" x14ac:dyDescent="0.35">
      <c r="A2907" t="s">
        <v>2691</v>
      </c>
      <c r="B2907">
        <v>0</v>
      </c>
    </row>
    <row r="2908" spans="1:2" x14ac:dyDescent="0.35">
      <c r="A2908" t="s">
        <v>2692</v>
      </c>
      <c r="B2908">
        <v>43479</v>
      </c>
    </row>
    <row r="2909" spans="1:2" x14ac:dyDescent="0.35">
      <c r="A2909" t="s">
        <v>2693</v>
      </c>
      <c r="B2909">
        <v>13184.5</v>
      </c>
    </row>
    <row r="2910" spans="1:2" x14ac:dyDescent="0.35">
      <c r="A2910" t="s">
        <v>2694</v>
      </c>
      <c r="B2910">
        <v>2450</v>
      </c>
    </row>
    <row r="2911" spans="1:2" x14ac:dyDescent="0.35">
      <c r="A2911" t="s">
        <v>2695</v>
      </c>
      <c r="B2911">
        <v>284</v>
      </c>
    </row>
    <row r="2912" spans="1:2" x14ac:dyDescent="0.35">
      <c r="A2912" t="s">
        <v>2696</v>
      </c>
      <c r="B2912">
        <v>200</v>
      </c>
    </row>
    <row r="2913" spans="1:2" x14ac:dyDescent="0.35">
      <c r="A2913" t="s">
        <v>2697</v>
      </c>
      <c r="B2913">
        <v>3653</v>
      </c>
    </row>
    <row r="2914" spans="1:2" x14ac:dyDescent="0.35">
      <c r="A2914" t="s">
        <v>2698</v>
      </c>
      <c r="B2914">
        <v>4907</v>
      </c>
    </row>
    <row r="2915" spans="1:2" x14ac:dyDescent="0.35">
      <c r="A2915" t="s">
        <v>2699</v>
      </c>
      <c r="B2915">
        <v>8538</v>
      </c>
    </row>
    <row r="2916" spans="1:2" x14ac:dyDescent="0.35">
      <c r="A2916" t="s">
        <v>2700</v>
      </c>
      <c r="B2916">
        <v>6437</v>
      </c>
    </row>
    <row r="2917" spans="1:2" x14ac:dyDescent="0.35">
      <c r="A2917" t="s">
        <v>2701</v>
      </c>
      <c r="B2917">
        <v>7369</v>
      </c>
    </row>
    <row r="2918" spans="1:2" x14ac:dyDescent="0.35">
      <c r="A2918" t="s">
        <v>2702</v>
      </c>
      <c r="B2918">
        <v>5134.5</v>
      </c>
    </row>
    <row r="2919" spans="1:2" x14ac:dyDescent="0.35">
      <c r="A2919" t="s">
        <v>2703</v>
      </c>
      <c r="B2919">
        <v>1131.3800000000001</v>
      </c>
    </row>
    <row r="2920" spans="1:2" x14ac:dyDescent="0.35">
      <c r="A2920" t="s">
        <v>2704</v>
      </c>
      <c r="B2920">
        <v>2003</v>
      </c>
    </row>
    <row r="2921" spans="1:2" x14ac:dyDescent="0.35">
      <c r="A2921" t="s">
        <v>2705</v>
      </c>
      <c r="B2921">
        <v>7514.5</v>
      </c>
    </row>
    <row r="2922" spans="1:2" x14ac:dyDescent="0.35">
      <c r="A2922" t="s">
        <v>2706</v>
      </c>
      <c r="B2922">
        <v>85.75</v>
      </c>
    </row>
    <row r="2923" spans="1:2" x14ac:dyDescent="0.35">
      <c r="A2923" t="s">
        <v>2707</v>
      </c>
      <c r="B2923">
        <v>5490</v>
      </c>
    </row>
    <row r="2924" spans="1:2" x14ac:dyDescent="0.35">
      <c r="A2924" t="s">
        <v>2708</v>
      </c>
      <c r="B2924">
        <v>2458.75</v>
      </c>
    </row>
    <row r="2925" spans="1:2" x14ac:dyDescent="0.35">
      <c r="A2925" t="s">
        <v>2709</v>
      </c>
      <c r="B2925">
        <v>0</v>
      </c>
    </row>
    <row r="2926" spans="1:2" x14ac:dyDescent="0.35">
      <c r="A2926" t="s">
        <v>2710</v>
      </c>
      <c r="B2926">
        <v>631.75</v>
      </c>
    </row>
    <row r="2927" spans="1:2" x14ac:dyDescent="0.35">
      <c r="A2927" t="s">
        <v>2711</v>
      </c>
      <c r="B2927">
        <v>2610</v>
      </c>
    </row>
    <row r="2928" spans="1:2" x14ac:dyDescent="0.35">
      <c r="A2928" t="s">
        <v>2712</v>
      </c>
      <c r="B2928">
        <v>117561.13</v>
      </c>
    </row>
    <row r="2929" spans="1:2" x14ac:dyDescent="0.35">
      <c r="A2929" t="s">
        <v>2690</v>
      </c>
      <c r="B2929">
        <v>2183</v>
      </c>
    </row>
    <row r="2930" spans="1:2" x14ac:dyDescent="0.35">
      <c r="A2930" t="s">
        <v>2691</v>
      </c>
      <c r="B2930">
        <v>2183</v>
      </c>
    </row>
    <row r="2931" spans="1:2" x14ac:dyDescent="0.35">
      <c r="A2931" t="s">
        <v>2692</v>
      </c>
      <c r="B2931">
        <v>330628</v>
      </c>
    </row>
    <row r="2932" spans="1:2" x14ac:dyDescent="0.35">
      <c r="A2932" t="s">
        <v>2693</v>
      </c>
      <c r="B2932">
        <v>117533.11</v>
      </c>
    </row>
    <row r="2933" spans="1:2" x14ac:dyDescent="0.35">
      <c r="A2933" t="s">
        <v>2694</v>
      </c>
      <c r="B2933">
        <v>46372</v>
      </c>
    </row>
    <row r="2934" spans="1:2" x14ac:dyDescent="0.35">
      <c r="A2934" t="s">
        <v>2695</v>
      </c>
      <c r="B2934">
        <v>5241</v>
      </c>
    </row>
    <row r="2935" spans="1:2" x14ac:dyDescent="0.35">
      <c r="A2935" t="s">
        <v>2696</v>
      </c>
      <c r="B2935">
        <v>27503</v>
      </c>
    </row>
    <row r="2936" spans="1:2" x14ac:dyDescent="0.35">
      <c r="A2936" t="s">
        <v>2697</v>
      </c>
      <c r="B2936">
        <v>61272</v>
      </c>
    </row>
    <row r="2937" spans="1:2" x14ac:dyDescent="0.35">
      <c r="A2937" t="s">
        <v>2698</v>
      </c>
      <c r="B2937">
        <v>169456</v>
      </c>
    </row>
    <row r="2938" spans="1:2" x14ac:dyDescent="0.35">
      <c r="A2938" t="s">
        <v>2699</v>
      </c>
      <c r="B2938">
        <v>70960</v>
      </c>
    </row>
    <row r="2939" spans="1:2" x14ac:dyDescent="0.35">
      <c r="A2939" t="s">
        <v>2700</v>
      </c>
      <c r="B2939">
        <v>232860</v>
      </c>
    </row>
    <row r="2940" spans="1:2" x14ac:dyDescent="0.35">
      <c r="A2940" t="s">
        <v>2701</v>
      </c>
      <c r="B2940">
        <v>70012</v>
      </c>
    </row>
    <row r="2941" spans="1:2" x14ac:dyDescent="0.35">
      <c r="A2941" t="s">
        <v>2702</v>
      </c>
      <c r="B2941">
        <v>258587.48</v>
      </c>
    </row>
    <row r="2942" spans="1:2" x14ac:dyDescent="0.35">
      <c r="A2942" t="s">
        <v>2703</v>
      </c>
      <c r="B2942">
        <v>10908.25</v>
      </c>
    </row>
    <row r="2943" spans="1:2" x14ac:dyDescent="0.35">
      <c r="A2943" t="s">
        <v>2704</v>
      </c>
      <c r="B2943">
        <v>67227</v>
      </c>
    </row>
    <row r="2944" spans="1:2" x14ac:dyDescent="0.35">
      <c r="A2944" t="s">
        <v>2705</v>
      </c>
      <c r="B2944">
        <v>405038.04</v>
      </c>
    </row>
    <row r="2945" spans="1:2" x14ac:dyDescent="0.35">
      <c r="A2945" t="s">
        <v>2706</v>
      </c>
      <c r="B2945">
        <v>10870.88</v>
      </c>
    </row>
    <row r="2946" spans="1:2" x14ac:dyDescent="0.35">
      <c r="A2946" t="s">
        <v>2707</v>
      </c>
      <c r="B2946">
        <v>37958</v>
      </c>
    </row>
    <row r="2947" spans="1:2" x14ac:dyDescent="0.35">
      <c r="A2947" t="s">
        <v>2708</v>
      </c>
      <c r="B2947">
        <v>24557.97</v>
      </c>
    </row>
    <row r="2948" spans="1:2" x14ac:dyDescent="0.35">
      <c r="A2948" t="s">
        <v>2709</v>
      </c>
      <c r="B2948">
        <v>0</v>
      </c>
    </row>
    <row r="2949" spans="1:2" x14ac:dyDescent="0.35">
      <c r="A2949" t="s">
        <v>2710</v>
      </c>
      <c r="B2949">
        <v>19677.240000000002</v>
      </c>
    </row>
    <row r="2950" spans="1:2" x14ac:dyDescent="0.35">
      <c r="A2950" t="s">
        <v>2711</v>
      </c>
      <c r="B2950">
        <v>55680</v>
      </c>
    </row>
    <row r="2951" spans="1:2" x14ac:dyDescent="0.35">
      <c r="A2951" t="s">
        <v>2712</v>
      </c>
      <c r="B2951">
        <v>2024524.97</v>
      </c>
    </row>
    <row r="2952" spans="1:2" x14ac:dyDescent="0.35">
      <c r="A2952" t="s">
        <v>2690</v>
      </c>
      <c r="B2952">
        <v>0</v>
      </c>
    </row>
    <row r="2953" spans="1:2" x14ac:dyDescent="0.35">
      <c r="A2953" t="s">
        <v>2691</v>
      </c>
      <c r="B2953">
        <v>0</v>
      </c>
    </row>
    <row r="2954" spans="1:2" x14ac:dyDescent="0.35">
      <c r="A2954" t="s">
        <v>2692</v>
      </c>
      <c r="B2954">
        <v>41976</v>
      </c>
    </row>
    <row r="2955" spans="1:2" x14ac:dyDescent="0.35">
      <c r="A2955" t="s">
        <v>2693</v>
      </c>
      <c r="B2955">
        <v>0</v>
      </c>
    </row>
    <row r="2956" spans="1:2" x14ac:dyDescent="0.35">
      <c r="A2956" t="s">
        <v>2694</v>
      </c>
      <c r="B2956">
        <v>0</v>
      </c>
    </row>
    <row r="2957" spans="1:2" x14ac:dyDescent="0.35">
      <c r="A2957" t="s">
        <v>2695</v>
      </c>
      <c r="B2957">
        <v>0</v>
      </c>
    </row>
    <row r="2958" spans="1:2" x14ac:dyDescent="0.35">
      <c r="A2958" t="s">
        <v>2696</v>
      </c>
      <c r="B2958">
        <v>3425</v>
      </c>
    </row>
    <row r="2959" spans="1:2" x14ac:dyDescent="0.35">
      <c r="A2959" t="s">
        <v>2697</v>
      </c>
      <c r="B2959">
        <v>0</v>
      </c>
    </row>
    <row r="2960" spans="1:2" x14ac:dyDescent="0.35">
      <c r="A2960" t="s">
        <v>2698</v>
      </c>
      <c r="B2960">
        <v>21015</v>
      </c>
    </row>
    <row r="2961" spans="1:2" x14ac:dyDescent="0.35">
      <c r="A2961" t="s">
        <v>2699</v>
      </c>
      <c r="B2961">
        <v>19197</v>
      </c>
    </row>
    <row r="2962" spans="1:2" x14ac:dyDescent="0.35">
      <c r="A2962" t="s">
        <v>2700</v>
      </c>
      <c r="B2962">
        <v>22660</v>
      </c>
    </row>
    <row r="2963" spans="1:2" x14ac:dyDescent="0.35">
      <c r="A2963" t="s">
        <v>2701</v>
      </c>
      <c r="B2963">
        <v>4197</v>
      </c>
    </row>
    <row r="2964" spans="1:2" x14ac:dyDescent="0.35">
      <c r="A2964" t="s">
        <v>2702</v>
      </c>
      <c r="B2964">
        <v>22799.05</v>
      </c>
    </row>
    <row r="2965" spans="1:2" x14ac:dyDescent="0.35">
      <c r="A2965" t="s">
        <v>2703</v>
      </c>
      <c r="B2965">
        <v>3388.4</v>
      </c>
    </row>
    <row r="2966" spans="1:2" x14ac:dyDescent="0.35">
      <c r="A2966" t="s">
        <v>2704</v>
      </c>
      <c r="B2966">
        <v>4725</v>
      </c>
    </row>
    <row r="2967" spans="1:2" x14ac:dyDescent="0.35">
      <c r="A2967" t="s">
        <v>2705</v>
      </c>
      <c r="B2967">
        <v>70690.05</v>
      </c>
    </row>
    <row r="2968" spans="1:2" x14ac:dyDescent="0.35">
      <c r="A2968" t="s">
        <v>2706</v>
      </c>
      <c r="B2968">
        <v>0</v>
      </c>
    </row>
    <row r="2969" spans="1:2" x14ac:dyDescent="0.35">
      <c r="A2969" t="s">
        <v>2707</v>
      </c>
      <c r="B2969">
        <v>0</v>
      </c>
    </row>
    <row r="2970" spans="1:2" x14ac:dyDescent="0.35">
      <c r="A2970" t="s">
        <v>2708</v>
      </c>
      <c r="B2970">
        <v>0</v>
      </c>
    </row>
    <row r="2971" spans="1:2" x14ac:dyDescent="0.35">
      <c r="A2971" t="s">
        <v>2709</v>
      </c>
      <c r="B2971">
        <v>0</v>
      </c>
    </row>
    <row r="2972" spans="1:2" x14ac:dyDescent="0.35">
      <c r="A2972" t="s">
        <v>2710</v>
      </c>
      <c r="B2972">
        <v>0</v>
      </c>
    </row>
    <row r="2973" spans="1:2" x14ac:dyDescent="0.35">
      <c r="A2973" t="s">
        <v>2711</v>
      </c>
      <c r="B2973">
        <v>28710</v>
      </c>
    </row>
    <row r="2974" spans="1:2" x14ac:dyDescent="0.35">
      <c r="A2974" t="s">
        <v>2712</v>
      </c>
      <c r="B2974">
        <v>242782.5</v>
      </c>
    </row>
    <row r="2975" spans="1:2" x14ac:dyDescent="0.35">
      <c r="A2975" t="s">
        <v>2690</v>
      </c>
      <c r="B2975">
        <v>2183</v>
      </c>
    </row>
    <row r="2976" spans="1:2" x14ac:dyDescent="0.35">
      <c r="A2976" t="s">
        <v>2691</v>
      </c>
      <c r="B2976">
        <v>2183</v>
      </c>
    </row>
    <row r="2977" spans="1:2" x14ac:dyDescent="0.35">
      <c r="A2977" t="s">
        <v>2692</v>
      </c>
      <c r="B2977">
        <v>416083</v>
      </c>
    </row>
    <row r="2978" spans="1:2" x14ac:dyDescent="0.35">
      <c r="A2978" t="s">
        <v>2693</v>
      </c>
      <c r="B2978">
        <v>130717.61</v>
      </c>
    </row>
    <row r="2979" spans="1:2" x14ac:dyDescent="0.35">
      <c r="A2979" t="s">
        <v>2694</v>
      </c>
      <c r="B2979">
        <v>48822</v>
      </c>
    </row>
    <row r="2980" spans="1:2" x14ac:dyDescent="0.35">
      <c r="A2980" t="s">
        <v>2695</v>
      </c>
      <c r="B2980">
        <v>5525</v>
      </c>
    </row>
    <row r="2981" spans="1:2" x14ac:dyDescent="0.35">
      <c r="A2981" t="s">
        <v>2696</v>
      </c>
      <c r="B2981">
        <v>31128</v>
      </c>
    </row>
    <row r="2982" spans="1:2" x14ac:dyDescent="0.35">
      <c r="A2982" t="s">
        <v>2697</v>
      </c>
      <c r="B2982">
        <v>64925</v>
      </c>
    </row>
    <row r="2983" spans="1:2" x14ac:dyDescent="0.35">
      <c r="A2983" t="s">
        <v>2698</v>
      </c>
      <c r="B2983">
        <v>195378</v>
      </c>
    </row>
    <row r="2984" spans="1:2" x14ac:dyDescent="0.35">
      <c r="A2984" t="s">
        <v>2699</v>
      </c>
      <c r="B2984">
        <v>98695</v>
      </c>
    </row>
    <row r="2985" spans="1:2" x14ac:dyDescent="0.35">
      <c r="A2985" t="s">
        <v>2700</v>
      </c>
      <c r="B2985">
        <v>261957</v>
      </c>
    </row>
    <row r="2986" spans="1:2" x14ac:dyDescent="0.35">
      <c r="A2986" t="s">
        <v>2701</v>
      </c>
      <c r="B2986">
        <v>81578</v>
      </c>
    </row>
    <row r="2987" spans="1:2" x14ac:dyDescent="0.35">
      <c r="A2987" t="s">
        <v>2702</v>
      </c>
      <c r="B2987">
        <v>286521.02999999997</v>
      </c>
    </row>
    <row r="2988" spans="1:2" x14ac:dyDescent="0.35">
      <c r="A2988" t="s">
        <v>2703</v>
      </c>
      <c r="B2988">
        <v>15428.03</v>
      </c>
    </row>
    <row r="2989" spans="1:2" x14ac:dyDescent="0.35">
      <c r="A2989" t="s">
        <v>2704</v>
      </c>
      <c r="B2989">
        <v>73955</v>
      </c>
    </row>
    <row r="2990" spans="1:2" x14ac:dyDescent="0.35">
      <c r="A2990" t="s">
        <v>2705</v>
      </c>
      <c r="B2990">
        <v>483242.58999999997</v>
      </c>
    </row>
    <row r="2991" spans="1:2" x14ac:dyDescent="0.35">
      <c r="A2991" t="s">
        <v>2706</v>
      </c>
      <c r="B2991">
        <v>10956.63</v>
      </c>
    </row>
    <row r="2992" spans="1:2" x14ac:dyDescent="0.35">
      <c r="A2992" t="s">
        <v>2707</v>
      </c>
      <c r="B2992">
        <v>43448</v>
      </c>
    </row>
    <row r="2993" spans="1:2" x14ac:dyDescent="0.35">
      <c r="A2993" t="s">
        <v>2708</v>
      </c>
      <c r="B2993">
        <v>27016.720000000001</v>
      </c>
    </row>
    <row r="2994" spans="1:2" x14ac:dyDescent="0.35">
      <c r="A2994" t="s">
        <v>2709</v>
      </c>
      <c r="B2994">
        <v>0</v>
      </c>
    </row>
    <row r="2995" spans="1:2" x14ac:dyDescent="0.35">
      <c r="A2995" t="s">
        <v>2710</v>
      </c>
      <c r="B2995">
        <v>20308.990000000002</v>
      </c>
    </row>
    <row r="2996" spans="1:2" x14ac:dyDescent="0.35">
      <c r="A2996" t="s">
        <v>2711</v>
      </c>
      <c r="B2996">
        <v>87000</v>
      </c>
    </row>
    <row r="2997" spans="1:2" x14ac:dyDescent="0.35">
      <c r="A2997" t="s">
        <v>2712</v>
      </c>
      <c r="B2997">
        <v>2384868.5999999996</v>
      </c>
    </row>
    <row r="2998" spans="1:2" x14ac:dyDescent="0.35">
      <c r="A2998" t="s">
        <v>2713</v>
      </c>
      <c r="B2998">
        <v>0</v>
      </c>
    </row>
    <row r="2999" spans="1:2" x14ac:dyDescent="0.35">
      <c r="A2999" t="s">
        <v>2714</v>
      </c>
      <c r="B2999">
        <v>0</v>
      </c>
    </row>
    <row r="3000" spans="1:2" x14ac:dyDescent="0.35">
      <c r="A3000" t="s">
        <v>2715</v>
      </c>
      <c r="B3000">
        <v>0</v>
      </c>
    </row>
    <row r="3001" spans="1:2" x14ac:dyDescent="0.35">
      <c r="A3001" t="s">
        <v>2716</v>
      </c>
      <c r="B3001">
        <v>0</v>
      </c>
    </row>
    <row r="3002" spans="1:2" x14ac:dyDescent="0.35">
      <c r="A3002" t="s">
        <v>2717</v>
      </c>
      <c r="B3002">
        <v>0</v>
      </c>
    </row>
    <row r="3003" spans="1:2" x14ac:dyDescent="0.35">
      <c r="A3003" t="s">
        <v>2718</v>
      </c>
      <c r="B3003">
        <v>0</v>
      </c>
    </row>
    <row r="3004" spans="1:2" x14ac:dyDescent="0.35">
      <c r="A3004" t="s">
        <v>2719</v>
      </c>
      <c r="B3004">
        <v>0</v>
      </c>
    </row>
    <row r="3005" spans="1:2" x14ac:dyDescent="0.35">
      <c r="A3005" t="s">
        <v>2720</v>
      </c>
      <c r="B3005">
        <v>0</v>
      </c>
    </row>
    <row r="3006" spans="1:2" x14ac:dyDescent="0.35">
      <c r="A3006" t="s">
        <v>2721</v>
      </c>
      <c r="B3006">
        <v>0</v>
      </c>
    </row>
    <row r="3007" spans="1:2" x14ac:dyDescent="0.35">
      <c r="A3007" t="s">
        <v>2722</v>
      </c>
      <c r="B3007">
        <v>0</v>
      </c>
    </row>
    <row r="3008" spans="1:2" x14ac:dyDescent="0.35">
      <c r="A3008" t="s">
        <v>2723</v>
      </c>
      <c r="B3008">
        <v>0</v>
      </c>
    </row>
    <row r="3009" spans="1:2" x14ac:dyDescent="0.35">
      <c r="A3009" t="s">
        <v>2724</v>
      </c>
      <c r="B3009">
        <v>0</v>
      </c>
    </row>
    <row r="3010" spans="1:2" x14ac:dyDescent="0.35">
      <c r="A3010" t="s">
        <v>2725</v>
      </c>
      <c r="B3010">
        <v>0</v>
      </c>
    </row>
    <row r="3011" spans="1:2" x14ac:dyDescent="0.35">
      <c r="A3011" t="s">
        <v>2726</v>
      </c>
      <c r="B3011">
        <v>0</v>
      </c>
    </row>
    <row r="3012" spans="1:2" x14ac:dyDescent="0.35">
      <c r="A3012" t="s">
        <v>2727</v>
      </c>
      <c r="B3012">
        <v>0</v>
      </c>
    </row>
    <row r="3013" spans="1:2" x14ac:dyDescent="0.35">
      <c r="A3013" t="s">
        <v>2728</v>
      </c>
      <c r="B3013">
        <v>0</v>
      </c>
    </row>
    <row r="3014" spans="1:2" x14ac:dyDescent="0.35">
      <c r="A3014" t="s">
        <v>2729</v>
      </c>
      <c r="B3014">
        <v>0</v>
      </c>
    </row>
    <row r="3015" spans="1:2" x14ac:dyDescent="0.35">
      <c r="A3015" t="s">
        <v>2730</v>
      </c>
      <c r="B3015">
        <v>0</v>
      </c>
    </row>
    <row r="3016" spans="1:2" x14ac:dyDescent="0.35">
      <c r="A3016" t="s">
        <v>2731</v>
      </c>
      <c r="B3016">
        <v>0</v>
      </c>
    </row>
    <row r="3017" spans="1:2" x14ac:dyDescent="0.35">
      <c r="A3017" t="s">
        <v>2732</v>
      </c>
      <c r="B3017">
        <v>0</v>
      </c>
    </row>
    <row r="3018" spans="1:2" x14ac:dyDescent="0.35">
      <c r="A3018" t="s">
        <v>2733</v>
      </c>
      <c r="B3018">
        <v>0</v>
      </c>
    </row>
    <row r="3019" spans="1:2" x14ac:dyDescent="0.35">
      <c r="A3019" t="s">
        <v>2734</v>
      </c>
      <c r="B3019">
        <v>0</v>
      </c>
    </row>
    <row r="3020" spans="1:2" x14ac:dyDescent="0.35">
      <c r="A3020" t="s">
        <v>2735</v>
      </c>
      <c r="B3020">
        <v>0</v>
      </c>
    </row>
    <row r="3021" spans="1:2" x14ac:dyDescent="0.35">
      <c r="A3021" t="s">
        <v>2713</v>
      </c>
      <c r="B3021">
        <v>402</v>
      </c>
    </row>
    <row r="3022" spans="1:2" x14ac:dyDescent="0.35">
      <c r="A3022" t="s">
        <v>2714</v>
      </c>
      <c r="B3022">
        <v>402</v>
      </c>
    </row>
    <row r="3023" spans="1:2" x14ac:dyDescent="0.35">
      <c r="A3023" t="s">
        <v>2715</v>
      </c>
      <c r="B3023">
        <v>12031</v>
      </c>
    </row>
    <row r="3024" spans="1:2" x14ac:dyDescent="0.35">
      <c r="A3024" t="s">
        <v>2716</v>
      </c>
      <c r="B3024">
        <v>5724.03</v>
      </c>
    </row>
    <row r="3025" spans="1:2" x14ac:dyDescent="0.35">
      <c r="A3025" t="s">
        <v>2717</v>
      </c>
      <c r="B3025">
        <v>472</v>
      </c>
    </row>
    <row r="3026" spans="1:2" x14ac:dyDescent="0.35">
      <c r="A3026" t="s">
        <v>2718</v>
      </c>
      <c r="B3026">
        <v>0</v>
      </c>
    </row>
    <row r="3027" spans="1:2" x14ac:dyDescent="0.35">
      <c r="A3027" t="s">
        <v>2719</v>
      </c>
      <c r="B3027">
        <v>0</v>
      </c>
    </row>
    <row r="3028" spans="1:2" x14ac:dyDescent="0.35">
      <c r="A3028" t="s">
        <v>2720</v>
      </c>
      <c r="B3028">
        <v>0</v>
      </c>
    </row>
    <row r="3029" spans="1:2" x14ac:dyDescent="0.35">
      <c r="A3029" t="s">
        <v>2721</v>
      </c>
      <c r="B3029">
        <v>12314</v>
      </c>
    </row>
    <row r="3030" spans="1:2" x14ac:dyDescent="0.35">
      <c r="A3030" t="s">
        <v>2722</v>
      </c>
      <c r="B3030">
        <v>3656</v>
      </c>
    </row>
    <row r="3031" spans="1:2" x14ac:dyDescent="0.35">
      <c r="A3031" t="s">
        <v>2723</v>
      </c>
      <c r="B3031">
        <v>7171</v>
      </c>
    </row>
    <row r="3032" spans="1:2" x14ac:dyDescent="0.35">
      <c r="A3032" t="s">
        <v>2724</v>
      </c>
      <c r="B3032">
        <v>3759</v>
      </c>
    </row>
    <row r="3033" spans="1:2" x14ac:dyDescent="0.35">
      <c r="A3033" t="s">
        <v>2725</v>
      </c>
      <c r="B3033">
        <v>14932.15</v>
      </c>
    </row>
    <row r="3034" spans="1:2" x14ac:dyDescent="0.35">
      <c r="A3034" t="s">
        <v>2726</v>
      </c>
      <c r="B3034">
        <v>0</v>
      </c>
    </row>
    <row r="3035" spans="1:2" x14ac:dyDescent="0.35">
      <c r="A3035" t="s">
        <v>2727</v>
      </c>
      <c r="B3035">
        <v>1416</v>
      </c>
    </row>
    <row r="3036" spans="1:2" x14ac:dyDescent="0.35">
      <c r="A3036" t="s">
        <v>2728</v>
      </c>
      <c r="B3036">
        <v>18704.55</v>
      </c>
    </row>
    <row r="3037" spans="1:2" x14ac:dyDescent="0.35">
      <c r="A3037" t="s">
        <v>2729</v>
      </c>
      <c r="B3037">
        <v>0</v>
      </c>
    </row>
    <row r="3038" spans="1:2" x14ac:dyDescent="0.35">
      <c r="A3038" t="s">
        <v>2730</v>
      </c>
      <c r="B3038">
        <v>3550</v>
      </c>
    </row>
    <row r="3039" spans="1:2" x14ac:dyDescent="0.35">
      <c r="A3039" t="s">
        <v>2731</v>
      </c>
      <c r="B3039">
        <v>0</v>
      </c>
    </row>
    <row r="3040" spans="1:2" x14ac:dyDescent="0.35">
      <c r="A3040" t="s">
        <v>2732</v>
      </c>
      <c r="B3040">
        <v>0</v>
      </c>
    </row>
    <row r="3041" spans="1:2" x14ac:dyDescent="0.35">
      <c r="A3041" t="s">
        <v>2733</v>
      </c>
      <c r="B3041">
        <v>0</v>
      </c>
    </row>
    <row r="3042" spans="1:2" x14ac:dyDescent="0.35">
      <c r="A3042" t="s">
        <v>2734</v>
      </c>
      <c r="B3042">
        <v>300</v>
      </c>
    </row>
    <row r="3043" spans="1:2" x14ac:dyDescent="0.35">
      <c r="A3043" t="s">
        <v>2735</v>
      </c>
      <c r="B3043">
        <v>84431.73</v>
      </c>
    </row>
    <row r="3044" spans="1:2" x14ac:dyDescent="0.35">
      <c r="A3044" t="s">
        <v>2713</v>
      </c>
      <c r="B3044">
        <v>0</v>
      </c>
    </row>
    <row r="3045" spans="1:2" x14ac:dyDescent="0.35">
      <c r="A3045" t="s">
        <v>2714</v>
      </c>
      <c r="B3045">
        <v>0</v>
      </c>
    </row>
    <row r="3046" spans="1:2" x14ac:dyDescent="0.35">
      <c r="A3046" t="s">
        <v>2715</v>
      </c>
      <c r="B3046">
        <v>0</v>
      </c>
    </row>
    <row r="3047" spans="1:2" x14ac:dyDescent="0.35">
      <c r="A3047" t="s">
        <v>2716</v>
      </c>
      <c r="B3047">
        <v>0</v>
      </c>
    </row>
    <row r="3048" spans="1:2" x14ac:dyDescent="0.35">
      <c r="A3048" t="s">
        <v>2717</v>
      </c>
      <c r="B3048">
        <v>0</v>
      </c>
    </row>
    <row r="3049" spans="1:2" x14ac:dyDescent="0.35">
      <c r="A3049" t="s">
        <v>2718</v>
      </c>
      <c r="B3049">
        <v>0</v>
      </c>
    </row>
    <row r="3050" spans="1:2" x14ac:dyDescent="0.35">
      <c r="A3050" t="s">
        <v>2719</v>
      </c>
      <c r="B3050">
        <v>0</v>
      </c>
    </row>
    <row r="3051" spans="1:2" x14ac:dyDescent="0.35">
      <c r="A3051" t="s">
        <v>2720</v>
      </c>
      <c r="B3051">
        <v>0</v>
      </c>
    </row>
    <row r="3052" spans="1:2" x14ac:dyDescent="0.35">
      <c r="A3052" t="s">
        <v>2721</v>
      </c>
      <c r="B3052">
        <v>0</v>
      </c>
    </row>
    <row r="3053" spans="1:2" x14ac:dyDescent="0.35">
      <c r="A3053" t="s">
        <v>2722</v>
      </c>
      <c r="B3053">
        <v>0</v>
      </c>
    </row>
    <row r="3054" spans="1:2" x14ac:dyDescent="0.35">
      <c r="A3054" t="s">
        <v>2723</v>
      </c>
      <c r="B3054">
        <v>0</v>
      </c>
    </row>
    <row r="3055" spans="1:2" x14ac:dyDescent="0.35">
      <c r="A3055" t="s">
        <v>2724</v>
      </c>
      <c r="B3055">
        <v>0</v>
      </c>
    </row>
    <row r="3056" spans="1:2" x14ac:dyDescent="0.35">
      <c r="A3056" t="s">
        <v>2725</v>
      </c>
      <c r="B3056">
        <v>0</v>
      </c>
    </row>
    <row r="3057" spans="1:2" x14ac:dyDescent="0.35">
      <c r="A3057" t="s">
        <v>2726</v>
      </c>
      <c r="B3057">
        <v>0</v>
      </c>
    </row>
    <row r="3058" spans="1:2" x14ac:dyDescent="0.35">
      <c r="A3058" t="s">
        <v>2727</v>
      </c>
      <c r="B3058">
        <v>0</v>
      </c>
    </row>
    <row r="3059" spans="1:2" x14ac:dyDescent="0.35">
      <c r="A3059" t="s">
        <v>2728</v>
      </c>
      <c r="B3059">
        <v>0</v>
      </c>
    </row>
    <row r="3060" spans="1:2" x14ac:dyDescent="0.35">
      <c r="A3060" t="s">
        <v>2729</v>
      </c>
      <c r="B3060">
        <v>0</v>
      </c>
    </row>
    <row r="3061" spans="1:2" x14ac:dyDescent="0.35">
      <c r="A3061" t="s">
        <v>2730</v>
      </c>
      <c r="B3061">
        <v>0</v>
      </c>
    </row>
    <row r="3062" spans="1:2" x14ac:dyDescent="0.35">
      <c r="A3062" t="s">
        <v>2731</v>
      </c>
      <c r="B3062">
        <v>0</v>
      </c>
    </row>
    <row r="3063" spans="1:2" x14ac:dyDescent="0.35">
      <c r="A3063" t="s">
        <v>2732</v>
      </c>
      <c r="B3063">
        <v>0</v>
      </c>
    </row>
    <row r="3064" spans="1:2" x14ac:dyDescent="0.35">
      <c r="A3064" t="s">
        <v>2733</v>
      </c>
      <c r="B3064">
        <v>0</v>
      </c>
    </row>
    <row r="3065" spans="1:2" x14ac:dyDescent="0.35">
      <c r="A3065" t="s">
        <v>2734</v>
      </c>
      <c r="B3065">
        <v>0</v>
      </c>
    </row>
    <row r="3066" spans="1:2" x14ac:dyDescent="0.35">
      <c r="A3066" t="s">
        <v>2735</v>
      </c>
      <c r="B3066">
        <v>0</v>
      </c>
    </row>
    <row r="3067" spans="1:2" x14ac:dyDescent="0.35">
      <c r="A3067" t="s">
        <v>2713</v>
      </c>
      <c r="B3067">
        <v>402</v>
      </c>
    </row>
    <row r="3068" spans="1:2" x14ac:dyDescent="0.35">
      <c r="A3068" t="s">
        <v>2714</v>
      </c>
      <c r="B3068">
        <v>402</v>
      </c>
    </row>
    <row r="3069" spans="1:2" x14ac:dyDescent="0.35">
      <c r="A3069" t="s">
        <v>2715</v>
      </c>
      <c r="B3069">
        <v>12031</v>
      </c>
    </row>
    <row r="3070" spans="1:2" x14ac:dyDescent="0.35">
      <c r="A3070" t="s">
        <v>2716</v>
      </c>
      <c r="B3070">
        <v>5724.03</v>
      </c>
    </row>
    <row r="3071" spans="1:2" x14ac:dyDescent="0.35">
      <c r="A3071" t="s">
        <v>2717</v>
      </c>
      <c r="B3071">
        <v>472</v>
      </c>
    </row>
    <row r="3072" spans="1:2" x14ac:dyDescent="0.35">
      <c r="A3072" t="s">
        <v>2718</v>
      </c>
      <c r="B3072">
        <v>0</v>
      </c>
    </row>
    <row r="3073" spans="1:2" x14ac:dyDescent="0.35">
      <c r="A3073" t="s">
        <v>2719</v>
      </c>
      <c r="B3073">
        <v>0</v>
      </c>
    </row>
    <row r="3074" spans="1:2" x14ac:dyDescent="0.35">
      <c r="A3074" t="s">
        <v>2720</v>
      </c>
      <c r="B3074">
        <v>0</v>
      </c>
    </row>
    <row r="3075" spans="1:2" x14ac:dyDescent="0.35">
      <c r="A3075" t="s">
        <v>2721</v>
      </c>
      <c r="B3075">
        <v>12314</v>
      </c>
    </row>
    <row r="3076" spans="1:2" x14ac:dyDescent="0.35">
      <c r="A3076" t="s">
        <v>2722</v>
      </c>
      <c r="B3076">
        <v>3656</v>
      </c>
    </row>
    <row r="3077" spans="1:2" x14ac:dyDescent="0.35">
      <c r="A3077" t="s">
        <v>2723</v>
      </c>
      <c r="B3077">
        <v>7171</v>
      </c>
    </row>
    <row r="3078" spans="1:2" x14ac:dyDescent="0.35">
      <c r="A3078" t="s">
        <v>2724</v>
      </c>
      <c r="B3078">
        <v>3759</v>
      </c>
    </row>
    <row r="3079" spans="1:2" x14ac:dyDescent="0.35">
      <c r="A3079" t="s">
        <v>2725</v>
      </c>
      <c r="B3079">
        <v>14932.15</v>
      </c>
    </row>
    <row r="3080" spans="1:2" x14ac:dyDescent="0.35">
      <c r="A3080" t="s">
        <v>2726</v>
      </c>
      <c r="B3080">
        <v>0</v>
      </c>
    </row>
    <row r="3081" spans="1:2" x14ac:dyDescent="0.35">
      <c r="A3081" t="s">
        <v>2727</v>
      </c>
      <c r="B3081">
        <v>1416</v>
      </c>
    </row>
    <row r="3082" spans="1:2" x14ac:dyDescent="0.35">
      <c r="A3082" t="s">
        <v>2728</v>
      </c>
      <c r="B3082">
        <v>18704.55</v>
      </c>
    </row>
    <row r="3083" spans="1:2" x14ac:dyDescent="0.35">
      <c r="A3083" t="s">
        <v>2729</v>
      </c>
      <c r="B3083">
        <v>0</v>
      </c>
    </row>
    <row r="3084" spans="1:2" x14ac:dyDescent="0.35">
      <c r="A3084" t="s">
        <v>2730</v>
      </c>
      <c r="B3084">
        <v>3550</v>
      </c>
    </row>
    <row r="3085" spans="1:2" x14ac:dyDescent="0.35">
      <c r="A3085" t="s">
        <v>2731</v>
      </c>
      <c r="B3085">
        <v>0</v>
      </c>
    </row>
    <row r="3086" spans="1:2" x14ac:dyDescent="0.35">
      <c r="A3086" t="s">
        <v>2732</v>
      </c>
      <c r="B3086">
        <v>0</v>
      </c>
    </row>
    <row r="3087" spans="1:2" x14ac:dyDescent="0.35">
      <c r="A3087" t="s">
        <v>2733</v>
      </c>
      <c r="B3087">
        <v>0</v>
      </c>
    </row>
    <row r="3088" spans="1:2" x14ac:dyDescent="0.35">
      <c r="A3088" t="s">
        <v>2734</v>
      </c>
      <c r="B3088">
        <v>300</v>
      </c>
    </row>
    <row r="3089" spans="1:2" x14ac:dyDescent="0.35">
      <c r="A3089" t="s">
        <v>2735</v>
      </c>
      <c r="B3089">
        <v>84431.73</v>
      </c>
    </row>
    <row r="3090" spans="1:2" x14ac:dyDescent="0.35">
      <c r="A3090" t="s">
        <v>2736</v>
      </c>
      <c r="B3090">
        <v>17605</v>
      </c>
    </row>
    <row r="3091" spans="1:2" x14ac:dyDescent="0.35">
      <c r="A3091" t="s">
        <v>2737</v>
      </c>
      <c r="B3091">
        <v>17605</v>
      </c>
    </row>
    <row r="3092" spans="1:2" x14ac:dyDescent="0.35">
      <c r="A3092" t="s">
        <v>2738</v>
      </c>
      <c r="B3092">
        <v>20493</v>
      </c>
    </row>
    <row r="3093" spans="1:2" x14ac:dyDescent="0.35">
      <c r="A3093" t="s">
        <v>2739</v>
      </c>
      <c r="B3093">
        <v>21595</v>
      </c>
    </row>
    <row r="3094" spans="1:2" x14ac:dyDescent="0.35">
      <c r="A3094" t="s">
        <v>2740</v>
      </c>
      <c r="B3094">
        <v>5547</v>
      </c>
    </row>
    <row r="3095" spans="1:2" x14ac:dyDescent="0.35">
      <c r="A3095" t="s">
        <v>2741</v>
      </c>
      <c r="B3095">
        <v>8253</v>
      </c>
    </row>
    <row r="3096" spans="1:2" x14ac:dyDescent="0.35">
      <c r="A3096" t="s">
        <v>2742</v>
      </c>
      <c r="B3096">
        <v>15577</v>
      </c>
    </row>
    <row r="3097" spans="1:2" x14ac:dyDescent="0.35">
      <c r="A3097" t="s">
        <v>2743</v>
      </c>
      <c r="B3097">
        <v>14789</v>
      </c>
    </row>
    <row r="3098" spans="1:2" x14ac:dyDescent="0.35">
      <c r="A3098" t="s">
        <v>2744</v>
      </c>
      <c r="B3098">
        <v>9170</v>
      </c>
    </row>
    <row r="3099" spans="1:2" x14ac:dyDescent="0.35">
      <c r="A3099" t="s">
        <v>2745</v>
      </c>
      <c r="B3099">
        <v>21278</v>
      </c>
    </row>
    <row r="3100" spans="1:2" x14ac:dyDescent="0.35">
      <c r="A3100" t="s">
        <v>2746</v>
      </c>
      <c r="B3100">
        <v>18477</v>
      </c>
    </row>
    <row r="3101" spans="1:2" x14ac:dyDescent="0.35">
      <c r="A3101" t="s">
        <v>2747</v>
      </c>
      <c r="B3101">
        <v>46935</v>
      </c>
    </row>
    <row r="3102" spans="1:2" x14ac:dyDescent="0.35">
      <c r="A3102" t="s">
        <v>2748</v>
      </c>
      <c r="B3102">
        <v>4004</v>
      </c>
    </row>
    <row r="3103" spans="1:2" x14ac:dyDescent="0.35">
      <c r="A3103" t="s">
        <v>2749</v>
      </c>
      <c r="B3103">
        <v>4016.25</v>
      </c>
    </row>
    <row r="3104" spans="1:2" x14ac:dyDescent="0.35">
      <c r="A3104" t="s">
        <v>2750</v>
      </c>
      <c r="B3104">
        <v>0</v>
      </c>
    </row>
    <row r="3105" spans="1:2" x14ac:dyDescent="0.35">
      <c r="A3105" t="s">
        <v>2751</v>
      </c>
      <c r="B3105">
        <v>15277.5</v>
      </c>
    </row>
    <row r="3106" spans="1:2" x14ac:dyDescent="0.35">
      <c r="A3106" t="s">
        <v>2752</v>
      </c>
      <c r="B3106">
        <v>5166</v>
      </c>
    </row>
    <row r="3107" spans="1:2" x14ac:dyDescent="0.35">
      <c r="A3107" t="s">
        <v>2753</v>
      </c>
      <c r="B3107">
        <v>22050</v>
      </c>
    </row>
    <row r="3108" spans="1:2" x14ac:dyDescent="0.35">
      <c r="A3108" t="s">
        <v>2754</v>
      </c>
      <c r="B3108">
        <v>10237.5</v>
      </c>
    </row>
    <row r="3109" spans="1:2" x14ac:dyDescent="0.35">
      <c r="A3109" t="s">
        <v>2755</v>
      </c>
      <c r="B3109">
        <v>0</v>
      </c>
    </row>
    <row r="3110" spans="1:2" x14ac:dyDescent="0.35">
      <c r="A3110" t="s">
        <v>2756</v>
      </c>
      <c r="B3110">
        <v>25598.48</v>
      </c>
    </row>
    <row r="3111" spans="1:2" x14ac:dyDescent="0.35">
      <c r="A3111" t="s">
        <v>2757</v>
      </c>
      <c r="B3111">
        <v>16500</v>
      </c>
    </row>
    <row r="3112" spans="1:2" x14ac:dyDescent="0.35">
      <c r="A3112" t="s">
        <v>2758</v>
      </c>
      <c r="B3112">
        <v>302568.73</v>
      </c>
    </row>
    <row r="3113" spans="1:2" x14ac:dyDescent="0.35">
      <c r="A3113" t="s">
        <v>2736</v>
      </c>
      <c r="B3113">
        <v>152866</v>
      </c>
    </row>
    <row r="3114" spans="1:2" x14ac:dyDescent="0.35">
      <c r="A3114" t="s">
        <v>2737</v>
      </c>
      <c r="B3114">
        <v>152866</v>
      </c>
    </row>
    <row r="3115" spans="1:2" x14ac:dyDescent="0.35">
      <c r="A3115" t="s">
        <v>2738</v>
      </c>
      <c r="B3115">
        <v>708759</v>
      </c>
    </row>
    <row r="3116" spans="1:2" x14ac:dyDescent="0.35">
      <c r="A3116" t="s">
        <v>2739</v>
      </c>
      <c r="B3116">
        <v>175045.19</v>
      </c>
    </row>
    <row r="3117" spans="1:2" x14ac:dyDescent="0.35">
      <c r="A3117" t="s">
        <v>2740</v>
      </c>
      <c r="B3117">
        <v>855460</v>
      </c>
    </row>
    <row r="3118" spans="1:2" x14ac:dyDescent="0.35">
      <c r="A3118" t="s">
        <v>2741</v>
      </c>
      <c r="B3118">
        <v>215949</v>
      </c>
    </row>
    <row r="3119" spans="1:2" x14ac:dyDescent="0.35">
      <c r="A3119" t="s">
        <v>2742</v>
      </c>
      <c r="B3119">
        <v>230560</v>
      </c>
    </row>
    <row r="3120" spans="1:2" x14ac:dyDescent="0.35">
      <c r="A3120" t="s">
        <v>2743</v>
      </c>
      <c r="B3120">
        <v>174165</v>
      </c>
    </row>
    <row r="3121" spans="1:2" x14ac:dyDescent="0.35">
      <c r="A3121" t="s">
        <v>2744</v>
      </c>
      <c r="B3121">
        <v>177506</v>
      </c>
    </row>
    <row r="3122" spans="1:2" x14ac:dyDescent="0.35">
      <c r="A3122" t="s">
        <v>2745</v>
      </c>
      <c r="B3122">
        <v>442416</v>
      </c>
    </row>
    <row r="3123" spans="1:2" x14ac:dyDescent="0.35">
      <c r="A3123" t="s">
        <v>2746</v>
      </c>
      <c r="B3123">
        <v>139691</v>
      </c>
    </row>
    <row r="3124" spans="1:2" x14ac:dyDescent="0.35">
      <c r="A3124" t="s">
        <v>2747</v>
      </c>
      <c r="B3124">
        <v>768459</v>
      </c>
    </row>
    <row r="3125" spans="1:2" x14ac:dyDescent="0.35">
      <c r="A3125" t="s">
        <v>2748</v>
      </c>
      <c r="B3125">
        <v>401607.92</v>
      </c>
    </row>
    <row r="3126" spans="1:2" x14ac:dyDescent="0.35">
      <c r="A3126" t="s">
        <v>2749</v>
      </c>
      <c r="B3126">
        <v>89880.4</v>
      </c>
    </row>
    <row r="3127" spans="1:2" x14ac:dyDescent="0.35">
      <c r="A3127" t="s">
        <v>2750</v>
      </c>
      <c r="B3127">
        <v>216826</v>
      </c>
    </row>
    <row r="3128" spans="1:2" x14ac:dyDescent="0.35">
      <c r="A3128" t="s">
        <v>2751</v>
      </c>
      <c r="B3128">
        <v>255797.01</v>
      </c>
    </row>
    <row r="3129" spans="1:2" x14ac:dyDescent="0.35">
      <c r="A3129" t="s">
        <v>2752</v>
      </c>
      <c r="B3129">
        <v>64137.62</v>
      </c>
    </row>
    <row r="3130" spans="1:2" x14ac:dyDescent="0.35">
      <c r="A3130" t="s">
        <v>2753</v>
      </c>
      <c r="B3130">
        <v>311975</v>
      </c>
    </row>
    <row r="3131" spans="1:2" x14ac:dyDescent="0.35">
      <c r="A3131" t="s">
        <v>2754</v>
      </c>
      <c r="B3131">
        <v>64983.88</v>
      </c>
    </row>
    <row r="3132" spans="1:2" x14ac:dyDescent="0.35">
      <c r="A3132" t="s">
        <v>2755</v>
      </c>
      <c r="B3132">
        <v>27501</v>
      </c>
    </row>
    <row r="3133" spans="1:2" x14ac:dyDescent="0.35">
      <c r="A3133" t="s">
        <v>2756</v>
      </c>
      <c r="B3133">
        <v>212302.7</v>
      </c>
    </row>
    <row r="3134" spans="1:2" x14ac:dyDescent="0.35">
      <c r="A3134" t="s">
        <v>2757</v>
      </c>
      <c r="B3134">
        <v>352000</v>
      </c>
    </row>
    <row r="3135" spans="1:2" x14ac:dyDescent="0.35">
      <c r="A3135" t="s">
        <v>2758</v>
      </c>
      <c r="B3135">
        <v>6037887.7199999997</v>
      </c>
    </row>
    <row r="3136" spans="1:2" x14ac:dyDescent="0.35">
      <c r="A3136" t="s">
        <v>2736</v>
      </c>
      <c r="B3136">
        <v>0</v>
      </c>
    </row>
    <row r="3137" spans="1:2" x14ac:dyDescent="0.35">
      <c r="A3137" t="s">
        <v>2737</v>
      </c>
      <c r="B3137">
        <v>0</v>
      </c>
    </row>
    <row r="3138" spans="1:2" x14ac:dyDescent="0.35">
      <c r="A3138" t="s">
        <v>2738</v>
      </c>
      <c r="B3138">
        <v>52530</v>
      </c>
    </row>
    <row r="3139" spans="1:2" x14ac:dyDescent="0.35">
      <c r="A3139" t="s">
        <v>2739</v>
      </c>
      <c r="B3139">
        <v>0</v>
      </c>
    </row>
    <row r="3140" spans="1:2" x14ac:dyDescent="0.35">
      <c r="A3140" t="s">
        <v>2740</v>
      </c>
      <c r="B3140">
        <v>0</v>
      </c>
    </row>
    <row r="3141" spans="1:2" x14ac:dyDescent="0.35">
      <c r="A3141" t="s">
        <v>2741</v>
      </c>
      <c r="B3141">
        <v>0</v>
      </c>
    </row>
    <row r="3142" spans="1:2" x14ac:dyDescent="0.35">
      <c r="A3142" t="s">
        <v>2742</v>
      </c>
      <c r="B3142">
        <v>109562</v>
      </c>
    </row>
    <row r="3143" spans="1:2" x14ac:dyDescent="0.35">
      <c r="A3143" t="s">
        <v>2743</v>
      </c>
      <c r="B3143">
        <v>0</v>
      </c>
    </row>
    <row r="3144" spans="1:2" x14ac:dyDescent="0.35">
      <c r="A3144" t="s">
        <v>2744</v>
      </c>
      <c r="B3144">
        <v>0</v>
      </c>
    </row>
    <row r="3145" spans="1:2" x14ac:dyDescent="0.35">
      <c r="A3145" t="s">
        <v>2745</v>
      </c>
      <c r="B3145">
        <v>0</v>
      </c>
    </row>
    <row r="3146" spans="1:2" x14ac:dyDescent="0.35">
      <c r="A3146" t="s">
        <v>2746</v>
      </c>
      <c r="B3146">
        <v>0</v>
      </c>
    </row>
    <row r="3147" spans="1:2" x14ac:dyDescent="0.35">
      <c r="A3147" t="s">
        <v>2747</v>
      </c>
      <c r="B3147">
        <v>50521</v>
      </c>
    </row>
    <row r="3148" spans="1:2" x14ac:dyDescent="0.35">
      <c r="A3148" t="s">
        <v>2748</v>
      </c>
      <c r="B3148">
        <v>98880</v>
      </c>
    </row>
    <row r="3149" spans="1:2" x14ac:dyDescent="0.35">
      <c r="A3149" t="s">
        <v>2749</v>
      </c>
      <c r="B3149">
        <v>0</v>
      </c>
    </row>
    <row r="3150" spans="1:2" x14ac:dyDescent="0.35">
      <c r="A3150" t="s">
        <v>2750</v>
      </c>
      <c r="B3150">
        <v>0</v>
      </c>
    </row>
    <row r="3151" spans="1:2" x14ac:dyDescent="0.35">
      <c r="A3151" t="s">
        <v>2751</v>
      </c>
      <c r="B3151">
        <v>0</v>
      </c>
    </row>
    <row r="3152" spans="1:2" x14ac:dyDescent="0.35">
      <c r="A3152" t="s">
        <v>2752</v>
      </c>
      <c r="B3152">
        <v>0</v>
      </c>
    </row>
    <row r="3153" spans="1:2" x14ac:dyDescent="0.35">
      <c r="A3153" t="s">
        <v>2753</v>
      </c>
      <c r="B3153">
        <v>0</v>
      </c>
    </row>
    <row r="3154" spans="1:2" x14ac:dyDescent="0.35">
      <c r="A3154" t="s">
        <v>2754</v>
      </c>
      <c r="B3154">
        <v>0</v>
      </c>
    </row>
    <row r="3155" spans="1:2" x14ac:dyDescent="0.35">
      <c r="A3155" t="s">
        <v>2755</v>
      </c>
      <c r="B3155">
        <v>0</v>
      </c>
    </row>
    <row r="3156" spans="1:2" x14ac:dyDescent="0.35">
      <c r="A3156" t="s">
        <v>2756</v>
      </c>
      <c r="B3156">
        <v>0</v>
      </c>
    </row>
    <row r="3157" spans="1:2" x14ac:dyDescent="0.35">
      <c r="A3157" t="s">
        <v>2757</v>
      </c>
      <c r="B3157">
        <v>181500</v>
      </c>
    </row>
    <row r="3158" spans="1:2" x14ac:dyDescent="0.35">
      <c r="A3158" t="s">
        <v>2758</v>
      </c>
      <c r="B3158">
        <v>492993</v>
      </c>
    </row>
    <row r="3159" spans="1:2" x14ac:dyDescent="0.35">
      <c r="A3159" t="s">
        <v>2736</v>
      </c>
      <c r="B3159">
        <v>170471</v>
      </c>
    </row>
    <row r="3160" spans="1:2" x14ac:dyDescent="0.35">
      <c r="A3160" t="s">
        <v>2737</v>
      </c>
      <c r="B3160">
        <v>170471</v>
      </c>
    </row>
    <row r="3161" spans="1:2" x14ac:dyDescent="0.35">
      <c r="A3161" t="s">
        <v>2738</v>
      </c>
      <c r="B3161">
        <v>781782</v>
      </c>
    </row>
    <row r="3162" spans="1:2" x14ac:dyDescent="0.35">
      <c r="A3162" t="s">
        <v>2739</v>
      </c>
      <c r="B3162">
        <v>196640.19</v>
      </c>
    </row>
    <row r="3163" spans="1:2" x14ac:dyDescent="0.35">
      <c r="A3163" t="s">
        <v>2740</v>
      </c>
      <c r="B3163">
        <v>861007</v>
      </c>
    </row>
    <row r="3164" spans="1:2" x14ac:dyDescent="0.35">
      <c r="A3164" t="s">
        <v>2741</v>
      </c>
      <c r="B3164">
        <v>224202</v>
      </c>
    </row>
    <row r="3165" spans="1:2" x14ac:dyDescent="0.35">
      <c r="A3165" t="s">
        <v>2742</v>
      </c>
      <c r="B3165">
        <v>355699</v>
      </c>
    </row>
    <row r="3166" spans="1:2" x14ac:dyDescent="0.35">
      <c r="A3166" t="s">
        <v>2743</v>
      </c>
      <c r="B3166">
        <v>188954</v>
      </c>
    </row>
    <row r="3167" spans="1:2" x14ac:dyDescent="0.35">
      <c r="A3167" t="s">
        <v>2744</v>
      </c>
      <c r="B3167">
        <v>186676</v>
      </c>
    </row>
    <row r="3168" spans="1:2" x14ac:dyDescent="0.35">
      <c r="A3168" t="s">
        <v>2745</v>
      </c>
      <c r="B3168">
        <v>463694</v>
      </c>
    </row>
    <row r="3169" spans="1:2" x14ac:dyDescent="0.35">
      <c r="A3169" t="s">
        <v>2746</v>
      </c>
      <c r="B3169">
        <v>158168</v>
      </c>
    </row>
    <row r="3170" spans="1:2" x14ac:dyDescent="0.35">
      <c r="A3170" t="s">
        <v>2747</v>
      </c>
      <c r="B3170">
        <v>865915</v>
      </c>
    </row>
    <row r="3171" spans="1:2" x14ac:dyDescent="0.35">
      <c r="A3171" t="s">
        <v>2748</v>
      </c>
      <c r="B3171">
        <v>504491.92</v>
      </c>
    </row>
    <row r="3172" spans="1:2" x14ac:dyDescent="0.35">
      <c r="A3172" t="s">
        <v>2749</v>
      </c>
      <c r="B3172">
        <v>93896.65</v>
      </c>
    </row>
    <row r="3173" spans="1:2" x14ac:dyDescent="0.35">
      <c r="A3173" t="s">
        <v>2750</v>
      </c>
      <c r="B3173">
        <v>216826</v>
      </c>
    </row>
    <row r="3174" spans="1:2" x14ac:dyDescent="0.35">
      <c r="A3174" t="s">
        <v>2751</v>
      </c>
      <c r="B3174">
        <v>271074.51</v>
      </c>
    </row>
    <row r="3175" spans="1:2" x14ac:dyDescent="0.35">
      <c r="A3175" t="s">
        <v>2752</v>
      </c>
      <c r="B3175">
        <v>69303.62</v>
      </c>
    </row>
    <row r="3176" spans="1:2" x14ac:dyDescent="0.35">
      <c r="A3176" t="s">
        <v>2753</v>
      </c>
      <c r="B3176">
        <v>334025</v>
      </c>
    </row>
    <row r="3177" spans="1:2" x14ac:dyDescent="0.35">
      <c r="A3177" t="s">
        <v>2754</v>
      </c>
      <c r="B3177">
        <v>75221.38</v>
      </c>
    </row>
    <row r="3178" spans="1:2" x14ac:dyDescent="0.35">
      <c r="A3178" t="s">
        <v>2755</v>
      </c>
      <c r="B3178">
        <v>27501</v>
      </c>
    </row>
    <row r="3179" spans="1:2" x14ac:dyDescent="0.35">
      <c r="A3179" t="s">
        <v>2756</v>
      </c>
      <c r="B3179">
        <v>237901.18000000002</v>
      </c>
    </row>
    <row r="3180" spans="1:2" x14ac:dyDescent="0.35">
      <c r="A3180" t="s">
        <v>2757</v>
      </c>
      <c r="B3180">
        <v>550000</v>
      </c>
    </row>
    <row r="3181" spans="1:2" x14ac:dyDescent="0.35">
      <c r="A3181" t="s">
        <v>2758</v>
      </c>
      <c r="B3181">
        <v>6833449.4499999993</v>
      </c>
    </row>
    <row r="3182" spans="1:2" x14ac:dyDescent="0.35">
      <c r="A3182" t="s">
        <v>2759</v>
      </c>
      <c r="B3182">
        <v>199308</v>
      </c>
    </row>
    <row r="3183" spans="1:2" x14ac:dyDescent="0.35">
      <c r="A3183" t="s">
        <v>2760</v>
      </c>
      <c r="B3183">
        <v>199308</v>
      </c>
    </row>
    <row r="3184" spans="1:2" x14ac:dyDescent="0.35">
      <c r="A3184" t="s">
        <v>2761</v>
      </c>
      <c r="B3184">
        <v>1949927</v>
      </c>
    </row>
    <row r="3185" spans="1:2" x14ac:dyDescent="0.35">
      <c r="A3185" t="s">
        <v>2762</v>
      </c>
      <c r="B3185">
        <v>2381553</v>
      </c>
    </row>
    <row r="3186" spans="1:2" x14ac:dyDescent="0.35">
      <c r="A3186" t="s">
        <v>2763</v>
      </c>
      <c r="B3186">
        <v>1538110</v>
      </c>
    </row>
    <row r="3187" spans="1:2" x14ac:dyDescent="0.35">
      <c r="A3187" t="s">
        <v>2764</v>
      </c>
      <c r="B3187">
        <v>1473293</v>
      </c>
    </row>
    <row r="3188" spans="1:2" x14ac:dyDescent="0.35">
      <c r="A3188" t="s">
        <v>2765</v>
      </c>
      <c r="B3188">
        <v>1597232</v>
      </c>
    </row>
    <row r="3189" spans="1:2" x14ac:dyDescent="0.35">
      <c r="A3189" t="s">
        <v>2766</v>
      </c>
      <c r="B3189">
        <v>1333809</v>
      </c>
    </row>
    <row r="3190" spans="1:2" x14ac:dyDescent="0.35">
      <c r="A3190" t="s">
        <v>2767</v>
      </c>
      <c r="B3190">
        <v>1438653</v>
      </c>
    </row>
    <row r="3191" spans="1:2" x14ac:dyDescent="0.35">
      <c r="A3191" t="s">
        <v>2768</v>
      </c>
      <c r="B3191">
        <v>1965580</v>
      </c>
    </row>
    <row r="3192" spans="1:2" x14ac:dyDescent="0.35">
      <c r="A3192" t="s">
        <v>2769</v>
      </c>
      <c r="B3192">
        <v>2384193</v>
      </c>
    </row>
    <row r="3193" spans="1:2" x14ac:dyDescent="0.35">
      <c r="A3193" t="s">
        <v>2770</v>
      </c>
      <c r="B3193">
        <v>4106026</v>
      </c>
    </row>
    <row r="3194" spans="1:2" x14ac:dyDescent="0.35">
      <c r="A3194" t="s">
        <v>2771</v>
      </c>
      <c r="B3194">
        <v>1609861</v>
      </c>
    </row>
    <row r="3195" spans="1:2" x14ac:dyDescent="0.35">
      <c r="A3195" t="s">
        <v>2772</v>
      </c>
      <c r="B3195">
        <v>2135001</v>
      </c>
    </row>
    <row r="3196" spans="1:2" x14ac:dyDescent="0.35">
      <c r="A3196" t="s">
        <v>2773</v>
      </c>
      <c r="B3196">
        <v>2626924</v>
      </c>
    </row>
    <row r="3197" spans="1:2" x14ac:dyDescent="0.35">
      <c r="A3197" t="s">
        <v>2774</v>
      </c>
      <c r="B3197">
        <v>2390958</v>
      </c>
    </row>
    <row r="3198" spans="1:2" x14ac:dyDescent="0.35">
      <c r="A3198" t="s">
        <v>2775</v>
      </c>
      <c r="B3198">
        <v>607038</v>
      </c>
    </row>
    <row r="3199" spans="1:2" x14ac:dyDescent="0.35">
      <c r="A3199" t="s">
        <v>2776</v>
      </c>
      <c r="B3199">
        <v>2050438</v>
      </c>
    </row>
    <row r="3200" spans="1:2" x14ac:dyDescent="0.35">
      <c r="A3200" t="s">
        <v>2777</v>
      </c>
      <c r="B3200">
        <v>1290894</v>
      </c>
    </row>
    <row r="3201" spans="1:2" x14ac:dyDescent="0.35">
      <c r="A3201" t="s">
        <v>2778</v>
      </c>
      <c r="B3201">
        <v>2169844</v>
      </c>
    </row>
    <row r="3202" spans="1:2" x14ac:dyDescent="0.35">
      <c r="A3202" t="s">
        <v>2779</v>
      </c>
      <c r="B3202">
        <v>2155119</v>
      </c>
    </row>
    <row r="3203" spans="1:2" x14ac:dyDescent="0.35">
      <c r="A3203" t="s">
        <v>2780</v>
      </c>
      <c r="B3203">
        <v>8060961</v>
      </c>
    </row>
    <row r="3204" spans="1:2" x14ac:dyDescent="0.35">
      <c r="A3204" t="s">
        <v>2781</v>
      </c>
      <c r="B3204">
        <v>45464722</v>
      </c>
    </row>
    <row r="3205" spans="1:2" x14ac:dyDescent="0.35">
      <c r="A3205" t="s">
        <v>2759</v>
      </c>
      <c r="B3205">
        <v>8223994</v>
      </c>
    </row>
    <row r="3206" spans="1:2" x14ac:dyDescent="0.35">
      <c r="A3206" t="s">
        <v>2760</v>
      </c>
      <c r="B3206">
        <v>8223994</v>
      </c>
    </row>
    <row r="3207" spans="1:2" x14ac:dyDescent="0.35">
      <c r="A3207" t="s">
        <v>2761</v>
      </c>
      <c r="B3207">
        <v>22665183</v>
      </c>
    </row>
    <row r="3208" spans="1:2" x14ac:dyDescent="0.35">
      <c r="A3208" t="s">
        <v>2762</v>
      </c>
      <c r="B3208">
        <v>17626606</v>
      </c>
    </row>
    <row r="3209" spans="1:2" x14ac:dyDescent="0.35">
      <c r="A3209" t="s">
        <v>2763</v>
      </c>
      <c r="B3209">
        <v>15840126</v>
      </c>
    </row>
    <row r="3210" spans="1:2" x14ac:dyDescent="0.35">
      <c r="A3210" t="s">
        <v>2764</v>
      </c>
      <c r="B3210">
        <v>23241483</v>
      </c>
    </row>
    <row r="3211" spans="1:2" x14ac:dyDescent="0.35">
      <c r="A3211" t="s">
        <v>2765</v>
      </c>
      <c r="B3211">
        <v>19730013</v>
      </c>
    </row>
    <row r="3212" spans="1:2" x14ac:dyDescent="0.35">
      <c r="A3212" t="s">
        <v>2766</v>
      </c>
      <c r="B3212">
        <v>21704988</v>
      </c>
    </row>
    <row r="3213" spans="1:2" x14ac:dyDescent="0.35">
      <c r="A3213" t="s">
        <v>2767</v>
      </c>
      <c r="B3213">
        <v>12106545</v>
      </c>
    </row>
    <row r="3214" spans="1:2" x14ac:dyDescent="0.35">
      <c r="A3214" t="s">
        <v>2768</v>
      </c>
      <c r="B3214">
        <v>20465815</v>
      </c>
    </row>
    <row r="3215" spans="1:2" x14ac:dyDescent="0.35">
      <c r="A3215" t="s">
        <v>2769</v>
      </c>
      <c r="B3215">
        <v>26007279</v>
      </c>
    </row>
    <row r="3216" spans="1:2" x14ac:dyDescent="0.35">
      <c r="A3216" t="s">
        <v>2770</v>
      </c>
      <c r="B3216">
        <v>35537403</v>
      </c>
    </row>
    <row r="3217" spans="1:2" x14ac:dyDescent="0.35">
      <c r="A3217" t="s">
        <v>2771</v>
      </c>
      <c r="B3217">
        <v>16379053</v>
      </c>
    </row>
    <row r="3218" spans="1:2" x14ac:dyDescent="0.35">
      <c r="A3218" t="s">
        <v>2772</v>
      </c>
      <c r="B3218">
        <v>23094452</v>
      </c>
    </row>
    <row r="3219" spans="1:2" x14ac:dyDescent="0.35">
      <c r="A3219" t="s">
        <v>2773</v>
      </c>
      <c r="B3219">
        <v>12383990</v>
      </c>
    </row>
    <row r="3220" spans="1:2" x14ac:dyDescent="0.35">
      <c r="A3220" t="s">
        <v>2774</v>
      </c>
      <c r="B3220">
        <v>27579070</v>
      </c>
    </row>
    <row r="3221" spans="1:2" x14ac:dyDescent="0.35">
      <c r="A3221" t="s">
        <v>2775</v>
      </c>
      <c r="B3221">
        <v>7828870</v>
      </c>
    </row>
    <row r="3222" spans="1:2" x14ac:dyDescent="0.35">
      <c r="A3222" t="s">
        <v>2776</v>
      </c>
      <c r="B3222">
        <v>20362982</v>
      </c>
    </row>
    <row r="3223" spans="1:2" x14ac:dyDescent="0.35">
      <c r="A3223" t="s">
        <v>2777</v>
      </c>
      <c r="B3223">
        <v>15602377</v>
      </c>
    </row>
    <row r="3224" spans="1:2" x14ac:dyDescent="0.35">
      <c r="A3224" t="s">
        <v>2778</v>
      </c>
      <c r="B3224">
        <v>13591269</v>
      </c>
    </row>
    <row r="3225" spans="1:2" x14ac:dyDescent="0.35">
      <c r="A3225" t="s">
        <v>2779</v>
      </c>
      <c r="B3225">
        <v>23309460</v>
      </c>
    </row>
    <row r="3226" spans="1:2" x14ac:dyDescent="0.35">
      <c r="A3226" t="s">
        <v>2780</v>
      </c>
      <c r="B3226">
        <v>67784809</v>
      </c>
    </row>
    <row r="3227" spans="1:2" x14ac:dyDescent="0.35">
      <c r="A3227" t="s">
        <v>2781</v>
      </c>
      <c r="B3227">
        <v>451065767</v>
      </c>
    </row>
    <row r="3228" spans="1:2" x14ac:dyDescent="0.35">
      <c r="A3228" t="s">
        <v>2759</v>
      </c>
      <c r="B3228">
        <v>7295584</v>
      </c>
    </row>
    <row r="3229" spans="1:2" x14ac:dyDescent="0.35">
      <c r="A3229" t="s">
        <v>2760</v>
      </c>
      <c r="B3229">
        <v>7295584</v>
      </c>
    </row>
    <row r="3230" spans="1:2" x14ac:dyDescent="0.35">
      <c r="A3230" t="s">
        <v>2761</v>
      </c>
      <c r="B3230">
        <v>22469600</v>
      </c>
    </row>
    <row r="3231" spans="1:2" x14ac:dyDescent="0.35">
      <c r="A3231" t="s">
        <v>2762</v>
      </c>
      <c r="B3231">
        <v>15600391</v>
      </c>
    </row>
    <row r="3232" spans="1:2" x14ac:dyDescent="0.35">
      <c r="A3232" t="s">
        <v>2763</v>
      </c>
      <c r="B3232">
        <v>16029941</v>
      </c>
    </row>
    <row r="3233" spans="1:2" x14ac:dyDescent="0.35">
      <c r="A3233" t="s">
        <v>2764</v>
      </c>
      <c r="B3233">
        <v>48980083</v>
      </c>
    </row>
    <row r="3234" spans="1:2" x14ac:dyDescent="0.35">
      <c r="A3234" t="s">
        <v>2765</v>
      </c>
      <c r="B3234">
        <v>29199401</v>
      </c>
    </row>
    <row r="3235" spans="1:2" x14ac:dyDescent="0.35">
      <c r="A3235" t="s">
        <v>2766</v>
      </c>
      <c r="B3235">
        <v>13391638</v>
      </c>
    </row>
    <row r="3236" spans="1:2" x14ac:dyDescent="0.35">
      <c r="A3236" t="s">
        <v>2767</v>
      </c>
      <c r="B3236">
        <v>8716470</v>
      </c>
    </row>
    <row r="3237" spans="1:2" x14ac:dyDescent="0.35">
      <c r="A3237" t="s">
        <v>2768</v>
      </c>
      <c r="B3237">
        <v>39549234</v>
      </c>
    </row>
    <row r="3238" spans="1:2" x14ac:dyDescent="0.35">
      <c r="A3238" t="s">
        <v>2769</v>
      </c>
      <c r="B3238">
        <v>24311438</v>
      </c>
    </row>
    <row r="3239" spans="1:2" x14ac:dyDescent="0.35">
      <c r="A3239" t="s">
        <v>2770</v>
      </c>
      <c r="B3239">
        <v>38423541</v>
      </c>
    </row>
    <row r="3240" spans="1:2" x14ac:dyDescent="0.35">
      <c r="A3240" t="s">
        <v>2771</v>
      </c>
      <c r="B3240">
        <v>24739422</v>
      </c>
    </row>
    <row r="3241" spans="1:2" x14ac:dyDescent="0.35">
      <c r="A3241" t="s">
        <v>2772</v>
      </c>
      <c r="B3241">
        <v>20219981</v>
      </c>
    </row>
    <row r="3242" spans="1:2" x14ac:dyDescent="0.35">
      <c r="A3242" t="s">
        <v>2773</v>
      </c>
      <c r="B3242">
        <v>21901908</v>
      </c>
    </row>
    <row r="3243" spans="1:2" x14ac:dyDescent="0.35">
      <c r="A3243" t="s">
        <v>2774</v>
      </c>
      <c r="B3243">
        <v>31616333</v>
      </c>
    </row>
    <row r="3244" spans="1:2" x14ac:dyDescent="0.35">
      <c r="A3244" t="s">
        <v>2775</v>
      </c>
      <c r="B3244">
        <v>9371248</v>
      </c>
    </row>
    <row r="3245" spans="1:2" x14ac:dyDescent="0.35">
      <c r="A3245" t="s">
        <v>2776</v>
      </c>
      <c r="B3245">
        <v>22641837</v>
      </c>
    </row>
    <row r="3246" spans="1:2" x14ac:dyDescent="0.35">
      <c r="A3246" t="s">
        <v>2777</v>
      </c>
      <c r="B3246">
        <v>12078635</v>
      </c>
    </row>
    <row r="3247" spans="1:2" x14ac:dyDescent="0.35">
      <c r="A3247" t="s">
        <v>2778</v>
      </c>
      <c r="B3247">
        <v>11461238</v>
      </c>
    </row>
    <row r="3248" spans="1:2" x14ac:dyDescent="0.35">
      <c r="A3248" t="s">
        <v>2779</v>
      </c>
      <c r="B3248">
        <v>43297690</v>
      </c>
    </row>
    <row r="3249" spans="1:2" x14ac:dyDescent="0.35">
      <c r="A3249" t="s">
        <v>2780</v>
      </c>
      <c r="B3249">
        <v>95298026</v>
      </c>
    </row>
    <row r="3250" spans="1:2" x14ac:dyDescent="0.35">
      <c r="A3250" t="s">
        <v>2781</v>
      </c>
      <c r="B3250">
        <v>556593639</v>
      </c>
    </row>
    <row r="3251" spans="1:2" x14ac:dyDescent="0.35">
      <c r="A3251" t="s">
        <v>2759</v>
      </c>
      <c r="B3251">
        <v>15718886</v>
      </c>
    </row>
    <row r="3252" spans="1:2" x14ac:dyDescent="0.35">
      <c r="A3252" t="s">
        <v>2760</v>
      </c>
      <c r="B3252">
        <v>15718886</v>
      </c>
    </row>
    <row r="3253" spans="1:2" x14ac:dyDescent="0.35">
      <c r="A3253" t="s">
        <v>2761</v>
      </c>
      <c r="B3253">
        <v>47084710</v>
      </c>
    </row>
    <row r="3254" spans="1:2" x14ac:dyDescent="0.35">
      <c r="A3254" t="s">
        <v>2762</v>
      </c>
      <c r="B3254">
        <v>35608550</v>
      </c>
    </row>
    <row r="3255" spans="1:2" x14ac:dyDescent="0.35">
      <c r="A3255" t="s">
        <v>2763</v>
      </c>
      <c r="B3255">
        <v>33408177</v>
      </c>
    </row>
    <row r="3256" spans="1:2" x14ac:dyDescent="0.35">
      <c r="A3256" t="s">
        <v>2764</v>
      </c>
      <c r="B3256">
        <v>73694859</v>
      </c>
    </row>
    <row r="3257" spans="1:2" x14ac:dyDescent="0.35">
      <c r="A3257" t="s">
        <v>2765</v>
      </c>
      <c r="B3257">
        <v>50526646</v>
      </c>
    </row>
    <row r="3258" spans="1:2" x14ac:dyDescent="0.35">
      <c r="A3258" t="s">
        <v>2766</v>
      </c>
      <c r="B3258">
        <v>36430435</v>
      </c>
    </row>
    <row r="3259" spans="1:2" x14ac:dyDescent="0.35">
      <c r="A3259" t="s">
        <v>2767</v>
      </c>
      <c r="B3259">
        <v>22261668</v>
      </c>
    </row>
    <row r="3260" spans="1:2" x14ac:dyDescent="0.35">
      <c r="A3260" t="s">
        <v>2768</v>
      </c>
      <c r="B3260">
        <v>61980629</v>
      </c>
    </row>
    <row r="3261" spans="1:2" x14ac:dyDescent="0.35">
      <c r="A3261" t="s">
        <v>2769</v>
      </c>
      <c r="B3261">
        <v>52702910</v>
      </c>
    </row>
    <row r="3262" spans="1:2" x14ac:dyDescent="0.35">
      <c r="A3262" t="s">
        <v>2770</v>
      </c>
      <c r="B3262">
        <v>78066970</v>
      </c>
    </row>
    <row r="3263" spans="1:2" x14ac:dyDescent="0.35">
      <c r="A3263" t="s">
        <v>2771</v>
      </c>
      <c r="B3263">
        <v>42728336</v>
      </c>
    </row>
    <row r="3264" spans="1:2" x14ac:dyDescent="0.35">
      <c r="A3264" t="s">
        <v>2772</v>
      </c>
      <c r="B3264">
        <v>45449434</v>
      </c>
    </row>
    <row r="3265" spans="1:2" x14ac:dyDescent="0.35">
      <c r="A3265" t="s">
        <v>2773</v>
      </c>
      <c r="B3265">
        <v>36912822</v>
      </c>
    </row>
    <row r="3266" spans="1:2" x14ac:dyDescent="0.35">
      <c r="A3266" t="s">
        <v>2774</v>
      </c>
      <c r="B3266">
        <v>61586361</v>
      </c>
    </row>
    <row r="3267" spans="1:2" x14ac:dyDescent="0.35">
      <c r="A3267" t="s">
        <v>2775</v>
      </c>
      <c r="B3267">
        <v>17807156</v>
      </c>
    </row>
    <row r="3268" spans="1:2" x14ac:dyDescent="0.35">
      <c r="A3268" t="s">
        <v>2776</v>
      </c>
      <c r="B3268">
        <v>45055257</v>
      </c>
    </row>
    <row r="3269" spans="1:2" x14ac:dyDescent="0.35">
      <c r="A3269" t="s">
        <v>2777</v>
      </c>
      <c r="B3269">
        <v>28971906</v>
      </c>
    </row>
    <row r="3270" spans="1:2" x14ac:dyDescent="0.35">
      <c r="A3270" t="s">
        <v>2778</v>
      </c>
      <c r="B3270">
        <v>27222351</v>
      </c>
    </row>
    <row r="3271" spans="1:2" x14ac:dyDescent="0.35">
      <c r="A3271" t="s">
        <v>2779</v>
      </c>
      <c r="B3271">
        <v>68762269</v>
      </c>
    </row>
    <row r="3272" spans="1:2" x14ac:dyDescent="0.35">
      <c r="A3272" t="s">
        <v>2780</v>
      </c>
      <c r="B3272">
        <v>171143796</v>
      </c>
    </row>
    <row r="3273" spans="1:2" x14ac:dyDescent="0.35">
      <c r="A3273" t="s">
        <v>2781</v>
      </c>
      <c r="B3273">
        <v>1053124128</v>
      </c>
    </row>
    <row r="3274" spans="1:2" x14ac:dyDescent="0.35">
      <c r="A3274" t="s">
        <v>2782</v>
      </c>
      <c r="B3274">
        <v>1993</v>
      </c>
    </row>
    <row r="3275" spans="1:2" x14ac:dyDescent="0.35">
      <c r="A3275" t="s">
        <v>2783</v>
      </c>
      <c r="B3275">
        <v>1993</v>
      </c>
    </row>
    <row r="3276" spans="1:2" x14ac:dyDescent="0.35">
      <c r="A3276" t="s">
        <v>2784</v>
      </c>
      <c r="B3276">
        <v>19499</v>
      </c>
    </row>
    <row r="3277" spans="1:2" x14ac:dyDescent="0.35">
      <c r="A3277" t="s">
        <v>2785</v>
      </c>
      <c r="B3277">
        <v>23816</v>
      </c>
    </row>
    <row r="3278" spans="1:2" x14ac:dyDescent="0.35">
      <c r="A3278" t="s">
        <v>2786</v>
      </c>
      <c r="B3278">
        <v>15381</v>
      </c>
    </row>
    <row r="3279" spans="1:2" x14ac:dyDescent="0.35">
      <c r="A3279" t="s">
        <v>2787</v>
      </c>
      <c r="B3279">
        <v>14733</v>
      </c>
    </row>
    <row r="3280" spans="1:2" x14ac:dyDescent="0.35">
      <c r="A3280" t="s">
        <v>2788</v>
      </c>
      <c r="B3280">
        <v>15972</v>
      </c>
    </row>
    <row r="3281" spans="1:2" x14ac:dyDescent="0.35">
      <c r="A3281" t="s">
        <v>2789</v>
      </c>
      <c r="B3281">
        <v>13338</v>
      </c>
    </row>
    <row r="3282" spans="1:2" x14ac:dyDescent="0.35">
      <c r="A3282" t="s">
        <v>2790</v>
      </c>
      <c r="B3282">
        <v>14387</v>
      </c>
    </row>
    <row r="3283" spans="1:2" x14ac:dyDescent="0.35">
      <c r="A3283" t="s">
        <v>2791</v>
      </c>
      <c r="B3283">
        <v>19656</v>
      </c>
    </row>
    <row r="3284" spans="1:2" x14ac:dyDescent="0.35">
      <c r="A3284" t="s">
        <v>2792</v>
      </c>
      <c r="B3284">
        <v>23842</v>
      </c>
    </row>
    <row r="3285" spans="1:2" x14ac:dyDescent="0.35">
      <c r="A3285" t="s">
        <v>2793</v>
      </c>
      <c r="B3285">
        <v>41060</v>
      </c>
    </row>
    <row r="3286" spans="1:2" x14ac:dyDescent="0.35">
      <c r="A3286" t="s">
        <v>2794</v>
      </c>
      <c r="B3286">
        <v>16099</v>
      </c>
    </row>
    <row r="3287" spans="1:2" x14ac:dyDescent="0.35">
      <c r="A3287" t="s">
        <v>2795</v>
      </c>
      <c r="B3287">
        <v>21350</v>
      </c>
    </row>
    <row r="3288" spans="1:2" x14ac:dyDescent="0.35">
      <c r="A3288" t="s">
        <v>2796</v>
      </c>
      <c r="B3288">
        <v>26269</v>
      </c>
    </row>
    <row r="3289" spans="1:2" x14ac:dyDescent="0.35">
      <c r="A3289" t="s">
        <v>2797</v>
      </c>
      <c r="B3289">
        <v>23910</v>
      </c>
    </row>
    <row r="3290" spans="1:2" x14ac:dyDescent="0.35">
      <c r="A3290" t="s">
        <v>2798</v>
      </c>
      <c r="B3290">
        <v>6070</v>
      </c>
    </row>
    <row r="3291" spans="1:2" x14ac:dyDescent="0.35">
      <c r="A3291" t="s">
        <v>2799</v>
      </c>
      <c r="B3291">
        <v>20504</v>
      </c>
    </row>
    <row r="3292" spans="1:2" x14ac:dyDescent="0.35">
      <c r="A3292" t="s">
        <v>2800</v>
      </c>
      <c r="B3292">
        <v>12909</v>
      </c>
    </row>
    <row r="3293" spans="1:2" x14ac:dyDescent="0.35">
      <c r="A3293" t="s">
        <v>2801</v>
      </c>
      <c r="B3293">
        <v>21698</v>
      </c>
    </row>
    <row r="3294" spans="1:2" x14ac:dyDescent="0.35">
      <c r="A3294" t="s">
        <v>2802</v>
      </c>
      <c r="B3294">
        <v>21551</v>
      </c>
    </row>
    <row r="3295" spans="1:2" x14ac:dyDescent="0.35">
      <c r="A3295" t="s">
        <v>2803</v>
      </c>
      <c r="B3295">
        <v>80610</v>
      </c>
    </row>
    <row r="3296" spans="1:2" x14ac:dyDescent="0.35">
      <c r="A3296" t="s">
        <v>2804</v>
      </c>
      <c r="B3296">
        <v>454647</v>
      </c>
    </row>
    <row r="3297" spans="1:2" x14ac:dyDescent="0.35">
      <c r="A3297" t="s">
        <v>2782</v>
      </c>
      <c r="B3297">
        <v>82240</v>
      </c>
    </row>
    <row r="3298" spans="1:2" x14ac:dyDescent="0.35">
      <c r="A3298" t="s">
        <v>2783</v>
      </c>
      <c r="B3298">
        <v>82240</v>
      </c>
    </row>
    <row r="3299" spans="1:2" x14ac:dyDescent="0.35">
      <c r="A3299" t="s">
        <v>2784</v>
      </c>
      <c r="B3299">
        <v>226652</v>
      </c>
    </row>
    <row r="3300" spans="1:2" x14ac:dyDescent="0.35">
      <c r="A3300" t="s">
        <v>2785</v>
      </c>
      <c r="B3300">
        <v>176266</v>
      </c>
    </row>
    <row r="3301" spans="1:2" x14ac:dyDescent="0.35">
      <c r="A3301" t="s">
        <v>2786</v>
      </c>
      <c r="B3301">
        <v>158401</v>
      </c>
    </row>
    <row r="3302" spans="1:2" x14ac:dyDescent="0.35">
      <c r="A3302" t="s">
        <v>2787</v>
      </c>
      <c r="B3302">
        <v>232415</v>
      </c>
    </row>
    <row r="3303" spans="1:2" x14ac:dyDescent="0.35">
      <c r="A3303" t="s">
        <v>2788</v>
      </c>
      <c r="B3303">
        <v>197300</v>
      </c>
    </row>
    <row r="3304" spans="1:2" x14ac:dyDescent="0.35">
      <c r="A3304" t="s">
        <v>2789</v>
      </c>
      <c r="B3304">
        <v>217050</v>
      </c>
    </row>
    <row r="3305" spans="1:2" x14ac:dyDescent="0.35">
      <c r="A3305" t="s">
        <v>2790</v>
      </c>
      <c r="B3305">
        <v>121065</v>
      </c>
    </row>
    <row r="3306" spans="1:2" x14ac:dyDescent="0.35">
      <c r="A3306" t="s">
        <v>2791</v>
      </c>
      <c r="B3306">
        <v>204658</v>
      </c>
    </row>
    <row r="3307" spans="1:2" x14ac:dyDescent="0.35">
      <c r="A3307" t="s">
        <v>2792</v>
      </c>
      <c r="B3307">
        <v>260073</v>
      </c>
    </row>
    <row r="3308" spans="1:2" x14ac:dyDescent="0.35">
      <c r="A3308" t="s">
        <v>2793</v>
      </c>
      <c r="B3308">
        <v>355374</v>
      </c>
    </row>
    <row r="3309" spans="1:2" x14ac:dyDescent="0.35">
      <c r="A3309" t="s">
        <v>2794</v>
      </c>
      <c r="B3309">
        <v>163791</v>
      </c>
    </row>
    <row r="3310" spans="1:2" x14ac:dyDescent="0.35">
      <c r="A3310" t="s">
        <v>2795</v>
      </c>
      <c r="B3310">
        <v>230945</v>
      </c>
    </row>
    <row r="3311" spans="1:2" x14ac:dyDescent="0.35">
      <c r="A3311" t="s">
        <v>2796</v>
      </c>
      <c r="B3311">
        <v>123840</v>
      </c>
    </row>
    <row r="3312" spans="1:2" x14ac:dyDescent="0.35">
      <c r="A3312" t="s">
        <v>2797</v>
      </c>
      <c r="B3312">
        <v>275791</v>
      </c>
    </row>
    <row r="3313" spans="1:2" x14ac:dyDescent="0.35">
      <c r="A3313" t="s">
        <v>2798</v>
      </c>
      <c r="B3313">
        <v>78289</v>
      </c>
    </row>
    <row r="3314" spans="1:2" x14ac:dyDescent="0.35">
      <c r="A3314" t="s">
        <v>2799</v>
      </c>
      <c r="B3314">
        <v>203630</v>
      </c>
    </row>
    <row r="3315" spans="1:2" x14ac:dyDescent="0.35">
      <c r="A3315" t="s">
        <v>2800</v>
      </c>
      <c r="B3315">
        <v>156024</v>
      </c>
    </row>
    <row r="3316" spans="1:2" x14ac:dyDescent="0.35">
      <c r="A3316" t="s">
        <v>2801</v>
      </c>
      <c r="B3316">
        <v>135913</v>
      </c>
    </row>
    <row r="3317" spans="1:2" x14ac:dyDescent="0.35">
      <c r="A3317" t="s">
        <v>2802</v>
      </c>
      <c r="B3317">
        <v>233095</v>
      </c>
    </row>
    <row r="3318" spans="1:2" x14ac:dyDescent="0.35">
      <c r="A3318" t="s">
        <v>2803</v>
      </c>
      <c r="B3318">
        <v>677848</v>
      </c>
    </row>
    <row r="3319" spans="1:2" x14ac:dyDescent="0.35">
      <c r="A3319" t="s">
        <v>2804</v>
      </c>
      <c r="B3319">
        <v>4510660</v>
      </c>
    </row>
    <row r="3320" spans="1:2" x14ac:dyDescent="0.35">
      <c r="A3320" t="s">
        <v>2782</v>
      </c>
      <c r="B3320">
        <v>72956</v>
      </c>
    </row>
    <row r="3321" spans="1:2" x14ac:dyDescent="0.35">
      <c r="A3321" t="s">
        <v>2783</v>
      </c>
      <c r="B3321">
        <v>72956</v>
      </c>
    </row>
    <row r="3322" spans="1:2" x14ac:dyDescent="0.35">
      <c r="A3322" t="s">
        <v>2784</v>
      </c>
      <c r="B3322">
        <v>224696</v>
      </c>
    </row>
    <row r="3323" spans="1:2" x14ac:dyDescent="0.35">
      <c r="A3323" t="s">
        <v>2785</v>
      </c>
      <c r="B3323">
        <v>156004</v>
      </c>
    </row>
    <row r="3324" spans="1:2" x14ac:dyDescent="0.35">
      <c r="A3324" t="s">
        <v>2786</v>
      </c>
      <c r="B3324">
        <v>160299</v>
      </c>
    </row>
    <row r="3325" spans="1:2" x14ac:dyDescent="0.35">
      <c r="A3325" t="s">
        <v>2787</v>
      </c>
      <c r="B3325">
        <v>489801</v>
      </c>
    </row>
    <row r="3326" spans="1:2" x14ac:dyDescent="0.35">
      <c r="A3326" t="s">
        <v>2788</v>
      </c>
      <c r="B3326">
        <v>291994</v>
      </c>
    </row>
    <row r="3327" spans="1:2" x14ac:dyDescent="0.35">
      <c r="A3327" t="s">
        <v>2789</v>
      </c>
      <c r="B3327">
        <v>133916</v>
      </c>
    </row>
    <row r="3328" spans="1:2" x14ac:dyDescent="0.35">
      <c r="A3328" t="s">
        <v>2790</v>
      </c>
      <c r="B3328">
        <v>87165</v>
      </c>
    </row>
    <row r="3329" spans="1:2" x14ac:dyDescent="0.35">
      <c r="A3329" t="s">
        <v>2791</v>
      </c>
      <c r="B3329">
        <v>395492</v>
      </c>
    </row>
    <row r="3330" spans="1:2" x14ac:dyDescent="0.35">
      <c r="A3330" t="s">
        <v>2792</v>
      </c>
      <c r="B3330">
        <v>243114</v>
      </c>
    </row>
    <row r="3331" spans="1:2" x14ac:dyDescent="0.35">
      <c r="A3331" t="s">
        <v>2793</v>
      </c>
      <c r="B3331">
        <v>384235</v>
      </c>
    </row>
    <row r="3332" spans="1:2" x14ac:dyDescent="0.35">
      <c r="A3332" t="s">
        <v>2794</v>
      </c>
      <c r="B3332">
        <v>247394</v>
      </c>
    </row>
    <row r="3333" spans="1:2" x14ac:dyDescent="0.35">
      <c r="A3333" t="s">
        <v>2795</v>
      </c>
      <c r="B3333">
        <v>202200</v>
      </c>
    </row>
    <row r="3334" spans="1:2" x14ac:dyDescent="0.35">
      <c r="A3334" t="s">
        <v>2796</v>
      </c>
      <c r="B3334">
        <v>219019</v>
      </c>
    </row>
    <row r="3335" spans="1:2" x14ac:dyDescent="0.35">
      <c r="A3335" t="s">
        <v>2797</v>
      </c>
      <c r="B3335">
        <v>316163</v>
      </c>
    </row>
    <row r="3336" spans="1:2" x14ac:dyDescent="0.35">
      <c r="A3336" t="s">
        <v>2798</v>
      </c>
      <c r="B3336">
        <v>93712</v>
      </c>
    </row>
    <row r="3337" spans="1:2" x14ac:dyDescent="0.35">
      <c r="A3337" t="s">
        <v>2799</v>
      </c>
      <c r="B3337">
        <v>226418</v>
      </c>
    </row>
    <row r="3338" spans="1:2" x14ac:dyDescent="0.35">
      <c r="A3338" t="s">
        <v>2800</v>
      </c>
      <c r="B3338">
        <v>120786</v>
      </c>
    </row>
    <row r="3339" spans="1:2" x14ac:dyDescent="0.35">
      <c r="A3339" t="s">
        <v>2801</v>
      </c>
      <c r="B3339">
        <v>114612</v>
      </c>
    </row>
    <row r="3340" spans="1:2" x14ac:dyDescent="0.35">
      <c r="A3340" t="s">
        <v>2802</v>
      </c>
      <c r="B3340">
        <v>432977</v>
      </c>
    </row>
    <row r="3341" spans="1:2" x14ac:dyDescent="0.35">
      <c r="A3341" t="s">
        <v>2803</v>
      </c>
      <c r="B3341">
        <v>952980</v>
      </c>
    </row>
    <row r="3342" spans="1:2" x14ac:dyDescent="0.35">
      <c r="A3342" t="s">
        <v>2804</v>
      </c>
      <c r="B3342">
        <v>5565933</v>
      </c>
    </row>
    <row r="3343" spans="1:2" x14ac:dyDescent="0.35">
      <c r="A3343" t="s">
        <v>2782</v>
      </c>
      <c r="B3343">
        <v>157189</v>
      </c>
    </row>
    <row r="3344" spans="1:2" x14ac:dyDescent="0.35">
      <c r="A3344" t="s">
        <v>2783</v>
      </c>
      <c r="B3344">
        <v>157189</v>
      </c>
    </row>
    <row r="3345" spans="1:2" x14ac:dyDescent="0.35">
      <c r="A3345" t="s">
        <v>2784</v>
      </c>
      <c r="B3345">
        <v>470847</v>
      </c>
    </row>
    <row r="3346" spans="1:2" x14ac:dyDescent="0.35">
      <c r="A3346" t="s">
        <v>2785</v>
      </c>
      <c r="B3346">
        <v>356086</v>
      </c>
    </row>
    <row r="3347" spans="1:2" x14ac:dyDescent="0.35">
      <c r="A3347" t="s">
        <v>2786</v>
      </c>
      <c r="B3347">
        <v>334081</v>
      </c>
    </row>
    <row r="3348" spans="1:2" x14ac:dyDescent="0.35">
      <c r="A3348" t="s">
        <v>2787</v>
      </c>
      <c r="B3348">
        <v>736949</v>
      </c>
    </row>
    <row r="3349" spans="1:2" x14ac:dyDescent="0.35">
      <c r="A3349" t="s">
        <v>2788</v>
      </c>
      <c r="B3349">
        <v>505266</v>
      </c>
    </row>
    <row r="3350" spans="1:2" x14ac:dyDescent="0.35">
      <c r="A3350" t="s">
        <v>2789</v>
      </c>
      <c r="B3350">
        <v>364304</v>
      </c>
    </row>
    <row r="3351" spans="1:2" x14ac:dyDescent="0.35">
      <c r="A3351" t="s">
        <v>2790</v>
      </c>
      <c r="B3351">
        <v>222617</v>
      </c>
    </row>
    <row r="3352" spans="1:2" x14ac:dyDescent="0.35">
      <c r="A3352" t="s">
        <v>2791</v>
      </c>
      <c r="B3352">
        <v>619806</v>
      </c>
    </row>
    <row r="3353" spans="1:2" x14ac:dyDescent="0.35">
      <c r="A3353" t="s">
        <v>2792</v>
      </c>
      <c r="B3353">
        <v>527029</v>
      </c>
    </row>
    <row r="3354" spans="1:2" x14ac:dyDescent="0.35">
      <c r="A3354" t="s">
        <v>2793</v>
      </c>
      <c r="B3354">
        <v>780669</v>
      </c>
    </row>
    <row r="3355" spans="1:2" x14ac:dyDescent="0.35">
      <c r="A3355" t="s">
        <v>2794</v>
      </c>
      <c r="B3355">
        <v>427284</v>
      </c>
    </row>
    <row r="3356" spans="1:2" x14ac:dyDescent="0.35">
      <c r="A3356" t="s">
        <v>2795</v>
      </c>
      <c r="B3356">
        <v>454495</v>
      </c>
    </row>
    <row r="3357" spans="1:2" x14ac:dyDescent="0.35">
      <c r="A3357" t="s">
        <v>2796</v>
      </c>
      <c r="B3357">
        <v>369128</v>
      </c>
    </row>
    <row r="3358" spans="1:2" x14ac:dyDescent="0.35">
      <c r="A3358" t="s">
        <v>2797</v>
      </c>
      <c r="B3358">
        <v>615864</v>
      </c>
    </row>
    <row r="3359" spans="1:2" x14ac:dyDescent="0.35">
      <c r="A3359" t="s">
        <v>2798</v>
      </c>
      <c r="B3359">
        <v>178071</v>
      </c>
    </row>
    <row r="3360" spans="1:2" x14ac:dyDescent="0.35">
      <c r="A3360" t="s">
        <v>2799</v>
      </c>
      <c r="B3360">
        <v>450552</v>
      </c>
    </row>
    <row r="3361" spans="1:2" x14ac:dyDescent="0.35">
      <c r="A3361" t="s">
        <v>2800</v>
      </c>
      <c r="B3361">
        <v>289719</v>
      </c>
    </row>
    <row r="3362" spans="1:2" x14ac:dyDescent="0.35">
      <c r="A3362" t="s">
        <v>2801</v>
      </c>
      <c r="B3362">
        <v>272223</v>
      </c>
    </row>
    <row r="3363" spans="1:2" x14ac:dyDescent="0.35">
      <c r="A3363" t="s">
        <v>2802</v>
      </c>
      <c r="B3363">
        <v>687623</v>
      </c>
    </row>
    <row r="3364" spans="1:2" x14ac:dyDescent="0.35">
      <c r="A3364" t="s">
        <v>2803</v>
      </c>
      <c r="B3364">
        <v>1711438</v>
      </c>
    </row>
    <row r="3365" spans="1:2" x14ac:dyDescent="0.35">
      <c r="A3365" t="s">
        <v>2804</v>
      </c>
      <c r="B3365">
        <v>10531240</v>
      </c>
    </row>
    <row r="3366" spans="1:2" x14ac:dyDescent="0.35">
      <c r="A3366" t="s">
        <v>2805</v>
      </c>
      <c r="B3366">
        <v>25970</v>
      </c>
    </row>
    <row r="3367" spans="1:2" x14ac:dyDescent="0.35">
      <c r="A3367" t="s">
        <v>2806</v>
      </c>
      <c r="B3367">
        <v>25970</v>
      </c>
    </row>
    <row r="3368" spans="1:2" x14ac:dyDescent="0.35">
      <c r="A3368" t="s">
        <v>2807</v>
      </c>
      <c r="B3368">
        <v>62738</v>
      </c>
    </row>
    <row r="3369" spans="1:2" x14ac:dyDescent="0.35">
      <c r="A3369" t="s">
        <v>2808</v>
      </c>
      <c r="B3369">
        <v>56855</v>
      </c>
    </row>
    <row r="3370" spans="1:2" x14ac:dyDescent="0.35">
      <c r="A3370" t="s">
        <v>2809</v>
      </c>
      <c r="B3370">
        <v>43499</v>
      </c>
    </row>
    <row r="3371" spans="1:2" x14ac:dyDescent="0.35">
      <c r="A3371" t="s">
        <v>2810</v>
      </c>
      <c r="B3371">
        <v>39849</v>
      </c>
    </row>
    <row r="3372" spans="1:2" x14ac:dyDescent="0.35">
      <c r="A3372" t="s">
        <v>2811</v>
      </c>
      <c r="B3372">
        <v>35094</v>
      </c>
    </row>
    <row r="3373" spans="1:2" x14ac:dyDescent="0.35">
      <c r="A3373" t="s">
        <v>2812</v>
      </c>
      <c r="B3373">
        <v>55939</v>
      </c>
    </row>
    <row r="3374" spans="1:2" x14ac:dyDescent="0.35">
      <c r="A3374" t="s">
        <v>2813</v>
      </c>
      <c r="B3374">
        <v>35673</v>
      </c>
    </row>
    <row r="3375" spans="1:2" x14ac:dyDescent="0.35">
      <c r="A3375" t="s">
        <v>2814</v>
      </c>
      <c r="B3375">
        <v>55158</v>
      </c>
    </row>
    <row r="3376" spans="1:2" x14ac:dyDescent="0.35">
      <c r="A3376" t="s">
        <v>2815</v>
      </c>
      <c r="B3376">
        <v>67054</v>
      </c>
    </row>
    <row r="3377" spans="1:2" x14ac:dyDescent="0.35">
      <c r="A3377" t="s">
        <v>2816</v>
      </c>
      <c r="B3377">
        <v>85741</v>
      </c>
    </row>
    <row r="3378" spans="1:2" x14ac:dyDescent="0.35">
      <c r="A3378" t="s">
        <v>2817</v>
      </c>
      <c r="B3378">
        <v>43830</v>
      </c>
    </row>
    <row r="3379" spans="1:2" x14ac:dyDescent="0.35">
      <c r="A3379" t="s">
        <v>2818</v>
      </c>
      <c r="B3379">
        <v>48321</v>
      </c>
    </row>
    <row r="3380" spans="1:2" x14ac:dyDescent="0.35">
      <c r="A3380" t="s">
        <v>2819</v>
      </c>
      <c r="B3380">
        <v>50131</v>
      </c>
    </row>
    <row r="3381" spans="1:2" x14ac:dyDescent="0.35">
      <c r="A3381" t="s">
        <v>2820</v>
      </c>
      <c r="B3381">
        <v>79542</v>
      </c>
    </row>
    <row r="3382" spans="1:2" x14ac:dyDescent="0.35">
      <c r="A3382" t="s">
        <v>2821</v>
      </c>
      <c r="B3382">
        <v>20610</v>
      </c>
    </row>
    <row r="3383" spans="1:2" x14ac:dyDescent="0.35">
      <c r="A3383" t="s">
        <v>2822</v>
      </c>
      <c r="B3383">
        <v>54045</v>
      </c>
    </row>
    <row r="3384" spans="1:2" x14ac:dyDescent="0.35">
      <c r="A3384" t="s">
        <v>2823</v>
      </c>
      <c r="B3384">
        <v>29042</v>
      </c>
    </row>
    <row r="3385" spans="1:2" x14ac:dyDescent="0.35">
      <c r="A3385" t="s">
        <v>2824</v>
      </c>
      <c r="B3385">
        <v>36018</v>
      </c>
    </row>
    <row r="3386" spans="1:2" x14ac:dyDescent="0.35">
      <c r="A3386" t="s">
        <v>2825</v>
      </c>
      <c r="B3386">
        <v>51553</v>
      </c>
    </row>
    <row r="3387" spans="1:2" x14ac:dyDescent="0.35">
      <c r="A3387" t="s">
        <v>2826</v>
      </c>
      <c r="B3387">
        <v>127461</v>
      </c>
    </row>
    <row r="3388" spans="1:2" x14ac:dyDescent="0.35">
      <c r="A3388" t="s">
        <v>2827</v>
      </c>
      <c r="B3388">
        <v>1104123</v>
      </c>
    </row>
    <row r="3389" spans="1:2" x14ac:dyDescent="0.35">
      <c r="A3389" t="s">
        <v>2805</v>
      </c>
      <c r="B3389">
        <v>146701</v>
      </c>
    </row>
    <row r="3390" spans="1:2" x14ac:dyDescent="0.35">
      <c r="A3390" t="s">
        <v>2806</v>
      </c>
      <c r="B3390">
        <v>146701</v>
      </c>
    </row>
    <row r="3391" spans="1:2" x14ac:dyDescent="0.35">
      <c r="A3391" t="s">
        <v>2807</v>
      </c>
      <c r="B3391">
        <v>349217</v>
      </c>
    </row>
    <row r="3392" spans="1:2" x14ac:dyDescent="0.35">
      <c r="A3392" t="s">
        <v>2808</v>
      </c>
      <c r="B3392">
        <v>225250</v>
      </c>
    </row>
    <row r="3393" spans="1:2" x14ac:dyDescent="0.35">
      <c r="A3393" t="s">
        <v>2809</v>
      </c>
      <c r="B3393">
        <v>172599</v>
      </c>
    </row>
    <row r="3394" spans="1:2" x14ac:dyDescent="0.35">
      <c r="A3394" t="s">
        <v>2810</v>
      </c>
      <c r="B3394">
        <v>234847</v>
      </c>
    </row>
    <row r="3395" spans="1:2" x14ac:dyDescent="0.35">
      <c r="A3395" t="s">
        <v>2811</v>
      </c>
      <c r="B3395">
        <v>187908</v>
      </c>
    </row>
    <row r="3396" spans="1:2" x14ac:dyDescent="0.35">
      <c r="A3396" t="s">
        <v>2812</v>
      </c>
      <c r="B3396">
        <v>295564</v>
      </c>
    </row>
    <row r="3397" spans="1:2" x14ac:dyDescent="0.35">
      <c r="A3397" t="s">
        <v>2813</v>
      </c>
      <c r="B3397">
        <v>167331</v>
      </c>
    </row>
    <row r="3398" spans="1:2" x14ac:dyDescent="0.35">
      <c r="A3398" t="s">
        <v>2814</v>
      </c>
      <c r="B3398">
        <v>290575</v>
      </c>
    </row>
    <row r="3399" spans="1:2" x14ac:dyDescent="0.35">
      <c r="A3399" t="s">
        <v>2815</v>
      </c>
      <c r="B3399">
        <v>298939</v>
      </c>
    </row>
    <row r="3400" spans="1:2" x14ac:dyDescent="0.35">
      <c r="A3400" t="s">
        <v>2816</v>
      </c>
      <c r="B3400">
        <v>329446</v>
      </c>
    </row>
    <row r="3401" spans="1:2" x14ac:dyDescent="0.35">
      <c r="A3401" t="s">
        <v>2817</v>
      </c>
      <c r="B3401">
        <v>184173</v>
      </c>
    </row>
    <row r="3402" spans="1:2" x14ac:dyDescent="0.35">
      <c r="A3402" t="s">
        <v>2818</v>
      </c>
      <c r="B3402">
        <v>221443</v>
      </c>
    </row>
    <row r="3403" spans="1:2" x14ac:dyDescent="0.35">
      <c r="A3403" t="s">
        <v>2819</v>
      </c>
      <c r="B3403">
        <v>146881</v>
      </c>
    </row>
    <row r="3404" spans="1:2" x14ac:dyDescent="0.35">
      <c r="A3404" t="s">
        <v>2820</v>
      </c>
      <c r="B3404">
        <v>307758</v>
      </c>
    </row>
    <row r="3405" spans="1:2" x14ac:dyDescent="0.35">
      <c r="A3405" t="s">
        <v>2821</v>
      </c>
      <c r="B3405">
        <v>75120</v>
      </c>
    </row>
    <row r="3406" spans="1:2" x14ac:dyDescent="0.35">
      <c r="A3406" t="s">
        <v>2822</v>
      </c>
      <c r="B3406">
        <v>213588</v>
      </c>
    </row>
    <row r="3407" spans="1:2" x14ac:dyDescent="0.35">
      <c r="A3407" t="s">
        <v>2823</v>
      </c>
      <c r="B3407">
        <v>132936</v>
      </c>
    </row>
    <row r="3408" spans="1:2" x14ac:dyDescent="0.35">
      <c r="A3408" t="s">
        <v>2824</v>
      </c>
      <c r="B3408">
        <v>139623</v>
      </c>
    </row>
    <row r="3409" spans="1:2" x14ac:dyDescent="0.35">
      <c r="A3409" t="s">
        <v>2825</v>
      </c>
      <c r="B3409">
        <v>198238</v>
      </c>
    </row>
    <row r="3410" spans="1:2" x14ac:dyDescent="0.35">
      <c r="A3410" t="s">
        <v>2826</v>
      </c>
      <c r="B3410">
        <v>572641</v>
      </c>
    </row>
    <row r="3411" spans="1:2" x14ac:dyDescent="0.35">
      <c r="A3411" t="s">
        <v>2827</v>
      </c>
      <c r="B3411">
        <v>4890778</v>
      </c>
    </row>
    <row r="3412" spans="1:2" x14ac:dyDescent="0.35">
      <c r="A3412" t="s">
        <v>2805</v>
      </c>
      <c r="B3412">
        <v>16221</v>
      </c>
    </row>
    <row r="3413" spans="1:2" x14ac:dyDescent="0.35">
      <c r="A3413" t="s">
        <v>2806</v>
      </c>
      <c r="B3413">
        <v>16221</v>
      </c>
    </row>
    <row r="3414" spans="1:2" x14ac:dyDescent="0.35">
      <c r="A3414" t="s">
        <v>2807</v>
      </c>
      <c r="B3414">
        <v>45997</v>
      </c>
    </row>
    <row r="3415" spans="1:2" x14ac:dyDescent="0.35">
      <c r="A3415" t="s">
        <v>2808</v>
      </c>
      <c r="B3415">
        <v>34483</v>
      </c>
    </row>
    <row r="3416" spans="1:2" x14ac:dyDescent="0.35">
      <c r="A3416" t="s">
        <v>2809</v>
      </c>
      <c r="B3416">
        <v>33171</v>
      </c>
    </row>
    <row r="3417" spans="1:2" x14ac:dyDescent="0.35">
      <c r="A3417" t="s">
        <v>2810</v>
      </c>
      <c r="B3417">
        <v>102922</v>
      </c>
    </row>
    <row r="3418" spans="1:2" x14ac:dyDescent="0.35">
      <c r="A3418" t="s">
        <v>2811</v>
      </c>
      <c r="B3418">
        <v>56461</v>
      </c>
    </row>
    <row r="3419" spans="1:2" x14ac:dyDescent="0.35">
      <c r="A3419" t="s">
        <v>2812</v>
      </c>
      <c r="B3419">
        <v>28135</v>
      </c>
    </row>
    <row r="3420" spans="1:2" x14ac:dyDescent="0.35">
      <c r="A3420" t="s">
        <v>2813</v>
      </c>
      <c r="B3420">
        <v>18450</v>
      </c>
    </row>
    <row r="3421" spans="1:2" x14ac:dyDescent="0.35">
      <c r="A3421" t="s">
        <v>2814</v>
      </c>
      <c r="B3421">
        <v>78839</v>
      </c>
    </row>
    <row r="3422" spans="1:2" x14ac:dyDescent="0.35">
      <c r="A3422" t="s">
        <v>2815</v>
      </c>
      <c r="B3422">
        <v>50237</v>
      </c>
    </row>
    <row r="3423" spans="1:2" x14ac:dyDescent="0.35">
      <c r="A3423" t="s">
        <v>2816</v>
      </c>
      <c r="B3423">
        <v>81379</v>
      </c>
    </row>
    <row r="3424" spans="1:2" x14ac:dyDescent="0.35">
      <c r="A3424" t="s">
        <v>2817</v>
      </c>
      <c r="B3424">
        <v>50091</v>
      </c>
    </row>
    <row r="3425" spans="1:2" x14ac:dyDescent="0.35">
      <c r="A3425" t="s">
        <v>2818</v>
      </c>
      <c r="B3425">
        <v>43856</v>
      </c>
    </row>
    <row r="3426" spans="1:2" x14ac:dyDescent="0.35">
      <c r="A3426" t="s">
        <v>2819</v>
      </c>
      <c r="B3426">
        <v>43195</v>
      </c>
    </row>
    <row r="3427" spans="1:2" x14ac:dyDescent="0.35">
      <c r="A3427" t="s">
        <v>2820</v>
      </c>
      <c r="B3427">
        <v>66216</v>
      </c>
    </row>
    <row r="3428" spans="1:2" x14ac:dyDescent="0.35">
      <c r="A3428" t="s">
        <v>2821</v>
      </c>
      <c r="B3428">
        <v>19992</v>
      </c>
    </row>
    <row r="3429" spans="1:2" x14ac:dyDescent="0.35">
      <c r="A3429" t="s">
        <v>2822</v>
      </c>
      <c r="B3429">
        <v>47305</v>
      </c>
    </row>
    <row r="3430" spans="1:2" x14ac:dyDescent="0.35">
      <c r="A3430" t="s">
        <v>2823</v>
      </c>
      <c r="B3430">
        <v>27392</v>
      </c>
    </row>
    <row r="3431" spans="1:2" x14ac:dyDescent="0.35">
      <c r="A3431" t="s">
        <v>2824</v>
      </c>
      <c r="B3431">
        <v>24764</v>
      </c>
    </row>
    <row r="3432" spans="1:2" x14ac:dyDescent="0.35">
      <c r="A3432" t="s">
        <v>2825</v>
      </c>
      <c r="B3432">
        <v>93372</v>
      </c>
    </row>
    <row r="3433" spans="1:2" x14ac:dyDescent="0.35">
      <c r="A3433" t="s">
        <v>2826</v>
      </c>
      <c r="B3433">
        <v>213095</v>
      </c>
    </row>
    <row r="3434" spans="1:2" x14ac:dyDescent="0.35">
      <c r="A3434" t="s">
        <v>2827</v>
      </c>
      <c r="B3434">
        <v>1175573</v>
      </c>
    </row>
    <row r="3435" spans="1:2" x14ac:dyDescent="0.35">
      <c r="A3435" t="s">
        <v>2805</v>
      </c>
      <c r="B3435">
        <v>188892</v>
      </c>
    </row>
    <row r="3436" spans="1:2" x14ac:dyDescent="0.35">
      <c r="A3436" t="s">
        <v>2806</v>
      </c>
      <c r="B3436">
        <v>188892</v>
      </c>
    </row>
    <row r="3437" spans="1:2" x14ac:dyDescent="0.35">
      <c r="A3437" t="s">
        <v>2807</v>
      </c>
      <c r="B3437">
        <v>457952</v>
      </c>
    </row>
    <row r="3438" spans="1:2" x14ac:dyDescent="0.35">
      <c r="A3438" t="s">
        <v>2808</v>
      </c>
      <c r="B3438">
        <v>316588</v>
      </c>
    </row>
    <row r="3439" spans="1:2" x14ac:dyDescent="0.35">
      <c r="A3439" t="s">
        <v>2809</v>
      </c>
      <c r="B3439">
        <v>249269</v>
      </c>
    </row>
    <row r="3440" spans="1:2" x14ac:dyDescent="0.35">
      <c r="A3440" t="s">
        <v>2810</v>
      </c>
      <c r="B3440">
        <v>377618</v>
      </c>
    </row>
    <row r="3441" spans="1:2" x14ac:dyDescent="0.35">
      <c r="A3441" t="s">
        <v>2811</v>
      </c>
      <c r="B3441">
        <v>279463</v>
      </c>
    </row>
    <row r="3442" spans="1:2" x14ac:dyDescent="0.35">
      <c r="A3442" t="s">
        <v>2812</v>
      </c>
      <c r="B3442">
        <v>379638</v>
      </c>
    </row>
    <row r="3443" spans="1:2" x14ac:dyDescent="0.35">
      <c r="A3443" t="s">
        <v>2813</v>
      </c>
      <c r="B3443">
        <v>221454</v>
      </c>
    </row>
    <row r="3444" spans="1:2" x14ac:dyDescent="0.35">
      <c r="A3444" t="s">
        <v>2814</v>
      </c>
      <c r="B3444">
        <v>424572</v>
      </c>
    </row>
    <row r="3445" spans="1:2" x14ac:dyDescent="0.35">
      <c r="A3445" t="s">
        <v>2815</v>
      </c>
      <c r="B3445">
        <v>416230</v>
      </c>
    </row>
    <row r="3446" spans="1:2" x14ac:dyDescent="0.35">
      <c r="A3446" t="s">
        <v>2816</v>
      </c>
      <c r="B3446">
        <v>496566</v>
      </c>
    </row>
    <row r="3447" spans="1:2" x14ac:dyDescent="0.35">
      <c r="A3447" t="s">
        <v>2817</v>
      </c>
      <c r="B3447">
        <v>278094</v>
      </c>
    </row>
    <row r="3448" spans="1:2" x14ac:dyDescent="0.35">
      <c r="A3448" t="s">
        <v>2818</v>
      </c>
      <c r="B3448">
        <v>313620</v>
      </c>
    </row>
    <row r="3449" spans="1:2" x14ac:dyDescent="0.35">
      <c r="A3449" t="s">
        <v>2819</v>
      </c>
      <c r="B3449">
        <v>240207</v>
      </c>
    </row>
    <row r="3450" spans="1:2" x14ac:dyDescent="0.35">
      <c r="A3450" t="s">
        <v>2820</v>
      </c>
      <c r="B3450">
        <v>453516</v>
      </c>
    </row>
    <row r="3451" spans="1:2" x14ac:dyDescent="0.35">
      <c r="A3451" t="s">
        <v>2821</v>
      </c>
      <c r="B3451">
        <v>115722</v>
      </c>
    </row>
    <row r="3452" spans="1:2" x14ac:dyDescent="0.35">
      <c r="A3452" t="s">
        <v>2822</v>
      </c>
      <c r="B3452">
        <v>314938</v>
      </c>
    </row>
    <row r="3453" spans="1:2" x14ac:dyDescent="0.35">
      <c r="A3453" t="s">
        <v>2823</v>
      </c>
      <c r="B3453">
        <v>189370</v>
      </c>
    </row>
    <row r="3454" spans="1:2" x14ac:dyDescent="0.35">
      <c r="A3454" t="s">
        <v>2824</v>
      </c>
      <c r="B3454">
        <v>200405</v>
      </c>
    </row>
    <row r="3455" spans="1:2" x14ac:dyDescent="0.35">
      <c r="A3455" t="s">
        <v>2825</v>
      </c>
      <c r="B3455">
        <v>343163</v>
      </c>
    </row>
    <row r="3456" spans="1:2" x14ac:dyDescent="0.35">
      <c r="A3456" t="s">
        <v>2826</v>
      </c>
      <c r="B3456">
        <v>913197</v>
      </c>
    </row>
    <row r="3457" spans="1:2" x14ac:dyDescent="0.35">
      <c r="A3457" t="s">
        <v>2827</v>
      </c>
      <c r="B3457">
        <v>7170474</v>
      </c>
    </row>
    <row r="3458" spans="1:2" x14ac:dyDescent="0.35">
      <c r="A3458" t="s">
        <v>2828</v>
      </c>
      <c r="B3458">
        <v>171345</v>
      </c>
    </row>
    <row r="3459" spans="1:2" x14ac:dyDescent="0.35">
      <c r="A3459" t="s">
        <v>2829</v>
      </c>
      <c r="B3459">
        <v>171345</v>
      </c>
    </row>
    <row r="3460" spans="1:2" x14ac:dyDescent="0.35">
      <c r="A3460" t="s">
        <v>2830</v>
      </c>
      <c r="B3460">
        <v>1867690</v>
      </c>
    </row>
    <row r="3461" spans="1:2" x14ac:dyDescent="0.35">
      <c r="A3461" t="s">
        <v>2831</v>
      </c>
      <c r="B3461">
        <v>2300882</v>
      </c>
    </row>
    <row r="3462" spans="1:2" x14ac:dyDescent="0.35">
      <c r="A3462" t="s">
        <v>2832</v>
      </c>
      <c r="B3462">
        <v>1479230</v>
      </c>
    </row>
    <row r="3463" spans="1:2" x14ac:dyDescent="0.35">
      <c r="A3463" t="s">
        <v>2833</v>
      </c>
      <c r="B3463">
        <v>1418711</v>
      </c>
    </row>
    <row r="3464" spans="1:2" x14ac:dyDescent="0.35">
      <c r="A3464" t="s">
        <v>2834</v>
      </c>
      <c r="B3464">
        <v>1546166</v>
      </c>
    </row>
    <row r="3465" spans="1:2" x14ac:dyDescent="0.35">
      <c r="A3465" t="s">
        <v>2835</v>
      </c>
      <c r="B3465">
        <v>1264532</v>
      </c>
    </row>
    <row r="3466" spans="1:2" x14ac:dyDescent="0.35">
      <c r="A3466" t="s">
        <v>2836</v>
      </c>
      <c r="B3466">
        <v>1388593</v>
      </c>
    </row>
    <row r="3467" spans="1:2" x14ac:dyDescent="0.35">
      <c r="A3467" t="s">
        <v>2837</v>
      </c>
      <c r="B3467">
        <v>1890766</v>
      </c>
    </row>
    <row r="3468" spans="1:2" x14ac:dyDescent="0.35">
      <c r="A3468" t="s">
        <v>2838</v>
      </c>
      <c r="B3468">
        <v>2293297</v>
      </c>
    </row>
    <row r="3469" spans="1:2" x14ac:dyDescent="0.35">
      <c r="A3469" t="s">
        <v>2839</v>
      </c>
      <c r="B3469">
        <v>3979225</v>
      </c>
    </row>
    <row r="3470" spans="1:2" x14ac:dyDescent="0.35">
      <c r="A3470" t="s">
        <v>2840</v>
      </c>
      <c r="B3470">
        <v>1549932</v>
      </c>
    </row>
    <row r="3471" spans="1:2" x14ac:dyDescent="0.35">
      <c r="A3471" t="s">
        <v>2841</v>
      </c>
      <c r="B3471">
        <v>2065330</v>
      </c>
    </row>
    <row r="3472" spans="1:2" x14ac:dyDescent="0.35">
      <c r="A3472" t="s">
        <v>2842</v>
      </c>
      <c r="B3472">
        <v>2550524</v>
      </c>
    </row>
    <row r="3473" spans="1:2" x14ac:dyDescent="0.35">
      <c r="A3473" t="s">
        <v>2843</v>
      </c>
      <c r="B3473">
        <v>2287506</v>
      </c>
    </row>
    <row r="3474" spans="1:2" x14ac:dyDescent="0.35">
      <c r="A3474" t="s">
        <v>2844</v>
      </c>
      <c r="B3474">
        <v>580358</v>
      </c>
    </row>
    <row r="3475" spans="1:2" x14ac:dyDescent="0.35">
      <c r="A3475" t="s">
        <v>2845</v>
      </c>
      <c r="B3475">
        <v>1975889</v>
      </c>
    </row>
    <row r="3476" spans="1:2" x14ac:dyDescent="0.35">
      <c r="A3476" t="s">
        <v>2846</v>
      </c>
      <c r="B3476">
        <v>1248943</v>
      </c>
    </row>
    <row r="3477" spans="1:2" x14ac:dyDescent="0.35">
      <c r="A3477" t="s">
        <v>2847</v>
      </c>
      <c r="B3477">
        <v>2112128</v>
      </c>
    </row>
    <row r="3478" spans="1:2" x14ac:dyDescent="0.35">
      <c r="A3478" t="s">
        <v>2848</v>
      </c>
      <c r="B3478">
        <v>2082015</v>
      </c>
    </row>
    <row r="3479" spans="1:2" x14ac:dyDescent="0.35">
      <c r="A3479" t="s">
        <v>2849</v>
      </c>
      <c r="B3479">
        <v>7852890</v>
      </c>
    </row>
    <row r="3480" spans="1:2" x14ac:dyDescent="0.35">
      <c r="A3480" t="s">
        <v>2850</v>
      </c>
      <c r="B3480">
        <v>43905952</v>
      </c>
    </row>
    <row r="3481" spans="1:2" x14ac:dyDescent="0.35">
      <c r="A3481" t="s">
        <v>2828</v>
      </c>
      <c r="B3481">
        <v>7995053</v>
      </c>
    </row>
    <row r="3482" spans="1:2" x14ac:dyDescent="0.35">
      <c r="A3482" t="s">
        <v>2829</v>
      </c>
      <c r="B3482">
        <v>7995053</v>
      </c>
    </row>
    <row r="3483" spans="1:2" x14ac:dyDescent="0.35">
      <c r="A3483" t="s">
        <v>2830</v>
      </c>
      <c r="B3483">
        <v>22089314</v>
      </c>
    </row>
    <row r="3484" spans="1:2" x14ac:dyDescent="0.35">
      <c r="A3484" t="s">
        <v>2831</v>
      </c>
      <c r="B3484">
        <v>17225090</v>
      </c>
    </row>
    <row r="3485" spans="1:2" x14ac:dyDescent="0.35">
      <c r="A3485" t="s">
        <v>2832</v>
      </c>
      <c r="B3485">
        <v>15509126</v>
      </c>
    </row>
    <row r="3486" spans="1:2" x14ac:dyDescent="0.35">
      <c r="A3486" t="s">
        <v>2833</v>
      </c>
      <c r="B3486">
        <v>22774221</v>
      </c>
    </row>
    <row r="3487" spans="1:2" x14ac:dyDescent="0.35">
      <c r="A3487" t="s">
        <v>2834</v>
      </c>
      <c r="B3487">
        <v>19344805</v>
      </c>
    </row>
    <row r="3488" spans="1:2" x14ac:dyDescent="0.35">
      <c r="A3488" t="s">
        <v>2835</v>
      </c>
      <c r="B3488">
        <v>21192374</v>
      </c>
    </row>
    <row r="3489" spans="1:2" x14ac:dyDescent="0.35">
      <c r="A3489" t="s">
        <v>2836</v>
      </c>
      <c r="B3489">
        <v>11818149</v>
      </c>
    </row>
    <row r="3490" spans="1:2" x14ac:dyDescent="0.35">
      <c r="A3490" t="s">
        <v>2837</v>
      </c>
      <c r="B3490">
        <v>19970582</v>
      </c>
    </row>
    <row r="3491" spans="1:2" x14ac:dyDescent="0.35">
      <c r="A3491" t="s">
        <v>2838</v>
      </c>
      <c r="B3491">
        <v>25448267</v>
      </c>
    </row>
    <row r="3492" spans="1:2" x14ac:dyDescent="0.35">
      <c r="A3492" t="s">
        <v>2839</v>
      </c>
      <c r="B3492">
        <v>34852583</v>
      </c>
    </row>
    <row r="3493" spans="1:2" x14ac:dyDescent="0.35">
      <c r="A3493" t="s">
        <v>2840</v>
      </c>
      <c r="B3493">
        <v>16031089</v>
      </c>
    </row>
    <row r="3494" spans="1:2" x14ac:dyDescent="0.35">
      <c r="A3494" t="s">
        <v>2841</v>
      </c>
      <c r="B3494">
        <v>22642064</v>
      </c>
    </row>
    <row r="3495" spans="1:2" x14ac:dyDescent="0.35">
      <c r="A3495" t="s">
        <v>2842</v>
      </c>
      <c r="B3495">
        <v>12113269</v>
      </c>
    </row>
    <row r="3496" spans="1:2" x14ac:dyDescent="0.35">
      <c r="A3496" t="s">
        <v>2843</v>
      </c>
      <c r="B3496">
        <v>26995521</v>
      </c>
    </row>
    <row r="3497" spans="1:2" x14ac:dyDescent="0.35">
      <c r="A3497" t="s">
        <v>2844</v>
      </c>
      <c r="B3497">
        <v>7675461</v>
      </c>
    </row>
    <row r="3498" spans="1:2" x14ac:dyDescent="0.35">
      <c r="A3498" t="s">
        <v>2845</v>
      </c>
      <c r="B3498">
        <v>19945764</v>
      </c>
    </row>
    <row r="3499" spans="1:2" x14ac:dyDescent="0.35">
      <c r="A3499" t="s">
        <v>2846</v>
      </c>
      <c r="B3499">
        <v>15313417</v>
      </c>
    </row>
    <row r="3500" spans="1:2" x14ac:dyDescent="0.35">
      <c r="A3500" t="s">
        <v>2847</v>
      </c>
      <c r="B3500">
        <v>13315733</v>
      </c>
    </row>
    <row r="3501" spans="1:2" x14ac:dyDescent="0.35">
      <c r="A3501" t="s">
        <v>2848</v>
      </c>
      <c r="B3501">
        <v>22878127</v>
      </c>
    </row>
    <row r="3502" spans="1:2" x14ac:dyDescent="0.35">
      <c r="A3502" t="s">
        <v>2849</v>
      </c>
      <c r="B3502">
        <v>66534320</v>
      </c>
    </row>
    <row r="3503" spans="1:2" x14ac:dyDescent="0.35">
      <c r="A3503" t="s">
        <v>2850</v>
      </c>
      <c r="B3503">
        <v>441664329</v>
      </c>
    </row>
    <row r="3504" spans="1:2" x14ac:dyDescent="0.35">
      <c r="A3504" t="s">
        <v>2828</v>
      </c>
      <c r="B3504">
        <v>7206407</v>
      </c>
    </row>
    <row r="3505" spans="1:2" x14ac:dyDescent="0.35">
      <c r="A3505" t="s">
        <v>2829</v>
      </c>
      <c r="B3505">
        <v>7206407</v>
      </c>
    </row>
    <row r="3506" spans="1:2" x14ac:dyDescent="0.35">
      <c r="A3506" t="s">
        <v>2830</v>
      </c>
      <c r="B3506">
        <v>22198907</v>
      </c>
    </row>
    <row r="3507" spans="1:2" x14ac:dyDescent="0.35">
      <c r="A3507" t="s">
        <v>2831</v>
      </c>
      <c r="B3507">
        <v>15409904</v>
      </c>
    </row>
    <row r="3508" spans="1:2" x14ac:dyDescent="0.35">
      <c r="A3508" t="s">
        <v>2832</v>
      </c>
      <c r="B3508">
        <v>15836471</v>
      </c>
    </row>
    <row r="3509" spans="1:2" x14ac:dyDescent="0.35">
      <c r="A3509" t="s">
        <v>2833</v>
      </c>
      <c r="B3509">
        <v>48387360</v>
      </c>
    </row>
    <row r="3510" spans="1:2" x14ac:dyDescent="0.35">
      <c r="A3510" t="s">
        <v>2834</v>
      </c>
      <c r="B3510">
        <v>28850946</v>
      </c>
    </row>
    <row r="3511" spans="1:2" x14ac:dyDescent="0.35">
      <c r="A3511" t="s">
        <v>2835</v>
      </c>
      <c r="B3511">
        <v>13229587</v>
      </c>
    </row>
    <row r="3512" spans="1:2" x14ac:dyDescent="0.35">
      <c r="A3512" t="s">
        <v>2836</v>
      </c>
      <c r="B3512">
        <v>8610855</v>
      </c>
    </row>
    <row r="3513" spans="1:2" x14ac:dyDescent="0.35">
      <c r="A3513" t="s">
        <v>2837</v>
      </c>
      <c r="B3513">
        <v>39074903</v>
      </c>
    </row>
    <row r="3514" spans="1:2" x14ac:dyDescent="0.35">
      <c r="A3514" t="s">
        <v>2838</v>
      </c>
      <c r="B3514">
        <v>24018087</v>
      </c>
    </row>
    <row r="3515" spans="1:2" x14ac:dyDescent="0.35">
      <c r="A3515" t="s">
        <v>2839</v>
      </c>
      <c r="B3515">
        <v>37957927</v>
      </c>
    </row>
    <row r="3516" spans="1:2" x14ac:dyDescent="0.35">
      <c r="A3516" t="s">
        <v>2840</v>
      </c>
      <c r="B3516">
        <v>24441937</v>
      </c>
    </row>
    <row r="3517" spans="1:2" x14ac:dyDescent="0.35">
      <c r="A3517" t="s">
        <v>2841</v>
      </c>
      <c r="B3517">
        <v>19973925</v>
      </c>
    </row>
    <row r="3518" spans="1:2" x14ac:dyDescent="0.35">
      <c r="A3518" t="s">
        <v>2842</v>
      </c>
      <c r="B3518">
        <v>21639694</v>
      </c>
    </row>
    <row r="3519" spans="1:2" x14ac:dyDescent="0.35">
      <c r="A3519" t="s">
        <v>2843</v>
      </c>
      <c r="B3519">
        <v>31233954</v>
      </c>
    </row>
    <row r="3520" spans="1:2" x14ac:dyDescent="0.35">
      <c r="A3520" t="s">
        <v>2844</v>
      </c>
      <c r="B3520">
        <v>9257544</v>
      </c>
    </row>
    <row r="3521" spans="1:2" x14ac:dyDescent="0.35">
      <c r="A3521" t="s">
        <v>2845</v>
      </c>
      <c r="B3521">
        <v>22368114</v>
      </c>
    </row>
    <row r="3522" spans="1:2" x14ac:dyDescent="0.35">
      <c r="A3522" t="s">
        <v>2846</v>
      </c>
      <c r="B3522">
        <v>11930457</v>
      </c>
    </row>
    <row r="3523" spans="1:2" x14ac:dyDescent="0.35">
      <c r="A3523" t="s">
        <v>2847</v>
      </c>
      <c r="B3523">
        <v>11321862</v>
      </c>
    </row>
    <row r="3524" spans="1:2" x14ac:dyDescent="0.35">
      <c r="A3524" t="s">
        <v>2848</v>
      </c>
      <c r="B3524">
        <v>42771341</v>
      </c>
    </row>
    <row r="3525" spans="1:2" x14ac:dyDescent="0.35">
      <c r="A3525" t="s">
        <v>2849</v>
      </c>
      <c r="B3525">
        <v>94131951</v>
      </c>
    </row>
    <row r="3526" spans="1:2" x14ac:dyDescent="0.35">
      <c r="A3526" t="s">
        <v>2850</v>
      </c>
      <c r="B3526">
        <v>549852133</v>
      </c>
    </row>
    <row r="3527" spans="1:2" x14ac:dyDescent="0.35">
      <c r="A3527" t="s">
        <v>2828</v>
      </c>
      <c r="B3527">
        <v>15372805</v>
      </c>
    </row>
    <row r="3528" spans="1:2" x14ac:dyDescent="0.35">
      <c r="A3528" t="s">
        <v>2829</v>
      </c>
      <c r="B3528">
        <v>15372805</v>
      </c>
    </row>
    <row r="3529" spans="1:2" x14ac:dyDescent="0.35">
      <c r="A3529" t="s">
        <v>2830</v>
      </c>
      <c r="B3529">
        <v>46155911</v>
      </c>
    </row>
    <row r="3530" spans="1:2" x14ac:dyDescent="0.35">
      <c r="A3530" t="s">
        <v>2831</v>
      </c>
      <c r="B3530">
        <v>34935876</v>
      </c>
    </row>
    <row r="3531" spans="1:2" x14ac:dyDescent="0.35">
      <c r="A3531" t="s">
        <v>2832</v>
      </c>
      <c r="B3531">
        <v>32824827</v>
      </c>
    </row>
    <row r="3532" spans="1:2" x14ac:dyDescent="0.35">
      <c r="A3532" t="s">
        <v>2833</v>
      </c>
      <c r="B3532">
        <v>72580292</v>
      </c>
    </row>
    <row r="3533" spans="1:2" x14ac:dyDescent="0.35">
      <c r="A3533" t="s">
        <v>2834</v>
      </c>
      <c r="B3533">
        <v>49741917</v>
      </c>
    </row>
    <row r="3534" spans="1:2" x14ac:dyDescent="0.35">
      <c r="A3534" t="s">
        <v>2835</v>
      </c>
      <c r="B3534">
        <v>35686493</v>
      </c>
    </row>
    <row r="3535" spans="1:2" x14ac:dyDescent="0.35">
      <c r="A3535" t="s">
        <v>2836</v>
      </c>
      <c r="B3535">
        <v>21817597</v>
      </c>
    </row>
    <row r="3536" spans="1:2" x14ac:dyDescent="0.35">
      <c r="A3536" t="s">
        <v>2837</v>
      </c>
      <c r="B3536">
        <v>60936251</v>
      </c>
    </row>
    <row r="3537" spans="1:2" x14ac:dyDescent="0.35">
      <c r="A3537" t="s">
        <v>2838</v>
      </c>
      <c r="B3537">
        <v>51759651</v>
      </c>
    </row>
    <row r="3538" spans="1:2" x14ac:dyDescent="0.35">
      <c r="A3538" t="s">
        <v>2839</v>
      </c>
      <c r="B3538">
        <v>76789735</v>
      </c>
    </row>
    <row r="3539" spans="1:2" x14ac:dyDescent="0.35">
      <c r="A3539" t="s">
        <v>2840</v>
      </c>
      <c r="B3539">
        <v>42022958</v>
      </c>
    </row>
    <row r="3540" spans="1:2" x14ac:dyDescent="0.35">
      <c r="A3540" t="s">
        <v>2841</v>
      </c>
      <c r="B3540">
        <v>44681319</v>
      </c>
    </row>
    <row r="3541" spans="1:2" x14ac:dyDescent="0.35">
      <c r="A3541" t="s">
        <v>2842</v>
      </c>
      <c r="B3541">
        <v>36303487</v>
      </c>
    </row>
    <row r="3542" spans="1:2" x14ac:dyDescent="0.35">
      <c r="A3542" t="s">
        <v>2843</v>
      </c>
      <c r="B3542">
        <v>60516981</v>
      </c>
    </row>
    <row r="3543" spans="1:2" x14ac:dyDescent="0.35">
      <c r="A3543" t="s">
        <v>2844</v>
      </c>
      <c r="B3543">
        <v>17513363</v>
      </c>
    </row>
    <row r="3544" spans="1:2" x14ac:dyDescent="0.35">
      <c r="A3544" t="s">
        <v>2845</v>
      </c>
      <c r="B3544">
        <v>44289767</v>
      </c>
    </row>
    <row r="3545" spans="1:2" x14ac:dyDescent="0.35">
      <c r="A3545" t="s">
        <v>2846</v>
      </c>
      <c r="B3545">
        <v>28492817</v>
      </c>
    </row>
    <row r="3546" spans="1:2" x14ac:dyDescent="0.35">
      <c r="A3546" t="s">
        <v>2847</v>
      </c>
      <c r="B3546">
        <v>26749723</v>
      </c>
    </row>
    <row r="3547" spans="1:2" x14ac:dyDescent="0.35">
      <c r="A3547" t="s">
        <v>2848</v>
      </c>
      <c r="B3547">
        <v>67731483</v>
      </c>
    </row>
    <row r="3548" spans="1:2" x14ac:dyDescent="0.35">
      <c r="A3548" t="s">
        <v>2849</v>
      </c>
      <c r="B3548">
        <v>168519161</v>
      </c>
    </row>
    <row r="3549" spans="1:2" x14ac:dyDescent="0.35">
      <c r="A3549" t="s">
        <v>2850</v>
      </c>
      <c r="B3549">
        <v>1035422414</v>
      </c>
    </row>
    <row r="3550" spans="1:2" x14ac:dyDescent="0.35">
      <c r="B3550" s="63"/>
    </row>
    <row r="3551" spans="1:2" x14ac:dyDescent="0.35">
      <c r="B3551" s="63"/>
    </row>
    <row r="3552" spans="1:2" x14ac:dyDescent="0.35">
      <c r="B3552" s="63"/>
    </row>
    <row r="3553" spans="2:2" x14ac:dyDescent="0.35">
      <c r="B3553" s="63"/>
    </row>
    <row r="3554" spans="2:2" x14ac:dyDescent="0.35">
      <c r="B3554" s="63"/>
    </row>
    <row r="3555" spans="2:2" x14ac:dyDescent="0.35">
      <c r="B3555" s="63"/>
    </row>
    <row r="3556" spans="2:2" x14ac:dyDescent="0.35">
      <c r="B3556" s="63"/>
    </row>
    <row r="3557" spans="2:2" x14ac:dyDescent="0.35">
      <c r="B3557" s="63"/>
    </row>
    <row r="3558" spans="2:2" x14ac:dyDescent="0.35">
      <c r="B3558" s="63"/>
    </row>
    <row r="3559" spans="2:2" x14ac:dyDescent="0.35">
      <c r="B3559" s="63"/>
    </row>
    <row r="3560" spans="2:2" x14ac:dyDescent="0.35">
      <c r="B3560" s="63"/>
    </row>
    <row r="3561" spans="2:2" x14ac:dyDescent="0.35">
      <c r="B3561" s="63"/>
    </row>
    <row r="3562" spans="2:2" x14ac:dyDescent="0.35">
      <c r="B3562" s="63"/>
    </row>
    <row r="3563" spans="2:2" x14ac:dyDescent="0.35">
      <c r="B3563" s="63"/>
    </row>
    <row r="3564" spans="2:2" x14ac:dyDescent="0.35">
      <c r="B3564" s="63"/>
    </row>
    <row r="3565" spans="2:2" x14ac:dyDescent="0.35">
      <c r="B3565" s="63"/>
    </row>
    <row r="3566" spans="2:2" x14ac:dyDescent="0.35">
      <c r="B3566" s="63"/>
    </row>
    <row r="3567" spans="2:2" x14ac:dyDescent="0.35">
      <c r="B3567" s="63"/>
    </row>
    <row r="3568" spans="2:2" x14ac:dyDescent="0.35">
      <c r="B3568" s="63"/>
    </row>
    <row r="3569" spans="2:2" x14ac:dyDescent="0.35">
      <c r="B3569" s="63"/>
    </row>
    <row r="3570" spans="2:2" x14ac:dyDescent="0.35">
      <c r="B3570" s="63"/>
    </row>
    <row r="3571" spans="2:2" x14ac:dyDescent="0.35">
      <c r="B3571" s="63"/>
    </row>
    <row r="3572" spans="2:2" x14ac:dyDescent="0.35">
      <c r="B3572" s="63"/>
    </row>
    <row r="3573" spans="2:2" x14ac:dyDescent="0.35">
      <c r="B3573" s="63"/>
    </row>
    <row r="3574" spans="2:2" x14ac:dyDescent="0.35">
      <c r="B3574" s="63"/>
    </row>
    <row r="3575" spans="2:2" x14ac:dyDescent="0.35">
      <c r="B3575" s="63"/>
    </row>
    <row r="3576" spans="2:2" x14ac:dyDescent="0.35">
      <c r="B3576" s="63"/>
    </row>
    <row r="3577" spans="2:2" x14ac:dyDescent="0.35">
      <c r="B3577" s="63"/>
    </row>
    <row r="3578" spans="2:2" x14ac:dyDescent="0.35">
      <c r="B3578" s="63"/>
    </row>
    <row r="3579" spans="2:2" x14ac:dyDescent="0.35">
      <c r="B3579" s="63"/>
    </row>
    <row r="3580" spans="2:2" x14ac:dyDescent="0.35">
      <c r="B3580" s="63"/>
    </row>
    <row r="3581" spans="2:2" x14ac:dyDescent="0.35">
      <c r="B3581" s="63"/>
    </row>
    <row r="3582" spans="2:2" x14ac:dyDescent="0.35">
      <c r="B3582" s="63"/>
    </row>
    <row r="3583" spans="2:2" x14ac:dyDescent="0.35">
      <c r="B3583" s="63"/>
    </row>
    <row r="3584" spans="2:2" x14ac:dyDescent="0.35">
      <c r="B3584" s="63"/>
    </row>
    <row r="3585" spans="2:2" x14ac:dyDescent="0.35">
      <c r="B3585" s="63"/>
    </row>
    <row r="3586" spans="2:2" x14ac:dyDescent="0.35">
      <c r="B3586" s="63"/>
    </row>
    <row r="3587" spans="2:2" x14ac:dyDescent="0.35">
      <c r="B3587" s="63"/>
    </row>
    <row r="3588" spans="2:2" x14ac:dyDescent="0.35">
      <c r="B3588" s="63"/>
    </row>
    <row r="3589" spans="2:2" x14ac:dyDescent="0.35">
      <c r="B3589" s="63"/>
    </row>
    <row r="3590" spans="2:2" x14ac:dyDescent="0.35">
      <c r="B3590" s="63"/>
    </row>
    <row r="3591" spans="2:2" x14ac:dyDescent="0.35">
      <c r="B3591" s="63"/>
    </row>
    <row r="3592" spans="2:2" x14ac:dyDescent="0.35">
      <c r="B3592" s="63"/>
    </row>
    <row r="3593" spans="2:2" x14ac:dyDescent="0.35">
      <c r="B3593" s="63"/>
    </row>
    <row r="3594" spans="2:2" x14ac:dyDescent="0.35">
      <c r="B3594" s="63"/>
    </row>
    <row r="3595" spans="2:2" x14ac:dyDescent="0.35">
      <c r="B3595" s="63"/>
    </row>
    <row r="3596" spans="2:2" x14ac:dyDescent="0.35">
      <c r="B3596" s="63"/>
    </row>
    <row r="3597" spans="2:2" x14ac:dyDescent="0.35">
      <c r="B3597" s="63"/>
    </row>
    <row r="3598" spans="2:2" x14ac:dyDescent="0.35">
      <c r="B3598" s="63"/>
    </row>
    <row r="3599" spans="2:2" x14ac:dyDescent="0.35">
      <c r="B3599" s="63"/>
    </row>
    <row r="3600" spans="2:2" x14ac:dyDescent="0.35">
      <c r="B3600" s="63"/>
    </row>
    <row r="3601" spans="2:2" x14ac:dyDescent="0.35">
      <c r="B3601" s="63"/>
    </row>
    <row r="3602" spans="2:2" x14ac:dyDescent="0.35">
      <c r="B3602" s="63"/>
    </row>
    <row r="3603" spans="2:2" x14ac:dyDescent="0.35">
      <c r="B3603" s="63"/>
    </row>
    <row r="3604" spans="2:2" x14ac:dyDescent="0.35">
      <c r="B3604" s="63"/>
    </row>
    <row r="3605" spans="2:2" x14ac:dyDescent="0.35">
      <c r="B3605" s="63"/>
    </row>
    <row r="3606" spans="2:2" x14ac:dyDescent="0.35">
      <c r="B3606" s="63"/>
    </row>
    <row r="3607" spans="2:2" x14ac:dyDescent="0.35">
      <c r="B3607" s="63"/>
    </row>
    <row r="3608" spans="2:2" x14ac:dyDescent="0.35">
      <c r="B3608" s="63"/>
    </row>
    <row r="3609" spans="2:2" x14ac:dyDescent="0.35">
      <c r="B3609" s="63"/>
    </row>
    <row r="3610" spans="2:2" x14ac:dyDescent="0.35">
      <c r="B3610" s="63"/>
    </row>
    <row r="3611" spans="2:2" x14ac:dyDescent="0.35">
      <c r="B3611" s="63"/>
    </row>
    <row r="3612" spans="2:2" x14ac:dyDescent="0.35">
      <c r="B3612" s="63"/>
    </row>
    <row r="3613" spans="2:2" x14ac:dyDescent="0.35">
      <c r="B3613" s="63"/>
    </row>
    <row r="3614" spans="2:2" x14ac:dyDescent="0.35">
      <c r="B3614" s="63"/>
    </row>
    <row r="3615" spans="2:2" x14ac:dyDescent="0.35">
      <c r="B3615" s="63"/>
    </row>
    <row r="3616" spans="2:2" x14ac:dyDescent="0.35">
      <c r="B3616" s="63"/>
    </row>
    <row r="3617" spans="2:2" x14ac:dyDescent="0.35">
      <c r="B3617" s="63"/>
    </row>
    <row r="3618" spans="2:2" x14ac:dyDescent="0.35">
      <c r="B3618" s="63"/>
    </row>
    <row r="3619" spans="2:2" x14ac:dyDescent="0.35">
      <c r="B3619" s="63"/>
    </row>
    <row r="3620" spans="2:2" x14ac:dyDescent="0.35">
      <c r="B3620" s="63"/>
    </row>
    <row r="3621" spans="2:2" x14ac:dyDescent="0.35">
      <c r="B3621" s="63"/>
    </row>
    <row r="3622" spans="2:2" x14ac:dyDescent="0.35">
      <c r="B3622" s="63"/>
    </row>
    <row r="3623" spans="2:2" x14ac:dyDescent="0.35">
      <c r="B3623" s="63"/>
    </row>
    <row r="3624" spans="2:2" x14ac:dyDescent="0.35">
      <c r="B3624" s="63"/>
    </row>
    <row r="3625" spans="2:2" x14ac:dyDescent="0.35">
      <c r="B3625" s="63"/>
    </row>
    <row r="3626" spans="2:2" x14ac:dyDescent="0.35">
      <c r="B3626" s="63"/>
    </row>
    <row r="3627" spans="2:2" x14ac:dyDescent="0.35">
      <c r="B3627" s="63"/>
    </row>
    <row r="3628" spans="2:2" x14ac:dyDescent="0.35">
      <c r="B3628" s="63"/>
    </row>
    <row r="3629" spans="2:2" x14ac:dyDescent="0.35">
      <c r="B3629" s="63"/>
    </row>
    <row r="3630" spans="2:2" x14ac:dyDescent="0.35">
      <c r="B3630" s="63"/>
    </row>
    <row r="3631" spans="2:2" x14ac:dyDescent="0.35">
      <c r="B3631" s="63"/>
    </row>
    <row r="3632" spans="2:2" x14ac:dyDescent="0.35">
      <c r="B3632" s="63"/>
    </row>
    <row r="3633" spans="2:2" x14ac:dyDescent="0.35">
      <c r="B3633" s="63"/>
    </row>
    <row r="3634" spans="2:2" x14ac:dyDescent="0.35">
      <c r="B3634" s="63"/>
    </row>
    <row r="3635" spans="2:2" x14ac:dyDescent="0.35">
      <c r="B3635" s="63"/>
    </row>
    <row r="3636" spans="2:2" x14ac:dyDescent="0.35">
      <c r="B3636" s="63"/>
    </row>
    <row r="3637" spans="2:2" x14ac:dyDescent="0.35">
      <c r="B3637" s="63"/>
    </row>
    <row r="3638" spans="2:2" x14ac:dyDescent="0.35">
      <c r="B3638" s="63"/>
    </row>
    <row r="3639" spans="2:2" x14ac:dyDescent="0.35">
      <c r="B3639" s="63"/>
    </row>
    <row r="3640" spans="2:2" x14ac:dyDescent="0.35">
      <c r="B3640" s="63"/>
    </row>
    <row r="3641" spans="2:2" x14ac:dyDescent="0.35">
      <c r="B3641" s="63"/>
    </row>
    <row r="3642" spans="2:2" x14ac:dyDescent="0.35">
      <c r="B3642" s="63"/>
    </row>
    <row r="3643" spans="2:2" x14ac:dyDescent="0.35">
      <c r="B3643" s="63"/>
    </row>
    <row r="3644" spans="2:2" x14ac:dyDescent="0.35">
      <c r="B3644" s="63"/>
    </row>
    <row r="3645" spans="2:2" x14ac:dyDescent="0.35">
      <c r="B3645" s="63"/>
    </row>
    <row r="3646" spans="2:2" x14ac:dyDescent="0.35">
      <c r="B3646" s="63"/>
    </row>
    <row r="3647" spans="2:2" x14ac:dyDescent="0.35">
      <c r="B3647" s="63"/>
    </row>
    <row r="3648" spans="2:2" x14ac:dyDescent="0.35">
      <c r="B3648" s="63"/>
    </row>
    <row r="3649" spans="2:2" x14ac:dyDescent="0.35">
      <c r="B3649" s="63"/>
    </row>
    <row r="3650" spans="2:2" x14ac:dyDescent="0.35">
      <c r="B3650" s="63"/>
    </row>
    <row r="3651" spans="2:2" x14ac:dyDescent="0.35">
      <c r="B3651" s="63"/>
    </row>
    <row r="3652" spans="2:2" x14ac:dyDescent="0.35">
      <c r="B3652" s="63"/>
    </row>
    <row r="3653" spans="2:2" x14ac:dyDescent="0.35">
      <c r="B3653" s="63"/>
    </row>
    <row r="3654" spans="2:2" x14ac:dyDescent="0.35">
      <c r="B3654" s="63"/>
    </row>
    <row r="3655" spans="2:2" x14ac:dyDescent="0.35">
      <c r="B3655" s="63"/>
    </row>
    <row r="3656" spans="2:2" x14ac:dyDescent="0.35">
      <c r="B3656" s="63"/>
    </row>
    <row r="3657" spans="2:2" x14ac:dyDescent="0.35">
      <c r="B3657" s="63"/>
    </row>
    <row r="3658" spans="2:2" x14ac:dyDescent="0.35">
      <c r="B3658" s="63"/>
    </row>
    <row r="3659" spans="2:2" x14ac:dyDescent="0.35">
      <c r="B3659" s="63"/>
    </row>
    <row r="3660" spans="2:2" x14ac:dyDescent="0.35">
      <c r="B3660" s="63"/>
    </row>
    <row r="3661" spans="2:2" x14ac:dyDescent="0.35">
      <c r="B3661" s="63"/>
    </row>
    <row r="3662" spans="2:2" x14ac:dyDescent="0.35">
      <c r="B3662" s="63"/>
    </row>
    <row r="3663" spans="2:2" x14ac:dyDescent="0.35">
      <c r="B3663" s="63"/>
    </row>
    <row r="3664" spans="2:2" x14ac:dyDescent="0.35">
      <c r="B3664" s="63"/>
    </row>
    <row r="3665" spans="2:2" x14ac:dyDescent="0.35">
      <c r="B3665" s="63"/>
    </row>
    <row r="3666" spans="2:2" x14ac:dyDescent="0.35">
      <c r="B3666" s="63"/>
    </row>
    <row r="3667" spans="2:2" x14ac:dyDescent="0.35">
      <c r="B3667" s="63"/>
    </row>
    <row r="3668" spans="2:2" x14ac:dyDescent="0.35">
      <c r="B3668" s="63"/>
    </row>
    <row r="3669" spans="2:2" x14ac:dyDescent="0.35">
      <c r="B3669" s="63"/>
    </row>
    <row r="3670" spans="2:2" x14ac:dyDescent="0.35">
      <c r="B3670" s="63"/>
    </row>
    <row r="3671" spans="2:2" x14ac:dyDescent="0.35">
      <c r="B3671" s="63"/>
    </row>
    <row r="3672" spans="2:2" x14ac:dyDescent="0.35">
      <c r="B3672" s="63"/>
    </row>
    <row r="3673" spans="2:2" x14ac:dyDescent="0.35">
      <c r="B3673" s="63"/>
    </row>
    <row r="3674" spans="2:2" x14ac:dyDescent="0.35">
      <c r="B3674" s="63"/>
    </row>
    <row r="3675" spans="2:2" x14ac:dyDescent="0.35">
      <c r="B3675" s="63"/>
    </row>
    <row r="3676" spans="2:2" x14ac:dyDescent="0.35">
      <c r="B3676" s="63"/>
    </row>
    <row r="3677" spans="2:2" x14ac:dyDescent="0.35">
      <c r="B3677" s="63"/>
    </row>
    <row r="3678" spans="2:2" x14ac:dyDescent="0.35">
      <c r="B3678" s="63"/>
    </row>
    <row r="3679" spans="2:2" x14ac:dyDescent="0.35">
      <c r="B3679" s="63"/>
    </row>
    <row r="3680" spans="2:2" x14ac:dyDescent="0.35">
      <c r="B3680" s="63"/>
    </row>
    <row r="3681" spans="2:2" x14ac:dyDescent="0.35">
      <c r="B3681" s="63"/>
    </row>
    <row r="3682" spans="2:2" x14ac:dyDescent="0.35">
      <c r="B3682" s="63"/>
    </row>
    <row r="3683" spans="2:2" x14ac:dyDescent="0.35">
      <c r="B3683" s="63"/>
    </row>
    <row r="3684" spans="2:2" x14ac:dyDescent="0.35">
      <c r="B3684" s="63"/>
    </row>
    <row r="3685" spans="2:2" x14ac:dyDescent="0.35">
      <c r="B3685" s="63"/>
    </row>
    <row r="3686" spans="2:2" x14ac:dyDescent="0.35">
      <c r="B3686" s="63"/>
    </row>
    <row r="3687" spans="2:2" x14ac:dyDescent="0.35">
      <c r="B3687" s="63"/>
    </row>
    <row r="3688" spans="2:2" x14ac:dyDescent="0.35">
      <c r="B3688" s="63"/>
    </row>
    <row r="3689" spans="2:2" x14ac:dyDescent="0.35">
      <c r="B3689" s="63"/>
    </row>
    <row r="3690" spans="2:2" x14ac:dyDescent="0.35">
      <c r="B3690" s="63"/>
    </row>
    <row r="3691" spans="2:2" x14ac:dyDescent="0.35">
      <c r="B3691" s="63"/>
    </row>
    <row r="3692" spans="2:2" x14ac:dyDescent="0.35">
      <c r="B3692" s="63"/>
    </row>
    <row r="3693" spans="2:2" x14ac:dyDescent="0.35">
      <c r="B3693" s="63"/>
    </row>
    <row r="3694" spans="2:2" x14ac:dyDescent="0.35">
      <c r="B3694" s="63"/>
    </row>
    <row r="3695" spans="2:2" x14ac:dyDescent="0.35">
      <c r="B3695" s="63"/>
    </row>
    <row r="3696" spans="2:2" x14ac:dyDescent="0.35">
      <c r="B3696" s="63"/>
    </row>
    <row r="3697" spans="2:2" x14ac:dyDescent="0.35">
      <c r="B3697" s="63"/>
    </row>
    <row r="3698" spans="2:2" x14ac:dyDescent="0.35">
      <c r="B3698" s="63"/>
    </row>
    <row r="3699" spans="2:2" x14ac:dyDescent="0.35">
      <c r="B3699" s="63"/>
    </row>
    <row r="3700" spans="2:2" x14ac:dyDescent="0.35">
      <c r="B3700" s="63"/>
    </row>
    <row r="3701" spans="2:2" x14ac:dyDescent="0.35">
      <c r="B3701" s="63"/>
    </row>
    <row r="3702" spans="2:2" x14ac:dyDescent="0.35">
      <c r="B3702" s="63"/>
    </row>
    <row r="3703" spans="2:2" x14ac:dyDescent="0.35">
      <c r="B3703" s="63"/>
    </row>
    <row r="3704" spans="2:2" x14ac:dyDescent="0.35">
      <c r="B3704" s="63"/>
    </row>
    <row r="3705" spans="2:2" x14ac:dyDescent="0.35">
      <c r="B3705" s="63"/>
    </row>
    <row r="3706" spans="2:2" x14ac:dyDescent="0.35">
      <c r="B3706" s="63"/>
    </row>
    <row r="3707" spans="2:2" x14ac:dyDescent="0.35">
      <c r="B3707" s="63"/>
    </row>
    <row r="3708" spans="2:2" x14ac:dyDescent="0.35">
      <c r="B3708" s="63"/>
    </row>
    <row r="3709" spans="2:2" x14ac:dyDescent="0.35">
      <c r="B3709" s="63"/>
    </row>
    <row r="3710" spans="2:2" x14ac:dyDescent="0.35">
      <c r="B3710" s="63"/>
    </row>
    <row r="3711" spans="2:2" x14ac:dyDescent="0.35">
      <c r="B3711" s="63"/>
    </row>
    <row r="3712" spans="2:2" x14ac:dyDescent="0.35">
      <c r="B3712" s="63"/>
    </row>
    <row r="3713" spans="2:2" x14ac:dyDescent="0.35">
      <c r="B3713" s="63"/>
    </row>
    <row r="3714" spans="2:2" x14ac:dyDescent="0.35">
      <c r="B3714" s="63"/>
    </row>
    <row r="3715" spans="2:2" x14ac:dyDescent="0.35">
      <c r="B3715" s="63"/>
    </row>
    <row r="3716" spans="2:2" x14ac:dyDescent="0.35">
      <c r="B3716" s="63"/>
    </row>
    <row r="3717" spans="2:2" x14ac:dyDescent="0.35">
      <c r="B3717" s="63"/>
    </row>
    <row r="3718" spans="2:2" x14ac:dyDescent="0.35">
      <c r="B3718" s="63"/>
    </row>
    <row r="3719" spans="2:2" x14ac:dyDescent="0.35">
      <c r="B3719" s="63"/>
    </row>
    <row r="3720" spans="2:2" x14ac:dyDescent="0.35">
      <c r="B3720" s="63"/>
    </row>
    <row r="3721" spans="2:2" x14ac:dyDescent="0.35">
      <c r="B3721" s="63"/>
    </row>
    <row r="3722" spans="2:2" x14ac:dyDescent="0.35">
      <c r="B3722" s="63"/>
    </row>
    <row r="3723" spans="2:2" x14ac:dyDescent="0.35">
      <c r="B3723" s="63"/>
    </row>
    <row r="3724" spans="2:2" x14ac:dyDescent="0.35">
      <c r="B3724" s="63"/>
    </row>
    <row r="3725" spans="2:2" x14ac:dyDescent="0.35">
      <c r="B3725" s="63"/>
    </row>
    <row r="3726" spans="2:2" x14ac:dyDescent="0.35">
      <c r="B3726" s="63"/>
    </row>
    <row r="3727" spans="2:2" x14ac:dyDescent="0.35">
      <c r="B3727" s="63"/>
    </row>
    <row r="3728" spans="2:2" x14ac:dyDescent="0.35">
      <c r="B3728" s="63"/>
    </row>
    <row r="3729" spans="2:2" x14ac:dyDescent="0.35">
      <c r="B3729" s="63"/>
    </row>
    <row r="3730" spans="2:2" x14ac:dyDescent="0.35">
      <c r="B3730" s="63"/>
    </row>
    <row r="3731" spans="2:2" x14ac:dyDescent="0.35">
      <c r="B3731" s="63"/>
    </row>
    <row r="3732" spans="2:2" x14ac:dyDescent="0.35">
      <c r="B3732" s="63"/>
    </row>
    <row r="3733" spans="2:2" x14ac:dyDescent="0.35">
      <c r="B3733" s="63"/>
    </row>
    <row r="3734" spans="2:2" x14ac:dyDescent="0.35">
      <c r="B3734" s="63"/>
    </row>
    <row r="3735" spans="2:2" x14ac:dyDescent="0.35">
      <c r="B3735" s="63"/>
    </row>
    <row r="3736" spans="2:2" x14ac:dyDescent="0.35">
      <c r="B3736" s="63"/>
    </row>
    <row r="3737" spans="2:2" x14ac:dyDescent="0.35">
      <c r="B3737" s="63"/>
    </row>
    <row r="3738" spans="2:2" x14ac:dyDescent="0.35">
      <c r="B3738" s="63"/>
    </row>
    <row r="3739" spans="2:2" x14ac:dyDescent="0.35">
      <c r="B3739" s="63"/>
    </row>
    <row r="3740" spans="2:2" x14ac:dyDescent="0.35">
      <c r="B3740" s="63"/>
    </row>
    <row r="3741" spans="2:2" x14ac:dyDescent="0.35">
      <c r="B3741" s="63"/>
    </row>
    <row r="3742" spans="2:2" x14ac:dyDescent="0.35">
      <c r="B3742" s="63"/>
    </row>
    <row r="3743" spans="2:2" x14ac:dyDescent="0.35">
      <c r="B3743" s="63"/>
    </row>
    <row r="3744" spans="2:2" x14ac:dyDescent="0.35">
      <c r="B3744" s="63"/>
    </row>
    <row r="3745" spans="2:2" x14ac:dyDescent="0.35">
      <c r="B3745" s="63"/>
    </row>
    <row r="3746" spans="2:2" x14ac:dyDescent="0.35">
      <c r="B3746" s="63"/>
    </row>
    <row r="3747" spans="2:2" x14ac:dyDescent="0.35">
      <c r="B3747" s="63"/>
    </row>
    <row r="3748" spans="2:2" x14ac:dyDescent="0.35">
      <c r="B3748" s="63"/>
    </row>
    <row r="3749" spans="2:2" x14ac:dyDescent="0.35">
      <c r="B3749" s="63"/>
    </row>
    <row r="3750" spans="2:2" x14ac:dyDescent="0.35">
      <c r="B3750" s="63"/>
    </row>
    <row r="3751" spans="2:2" x14ac:dyDescent="0.35">
      <c r="B3751" s="63"/>
    </row>
    <row r="3752" spans="2:2" x14ac:dyDescent="0.35">
      <c r="B3752" s="63"/>
    </row>
    <row r="3753" spans="2:2" x14ac:dyDescent="0.35">
      <c r="B3753" s="63"/>
    </row>
    <row r="3754" spans="2:2" x14ac:dyDescent="0.35">
      <c r="B3754" s="63"/>
    </row>
    <row r="3755" spans="2:2" x14ac:dyDescent="0.35">
      <c r="B3755" s="63"/>
    </row>
    <row r="3756" spans="2:2" x14ac:dyDescent="0.35">
      <c r="B3756" s="63"/>
    </row>
    <row r="3757" spans="2:2" x14ac:dyDescent="0.35">
      <c r="B3757" s="63"/>
    </row>
    <row r="3758" spans="2:2" x14ac:dyDescent="0.35">
      <c r="B3758" s="63"/>
    </row>
    <row r="3759" spans="2:2" x14ac:dyDescent="0.35">
      <c r="B3759" s="63"/>
    </row>
    <row r="3760" spans="2:2" x14ac:dyDescent="0.35">
      <c r="B3760" s="63"/>
    </row>
    <row r="3761" spans="2:2" x14ac:dyDescent="0.35">
      <c r="B3761" s="63"/>
    </row>
    <row r="3762" spans="2:2" x14ac:dyDescent="0.35">
      <c r="B3762" s="63"/>
    </row>
    <row r="3763" spans="2:2" x14ac:dyDescent="0.35">
      <c r="B3763" s="63"/>
    </row>
    <row r="3764" spans="2:2" x14ac:dyDescent="0.35">
      <c r="B3764" s="63"/>
    </row>
    <row r="3765" spans="2:2" x14ac:dyDescent="0.35">
      <c r="B3765" s="63"/>
    </row>
    <row r="3766" spans="2:2" x14ac:dyDescent="0.35">
      <c r="B3766" s="63"/>
    </row>
    <row r="3767" spans="2:2" x14ac:dyDescent="0.35">
      <c r="B3767" s="63"/>
    </row>
    <row r="3768" spans="2:2" x14ac:dyDescent="0.35">
      <c r="B3768" s="63"/>
    </row>
    <row r="3769" spans="2:2" x14ac:dyDescent="0.35">
      <c r="B3769" s="63"/>
    </row>
    <row r="3770" spans="2:2" x14ac:dyDescent="0.35">
      <c r="B3770" s="63"/>
    </row>
    <row r="3771" spans="2:2" x14ac:dyDescent="0.35">
      <c r="B3771" s="63"/>
    </row>
    <row r="3772" spans="2:2" x14ac:dyDescent="0.35">
      <c r="B3772" s="63"/>
    </row>
    <row r="3773" spans="2:2" x14ac:dyDescent="0.35">
      <c r="B3773" s="63"/>
    </row>
    <row r="3774" spans="2:2" x14ac:dyDescent="0.35">
      <c r="B3774" s="63"/>
    </row>
    <row r="3775" spans="2:2" x14ac:dyDescent="0.35">
      <c r="B3775" s="63"/>
    </row>
    <row r="3776" spans="2:2" x14ac:dyDescent="0.35">
      <c r="B3776" s="63"/>
    </row>
    <row r="3777" spans="2:2" x14ac:dyDescent="0.35">
      <c r="B3777" s="63"/>
    </row>
    <row r="3778" spans="2:2" x14ac:dyDescent="0.35">
      <c r="B3778" s="63"/>
    </row>
    <row r="3779" spans="2:2" x14ac:dyDescent="0.35">
      <c r="B3779" s="63"/>
    </row>
    <row r="3780" spans="2:2" x14ac:dyDescent="0.35">
      <c r="B3780" s="63"/>
    </row>
    <row r="3781" spans="2:2" x14ac:dyDescent="0.35">
      <c r="B3781" s="63"/>
    </row>
    <row r="3782" spans="2:2" x14ac:dyDescent="0.35">
      <c r="B3782" s="63"/>
    </row>
    <row r="3783" spans="2:2" x14ac:dyDescent="0.35">
      <c r="B3783" s="63"/>
    </row>
    <row r="3784" spans="2:2" x14ac:dyDescent="0.35">
      <c r="B3784" s="63"/>
    </row>
    <row r="3785" spans="2:2" x14ac:dyDescent="0.35">
      <c r="B3785" s="63"/>
    </row>
    <row r="3786" spans="2:2" x14ac:dyDescent="0.35">
      <c r="B3786" s="63"/>
    </row>
    <row r="3787" spans="2:2" x14ac:dyDescent="0.35">
      <c r="B3787" s="63"/>
    </row>
    <row r="3788" spans="2:2" x14ac:dyDescent="0.35">
      <c r="B3788" s="63"/>
    </row>
    <row r="3789" spans="2:2" x14ac:dyDescent="0.35">
      <c r="B3789" s="63"/>
    </row>
    <row r="3790" spans="2:2" x14ac:dyDescent="0.35">
      <c r="B3790" s="63"/>
    </row>
    <row r="3791" spans="2:2" x14ac:dyDescent="0.35">
      <c r="B3791" s="63"/>
    </row>
    <row r="3792" spans="2:2" x14ac:dyDescent="0.35">
      <c r="B3792" s="63"/>
    </row>
    <row r="3793" spans="2:2" x14ac:dyDescent="0.35">
      <c r="B3793" s="63"/>
    </row>
    <row r="3794" spans="2:2" x14ac:dyDescent="0.35">
      <c r="B3794" s="63"/>
    </row>
    <row r="3795" spans="2:2" x14ac:dyDescent="0.35">
      <c r="B3795" s="63"/>
    </row>
    <row r="3796" spans="2:2" x14ac:dyDescent="0.35">
      <c r="B3796" s="63"/>
    </row>
    <row r="3797" spans="2:2" x14ac:dyDescent="0.35">
      <c r="B3797" s="63"/>
    </row>
    <row r="3798" spans="2:2" x14ac:dyDescent="0.35">
      <c r="B3798" s="63"/>
    </row>
    <row r="3799" spans="2:2" x14ac:dyDescent="0.35">
      <c r="B3799" s="63"/>
    </row>
    <row r="3800" spans="2:2" x14ac:dyDescent="0.35">
      <c r="B3800" s="63"/>
    </row>
    <row r="3801" spans="2:2" x14ac:dyDescent="0.35">
      <c r="B3801" s="63"/>
    </row>
    <row r="3802" spans="2:2" x14ac:dyDescent="0.35">
      <c r="B3802" s="63"/>
    </row>
    <row r="3803" spans="2:2" x14ac:dyDescent="0.35">
      <c r="B3803" s="63"/>
    </row>
    <row r="3804" spans="2:2" x14ac:dyDescent="0.35">
      <c r="B3804" s="63"/>
    </row>
    <row r="3805" spans="2:2" x14ac:dyDescent="0.35">
      <c r="B3805" s="63"/>
    </row>
    <row r="3806" spans="2:2" x14ac:dyDescent="0.35">
      <c r="B3806" s="63"/>
    </row>
    <row r="3807" spans="2:2" x14ac:dyDescent="0.35">
      <c r="B3807" s="63"/>
    </row>
    <row r="3808" spans="2:2" x14ac:dyDescent="0.35">
      <c r="B3808" s="63"/>
    </row>
    <row r="3809" spans="2:2" x14ac:dyDescent="0.35">
      <c r="B3809" s="63"/>
    </row>
    <row r="3810" spans="2:2" x14ac:dyDescent="0.35">
      <c r="B3810" s="63"/>
    </row>
    <row r="3811" spans="2:2" x14ac:dyDescent="0.35">
      <c r="B3811" s="63"/>
    </row>
    <row r="3812" spans="2:2" x14ac:dyDescent="0.35">
      <c r="B3812" s="63"/>
    </row>
    <row r="3813" spans="2:2" x14ac:dyDescent="0.35">
      <c r="B3813" s="63"/>
    </row>
    <row r="3814" spans="2:2" x14ac:dyDescent="0.35">
      <c r="B3814" s="63"/>
    </row>
    <row r="3815" spans="2:2" x14ac:dyDescent="0.35">
      <c r="B3815" s="63"/>
    </row>
    <row r="3816" spans="2:2" x14ac:dyDescent="0.35">
      <c r="B3816" s="63"/>
    </row>
    <row r="3817" spans="2:2" x14ac:dyDescent="0.35">
      <c r="B3817" s="63"/>
    </row>
    <row r="3818" spans="2:2" x14ac:dyDescent="0.35">
      <c r="B3818" s="63"/>
    </row>
    <row r="3819" spans="2:2" x14ac:dyDescent="0.35">
      <c r="B3819" s="63"/>
    </row>
    <row r="3820" spans="2:2" x14ac:dyDescent="0.35">
      <c r="B3820" s="63"/>
    </row>
    <row r="3821" spans="2:2" x14ac:dyDescent="0.35">
      <c r="B3821" s="63"/>
    </row>
    <row r="3822" spans="2:2" x14ac:dyDescent="0.35">
      <c r="B3822" s="63"/>
    </row>
    <row r="3823" spans="2:2" x14ac:dyDescent="0.35">
      <c r="B3823" s="63"/>
    </row>
    <row r="3824" spans="2:2" x14ac:dyDescent="0.35">
      <c r="B3824" s="63"/>
    </row>
    <row r="3825" spans="2:2" x14ac:dyDescent="0.35">
      <c r="B3825" s="63"/>
    </row>
    <row r="3826" spans="2:2" x14ac:dyDescent="0.35">
      <c r="B3826" s="63"/>
    </row>
    <row r="3827" spans="2:2" x14ac:dyDescent="0.35">
      <c r="B3827" s="63"/>
    </row>
    <row r="3828" spans="2:2" x14ac:dyDescent="0.35">
      <c r="B3828" s="63"/>
    </row>
    <row r="3829" spans="2:2" x14ac:dyDescent="0.35">
      <c r="B3829" s="63"/>
    </row>
    <row r="3830" spans="2:2" x14ac:dyDescent="0.35">
      <c r="B3830" s="63"/>
    </row>
    <row r="3831" spans="2:2" x14ac:dyDescent="0.35">
      <c r="B3831" s="63"/>
    </row>
    <row r="3832" spans="2:2" x14ac:dyDescent="0.35">
      <c r="B3832" s="63"/>
    </row>
    <row r="3833" spans="2:2" x14ac:dyDescent="0.35">
      <c r="B3833" s="63"/>
    </row>
    <row r="3834" spans="2:2" x14ac:dyDescent="0.35">
      <c r="B3834" s="63"/>
    </row>
    <row r="3835" spans="2:2" x14ac:dyDescent="0.35">
      <c r="B3835" s="63"/>
    </row>
    <row r="3836" spans="2:2" x14ac:dyDescent="0.35">
      <c r="B3836" s="63"/>
    </row>
    <row r="3837" spans="2:2" x14ac:dyDescent="0.35">
      <c r="B3837" s="63"/>
    </row>
    <row r="3838" spans="2:2" x14ac:dyDescent="0.35">
      <c r="B3838" s="63"/>
    </row>
    <row r="3839" spans="2:2" x14ac:dyDescent="0.35">
      <c r="B3839" s="63"/>
    </row>
    <row r="3840" spans="2:2" x14ac:dyDescent="0.35">
      <c r="B3840" s="63"/>
    </row>
    <row r="3841" spans="2:2" x14ac:dyDescent="0.35">
      <c r="B3841" s="63"/>
    </row>
    <row r="3842" spans="2:2" x14ac:dyDescent="0.35">
      <c r="B3842" s="63"/>
    </row>
    <row r="3843" spans="2:2" x14ac:dyDescent="0.35">
      <c r="B3843" s="63"/>
    </row>
    <row r="3844" spans="2:2" x14ac:dyDescent="0.35">
      <c r="B3844" s="63"/>
    </row>
    <row r="3845" spans="2:2" x14ac:dyDescent="0.35">
      <c r="B3845" s="63"/>
    </row>
    <row r="3846" spans="2:2" x14ac:dyDescent="0.35">
      <c r="B3846" s="63"/>
    </row>
    <row r="3847" spans="2:2" x14ac:dyDescent="0.35">
      <c r="B3847" s="63"/>
    </row>
    <row r="3848" spans="2:2" x14ac:dyDescent="0.35">
      <c r="B3848" s="63"/>
    </row>
    <row r="3849" spans="2:2" x14ac:dyDescent="0.35">
      <c r="B3849" s="63"/>
    </row>
    <row r="3850" spans="2:2" x14ac:dyDescent="0.35">
      <c r="B3850" s="63"/>
    </row>
    <row r="3851" spans="2:2" x14ac:dyDescent="0.35">
      <c r="B3851" s="63"/>
    </row>
    <row r="3852" spans="2:2" x14ac:dyDescent="0.35">
      <c r="B3852" s="63"/>
    </row>
    <row r="3853" spans="2:2" x14ac:dyDescent="0.35">
      <c r="B3853" s="63"/>
    </row>
    <row r="3854" spans="2:2" x14ac:dyDescent="0.35">
      <c r="B3854" s="63"/>
    </row>
    <row r="3855" spans="2:2" x14ac:dyDescent="0.35">
      <c r="B3855" s="63"/>
    </row>
    <row r="3856" spans="2:2" x14ac:dyDescent="0.35">
      <c r="B3856" s="63"/>
    </row>
    <row r="3857" spans="2:2" x14ac:dyDescent="0.35">
      <c r="B3857" s="63"/>
    </row>
    <row r="3858" spans="2:2" x14ac:dyDescent="0.35">
      <c r="B3858" s="63"/>
    </row>
    <row r="3859" spans="2:2" x14ac:dyDescent="0.35">
      <c r="B3859" s="63"/>
    </row>
    <row r="3860" spans="2:2" x14ac:dyDescent="0.35">
      <c r="B3860" s="63"/>
    </row>
    <row r="3861" spans="2:2" x14ac:dyDescent="0.35">
      <c r="B3861" s="63"/>
    </row>
    <row r="3862" spans="2:2" x14ac:dyDescent="0.35">
      <c r="B3862" s="63"/>
    </row>
    <row r="3863" spans="2:2" x14ac:dyDescent="0.35">
      <c r="B3863" s="63"/>
    </row>
    <row r="3864" spans="2:2" x14ac:dyDescent="0.35">
      <c r="B3864" s="63"/>
    </row>
    <row r="3865" spans="2:2" x14ac:dyDescent="0.35">
      <c r="B3865" s="63"/>
    </row>
    <row r="3866" spans="2:2" x14ac:dyDescent="0.35">
      <c r="B3866" s="63"/>
    </row>
    <row r="3867" spans="2:2" x14ac:dyDescent="0.35">
      <c r="B3867" s="63"/>
    </row>
    <row r="3868" spans="2:2" x14ac:dyDescent="0.35">
      <c r="B3868" s="63"/>
    </row>
    <row r="3869" spans="2:2" x14ac:dyDescent="0.35">
      <c r="B3869" s="63"/>
    </row>
    <row r="3870" spans="2:2" x14ac:dyDescent="0.35">
      <c r="B3870" s="63"/>
    </row>
    <row r="3871" spans="2:2" x14ac:dyDescent="0.35">
      <c r="B3871" s="63"/>
    </row>
    <row r="3872" spans="2:2" x14ac:dyDescent="0.35">
      <c r="B3872" s="63"/>
    </row>
    <row r="3873" spans="2:2" x14ac:dyDescent="0.35">
      <c r="B3873" s="63"/>
    </row>
    <row r="3874" spans="2:2" x14ac:dyDescent="0.35">
      <c r="B3874" s="63"/>
    </row>
    <row r="3875" spans="2:2" x14ac:dyDescent="0.35">
      <c r="B3875" s="63"/>
    </row>
    <row r="3876" spans="2:2" x14ac:dyDescent="0.35">
      <c r="B3876" s="63"/>
    </row>
    <row r="3877" spans="2:2" x14ac:dyDescent="0.35">
      <c r="B3877" s="63"/>
    </row>
    <row r="3878" spans="2:2" x14ac:dyDescent="0.35">
      <c r="B3878" s="63"/>
    </row>
    <row r="3879" spans="2:2" x14ac:dyDescent="0.35">
      <c r="B3879" s="63"/>
    </row>
    <row r="3880" spans="2:2" x14ac:dyDescent="0.35">
      <c r="B3880" s="63"/>
    </row>
    <row r="3881" spans="2:2" x14ac:dyDescent="0.35">
      <c r="B3881" s="63"/>
    </row>
    <row r="3882" spans="2:2" x14ac:dyDescent="0.35">
      <c r="B3882" s="63"/>
    </row>
    <row r="3883" spans="2:2" x14ac:dyDescent="0.35">
      <c r="B3883" s="63"/>
    </row>
    <row r="3884" spans="2:2" x14ac:dyDescent="0.35">
      <c r="B3884" s="63"/>
    </row>
    <row r="3885" spans="2:2" x14ac:dyDescent="0.35">
      <c r="B3885" s="63"/>
    </row>
    <row r="3886" spans="2:2" x14ac:dyDescent="0.35">
      <c r="B3886" s="63"/>
    </row>
    <row r="3887" spans="2:2" x14ac:dyDescent="0.35">
      <c r="B3887" s="63"/>
    </row>
    <row r="3888" spans="2:2" x14ac:dyDescent="0.35">
      <c r="B3888" s="63"/>
    </row>
    <row r="3889" spans="2:2" x14ac:dyDescent="0.35">
      <c r="B3889" s="63"/>
    </row>
    <row r="3890" spans="2:2" x14ac:dyDescent="0.35">
      <c r="B3890" s="63"/>
    </row>
    <row r="3891" spans="2:2" x14ac:dyDescent="0.35">
      <c r="B3891" s="63"/>
    </row>
    <row r="3892" spans="2:2" x14ac:dyDescent="0.35">
      <c r="B3892" s="63"/>
    </row>
    <row r="3893" spans="2:2" x14ac:dyDescent="0.35">
      <c r="B3893" s="63"/>
    </row>
    <row r="3894" spans="2:2" x14ac:dyDescent="0.35">
      <c r="B3894" s="63"/>
    </row>
    <row r="3895" spans="2:2" x14ac:dyDescent="0.35">
      <c r="B3895" s="63"/>
    </row>
    <row r="3896" spans="2:2" x14ac:dyDescent="0.35">
      <c r="B3896" s="63"/>
    </row>
    <row r="3897" spans="2:2" x14ac:dyDescent="0.35">
      <c r="B3897" s="63"/>
    </row>
    <row r="3898" spans="2:2" x14ac:dyDescent="0.35">
      <c r="B3898" s="63"/>
    </row>
    <row r="3899" spans="2:2" x14ac:dyDescent="0.35">
      <c r="B3899" s="63"/>
    </row>
    <row r="3900" spans="2:2" x14ac:dyDescent="0.35">
      <c r="B3900" s="63"/>
    </row>
    <row r="3901" spans="2:2" x14ac:dyDescent="0.35">
      <c r="B3901" s="63"/>
    </row>
    <row r="3902" spans="2:2" x14ac:dyDescent="0.35">
      <c r="B3902" s="63"/>
    </row>
    <row r="3903" spans="2:2" x14ac:dyDescent="0.35">
      <c r="B3903" s="63"/>
    </row>
    <row r="3904" spans="2:2" x14ac:dyDescent="0.35">
      <c r="B3904" s="63"/>
    </row>
    <row r="3905" spans="2:2" x14ac:dyDescent="0.35">
      <c r="B3905" s="63"/>
    </row>
    <row r="3906" spans="2:2" x14ac:dyDescent="0.35">
      <c r="B3906" s="63"/>
    </row>
    <row r="3907" spans="2:2" x14ac:dyDescent="0.35">
      <c r="B3907" s="63"/>
    </row>
    <row r="3908" spans="2:2" x14ac:dyDescent="0.35">
      <c r="B3908" s="63"/>
    </row>
    <row r="3909" spans="2:2" x14ac:dyDescent="0.35">
      <c r="B3909" s="63"/>
    </row>
    <row r="3910" spans="2:2" x14ac:dyDescent="0.35">
      <c r="B3910" s="63"/>
    </row>
    <row r="3911" spans="2:2" x14ac:dyDescent="0.35">
      <c r="B3911" s="63"/>
    </row>
    <row r="3912" spans="2:2" x14ac:dyDescent="0.35">
      <c r="B3912" s="63"/>
    </row>
    <row r="3913" spans="2:2" x14ac:dyDescent="0.35">
      <c r="B3913" s="63"/>
    </row>
    <row r="3914" spans="2:2" x14ac:dyDescent="0.35">
      <c r="B3914" s="63"/>
    </row>
    <row r="3915" spans="2:2" x14ac:dyDescent="0.35">
      <c r="B3915" s="63"/>
    </row>
    <row r="3916" spans="2:2" x14ac:dyDescent="0.35">
      <c r="B3916" s="63"/>
    </row>
    <row r="3917" spans="2:2" x14ac:dyDescent="0.35">
      <c r="B3917" s="63"/>
    </row>
    <row r="3918" spans="2:2" x14ac:dyDescent="0.35">
      <c r="B3918" s="63"/>
    </row>
    <row r="3919" spans="2:2" x14ac:dyDescent="0.35">
      <c r="B3919" s="63"/>
    </row>
    <row r="3920" spans="2:2" x14ac:dyDescent="0.35">
      <c r="B3920" s="63"/>
    </row>
    <row r="3921" spans="2:2" x14ac:dyDescent="0.35">
      <c r="B3921" s="63"/>
    </row>
    <row r="3922" spans="2:2" x14ac:dyDescent="0.35">
      <c r="B3922" s="63"/>
    </row>
    <row r="3923" spans="2:2" x14ac:dyDescent="0.35">
      <c r="B3923" s="63"/>
    </row>
    <row r="3924" spans="2:2" x14ac:dyDescent="0.35">
      <c r="B3924" s="63"/>
    </row>
    <row r="3925" spans="2:2" x14ac:dyDescent="0.35">
      <c r="B3925" s="63"/>
    </row>
    <row r="3926" spans="2:2" x14ac:dyDescent="0.35">
      <c r="B3926" s="63"/>
    </row>
    <row r="3927" spans="2:2" x14ac:dyDescent="0.35">
      <c r="B3927" s="63"/>
    </row>
    <row r="3928" spans="2:2" x14ac:dyDescent="0.35">
      <c r="B3928" s="63"/>
    </row>
    <row r="3929" spans="2:2" x14ac:dyDescent="0.35">
      <c r="B3929" s="63"/>
    </row>
    <row r="3930" spans="2:2" x14ac:dyDescent="0.35">
      <c r="B3930" s="63"/>
    </row>
    <row r="3931" spans="2:2" x14ac:dyDescent="0.35">
      <c r="B3931" s="63"/>
    </row>
    <row r="3932" spans="2:2" x14ac:dyDescent="0.35">
      <c r="B3932" s="63"/>
    </row>
    <row r="3933" spans="2:2" x14ac:dyDescent="0.35">
      <c r="B3933" s="63"/>
    </row>
    <row r="3934" spans="2:2" x14ac:dyDescent="0.35">
      <c r="B3934" s="63"/>
    </row>
    <row r="3935" spans="2:2" x14ac:dyDescent="0.35">
      <c r="B3935" s="63"/>
    </row>
    <row r="3936" spans="2:2" x14ac:dyDescent="0.35">
      <c r="B3936" s="63"/>
    </row>
    <row r="3937" spans="2:2" x14ac:dyDescent="0.35">
      <c r="B3937" s="63"/>
    </row>
    <row r="3938" spans="2:2" x14ac:dyDescent="0.35">
      <c r="B3938" s="63"/>
    </row>
    <row r="3939" spans="2:2" x14ac:dyDescent="0.35">
      <c r="B3939" s="63"/>
    </row>
    <row r="3940" spans="2:2" x14ac:dyDescent="0.35">
      <c r="B3940" s="63"/>
    </row>
    <row r="3941" spans="2:2" x14ac:dyDescent="0.35">
      <c r="B3941" s="63"/>
    </row>
    <row r="3942" spans="2:2" x14ac:dyDescent="0.35">
      <c r="B3942" s="63"/>
    </row>
    <row r="3943" spans="2:2" x14ac:dyDescent="0.35">
      <c r="B3943" s="63"/>
    </row>
    <row r="3944" spans="2:2" x14ac:dyDescent="0.35">
      <c r="B3944" s="63"/>
    </row>
    <row r="3945" spans="2:2" x14ac:dyDescent="0.35">
      <c r="B3945" s="63"/>
    </row>
    <row r="3946" spans="2:2" x14ac:dyDescent="0.35">
      <c r="B3946" s="63"/>
    </row>
    <row r="3947" spans="2:2" x14ac:dyDescent="0.35">
      <c r="B3947" s="63"/>
    </row>
    <row r="3948" spans="2:2" x14ac:dyDescent="0.35">
      <c r="B3948" s="63"/>
    </row>
    <row r="3949" spans="2:2" x14ac:dyDescent="0.35">
      <c r="B3949" s="63"/>
    </row>
    <row r="3950" spans="2:2" x14ac:dyDescent="0.35">
      <c r="B3950" s="63"/>
    </row>
    <row r="3951" spans="2:2" x14ac:dyDescent="0.35">
      <c r="B3951" s="63"/>
    </row>
    <row r="3952" spans="2:2" x14ac:dyDescent="0.35">
      <c r="B3952" s="63"/>
    </row>
    <row r="3953" spans="2:2" x14ac:dyDescent="0.35">
      <c r="B3953" s="63"/>
    </row>
    <row r="3954" spans="2:2" x14ac:dyDescent="0.35">
      <c r="B3954" s="63"/>
    </row>
    <row r="3955" spans="2:2" x14ac:dyDescent="0.35">
      <c r="B3955" s="63"/>
    </row>
    <row r="3956" spans="2:2" x14ac:dyDescent="0.35">
      <c r="B3956" s="63"/>
    </row>
    <row r="3957" spans="2:2" x14ac:dyDescent="0.35">
      <c r="B3957" s="63"/>
    </row>
    <row r="3958" spans="2:2" x14ac:dyDescent="0.35">
      <c r="B3958" s="63"/>
    </row>
    <row r="3959" spans="2:2" x14ac:dyDescent="0.35">
      <c r="B3959" s="63"/>
    </row>
    <row r="3960" spans="2:2" x14ac:dyDescent="0.35">
      <c r="B3960" s="63"/>
    </row>
    <row r="3961" spans="2:2" x14ac:dyDescent="0.35">
      <c r="B3961" s="63"/>
    </row>
    <row r="3962" spans="2:2" x14ac:dyDescent="0.35">
      <c r="B3962" s="63"/>
    </row>
    <row r="3963" spans="2:2" x14ac:dyDescent="0.35">
      <c r="B3963" s="63"/>
    </row>
    <row r="3964" spans="2:2" x14ac:dyDescent="0.35">
      <c r="B3964" s="63"/>
    </row>
    <row r="3965" spans="2:2" x14ac:dyDescent="0.35">
      <c r="B3965" s="63"/>
    </row>
    <row r="3966" spans="2:2" x14ac:dyDescent="0.35">
      <c r="B3966" s="63"/>
    </row>
    <row r="3967" spans="2:2" x14ac:dyDescent="0.35">
      <c r="B3967" s="63"/>
    </row>
    <row r="3968" spans="2:2" x14ac:dyDescent="0.35">
      <c r="B3968" s="63"/>
    </row>
    <row r="3969" spans="2:2" x14ac:dyDescent="0.35">
      <c r="B3969" s="63"/>
    </row>
    <row r="3970" spans="2:2" x14ac:dyDescent="0.35">
      <c r="B3970" s="63"/>
    </row>
    <row r="3971" spans="2:2" x14ac:dyDescent="0.35">
      <c r="B3971" s="63"/>
    </row>
    <row r="3972" spans="2:2" x14ac:dyDescent="0.35">
      <c r="B3972" s="63"/>
    </row>
    <row r="3973" spans="2:2" x14ac:dyDescent="0.35">
      <c r="B3973" s="63"/>
    </row>
    <row r="3974" spans="2:2" x14ac:dyDescent="0.35">
      <c r="B3974" s="63"/>
    </row>
    <row r="3975" spans="2:2" x14ac:dyDescent="0.35">
      <c r="B3975" s="63"/>
    </row>
    <row r="3976" spans="2:2" x14ac:dyDescent="0.35">
      <c r="B3976" s="63"/>
    </row>
    <row r="3977" spans="2:2" x14ac:dyDescent="0.35">
      <c r="B3977" s="63"/>
    </row>
    <row r="3978" spans="2:2" x14ac:dyDescent="0.35">
      <c r="B3978" s="63"/>
    </row>
    <row r="3979" spans="2:2" x14ac:dyDescent="0.35">
      <c r="B3979" s="63"/>
    </row>
    <row r="3980" spans="2:2" x14ac:dyDescent="0.35">
      <c r="B3980" s="63"/>
    </row>
    <row r="3981" spans="2:2" x14ac:dyDescent="0.35">
      <c r="B3981" s="63"/>
    </row>
    <row r="3982" spans="2:2" x14ac:dyDescent="0.35">
      <c r="B3982" s="63"/>
    </row>
    <row r="3983" spans="2:2" x14ac:dyDescent="0.35">
      <c r="B3983" s="63"/>
    </row>
    <row r="3984" spans="2:2" x14ac:dyDescent="0.35">
      <c r="B3984" s="63"/>
    </row>
    <row r="3985" spans="2:2" x14ac:dyDescent="0.35">
      <c r="B3985" s="63"/>
    </row>
    <row r="3986" spans="2:2" x14ac:dyDescent="0.35">
      <c r="B3986" s="63"/>
    </row>
    <row r="3987" spans="2:2" x14ac:dyDescent="0.35">
      <c r="B3987" s="63"/>
    </row>
    <row r="3988" spans="2:2" x14ac:dyDescent="0.35">
      <c r="B3988" s="63"/>
    </row>
    <row r="3989" spans="2:2" x14ac:dyDescent="0.35">
      <c r="B3989" s="63"/>
    </row>
    <row r="3990" spans="2:2" x14ac:dyDescent="0.35">
      <c r="B3990" s="63"/>
    </row>
    <row r="3991" spans="2:2" x14ac:dyDescent="0.35">
      <c r="B3991" s="63"/>
    </row>
    <row r="3992" spans="2:2" x14ac:dyDescent="0.35">
      <c r="B3992" s="63"/>
    </row>
    <row r="3993" spans="2:2" x14ac:dyDescent="0.35">
      <c r="B3993" s="63"/>
    </row>
    <row r="3994" spans="2:2" x14ac:dyDescent="0.35">
      <c r="B3994" s="63"/>
    </row>
    <row r="3995" spans="2:2" x14ac:dyDescent="0.35">
      <c r="B3995" s="63"/>
    </row>
    <row r="3996" spans="2:2" x14ac:dyDescent="0.35">
      <c r="B3996" s="63"/>
    </row>
    <row r="3997" spans="2:2" x14ac:dyDescent="0.35">
      <c r="B3997" s="63"/>
    </row>
    <row r="3998" spans="2:2" x14ac:dyDescent="0.35">
      <c r="B3998" s="63"/>
    </row>
    <row r="3999" spans="2:2" x14ac:dyDescent="0.35">
      <c r="B3999" s="63"/>
    </row>
    <row r="4000" spans="2:2" x14ac:dyDescent="0.35">
      <c r="B4000" s="63"/>
    </row>
    <row r="4001" spans="2:2" x14ac:dyDescent="0.35">
      <c r="B4001" s="63"/>
    </row>
    <row r="4002" spans="2:2" x14ac:dyDescent="0.35">
      <c r="B4002" s="63"/>
    </row>
    <row r="4003" spans="2:2" x14ac:dyDescent="0.35">
      <c r="B4003" s="63"/>
    </row>
    <row r="4004" spans="2:2" x14ac:dyDescent="0.35">
      <c r="B4004" s="63"/>
    </row>
    <row r="4005" spans="2:2" x14ac:dyDescent="0.35">
      <c r="B4005" s="63"/>
    </row>
    <row r="4006" spans="2:2" x14ac:dyDescent="0.35">
      <c r="B4006" s="63"/>
    </row>
    <row r="4007" spans="2:2" x14ac:dyDescent="0.35">
      <c r="B4007" s="63"/>
    </row>
    <row r="4008" spans="2:2" x14ac:dyDescent="0.35">
      <c r="B4008" s="63"/>
    </row>
    <row r="4009" spans="2:2" x14ac:dyDescent="0.35">
      <c r="B4009" s="63"/>
    </row>
    <row r="4010" spans="2:2" x14ac:dyDescent="0.35">
      <c r="B4010" s="63"/>
    </row>
    <row r="4011" spans="2:2" x14ac:dyDescent="0.35">
      <c r="B4011" s="63"/>
    </row>
    <row r="4012" spans="2:2" x14ac:dyDescent="0.35">
      <c r="B4012" s="63"/>
    </row>
    <row r="4013" spans="2:2" x14ac:dyDescent="0.35">
      <c r="B4013" s="63"/>
    </row>
    <row r="4014" spans="2:2" x14ac:dyDescent="0.35">
      <c r="B4014" s="63"/>
    </row>
    <row r="4015" spans="2:2" x14ac:dyDescent="0.35">
      <c r="B4015" s="63"/>
    </row>
    <row r="4016" spans="2:2" x14ac:dyDescent="0.35">
      <c r="B4016" s="63"/>
    </row>
    <row r="4017" spans="2:2" x14ac:dyDescent="0.35">
      <c r="B4017" s="63"/>
    </row>
    <row r="4018" spans="2:2" x14ac:dyDescent="0.35">
      <c r="B4018" s="63"/>
    </row>
    <row r="4019" spans="2:2" x14ac:dyDescent="0.35">
      <c r="B4019" s="63"/>
    </row>
    <row r="4020" spans="2:2" x14ac:dyDescent="0.35">
      <c r="B4020" s="63"/>
    </row>
    <row r="4021" spans="2:2" x14ac:dyDescent="0.35">
      <c r="B4021" s="63"/>
    </row>
    <row r="4022" spans="2:2" x14ac:dyDescent="0.35">
      <c r="B4022" s="63"/>
    </row>
    <row r="4023" spans="2:2" x14ac:dyDescent="0.35">
      <c r="B4023" s="63"/>
    </row>
    <row r="4024" spans="2:2" x14ac:dyDescent="0.35">
      <c r="B4024" s="63"/>
    </row>
    <row r="4025" spans="2:2" x14ac:dyDescent="0.35">
      <c r="B4025" s="63"/>
    </row>
    <row r="4026" spans="2:2" x14ac:dyDescent="0.35">
      <c r="B4026" s="63"/>
    </row>
    <row r="4027" spans="2:2" x14ac:dyDescent="0.35">
      <c r="B4027" s="63"/>
    </row>
    <row r="4028" spans="2:2" x14ac:dyDescent="0.35">
      <c r="B4028" s="63"/>
    </row>
    <row r="4029" spans="2:2" x14ac:dyDescent="0.35">
      <c r="B4029" s="63"/>
    </row>
    <row r="4030" spans="2:2" x14ac:dyDescent="0.35">
      <c r="B4030" s="63"/>
    </row>
    <row r="4031" spans="2:2" x14ac:dyDescent="0.35">
      <c r="B4031" s="63"/>
    </row>
    <row r="4032" spans="2:2" x14ac:dyDescent="0.35">
      <c r="B4032" s="63"/>
    </row>
    <row r="4033" spans="2:2" x14ac:dyDescent="0.35">
      <c r="B4033" s="63"/>
    </row>
    <row r="4034" spans="2:2" x14ac:dyDescent="0.35">
      <c r="B4034" s="63"/>
    </row>
    <row r="4035" spans="2:2" x14ac:dyDescent="0.35">
      <c r="B4035" s="63"/>
    </row>
    <row r="4036" spans="2:2" x14ac:dyDescent="0.35">
      <c r="B4036" s="63"/>
    </row>
    <row r="4037" spans="2:2" x14ac:dyDescent="0.35">
      <c r="B4037" s="63"/>
    </row>
    <row r="4038" spans="2:2" x14ac:dyDescent="0.35">
      <c r="B4038" s="63"/>
    </row>
    <row r="4039" spans="2:2" x14ac:dyDescent="0.35">
      <c r="B4039" s="63"/>
    </row>
    <row r="4040" spans="2:2" x14ac:dyDescent="0.35">
      <c r="B4040" s="63"/>
    </row>
    <row r="4041" spans="2:2" x14ac:dyDescent="0.35">
      <c r="B4041" s="63"/>
    </row>
    <row r="4042" spans="2:2" x14ac:dyDescent="0.35">
      <c r="B4042" s="63"/>
    </row>
    <row r="4043" spans="2:2" x14ac:dyDescent="0.35">
      <c r="B4043" s="63"/>
    </row>
    <row r="4044" spans="2:2" x14ac:dyDescent="0.35">
      <c r="B4044" s="63"/>
    </row>
    <row r="4045" spans="2:2" x14ac:dyDescent="0.35">
      <c r="B4045" s="63"/>
    </row>
    <row r="4046" spans="2:2" x14ac:dyDescent="0.35">
      <c r="B4046" s="63"/>
    </row>
    <row r="4047" spans="2:2" x14ac:dyDescent="0.35">
      <c r="B4047" s="63"/>
    </row>
    <row r="4048" spans="2:2" x14ac:dyDescent="0.35">
      <c r="B4048" s="63"/>
    </row>
    <row r="4049" spans="2:2" x14ac:dyDescent="0.35">
      <c r="B4049" s="63"/>
    </row>
    <row r="4050" spans="2:2" x14ac:dyDescent="0.35">
      <c r="B4050" s="63"/>
    </row>
    <row r="4051" spans="2:2" x14ac:dyDescent="0.35">
      <c r="B4051" s="63"/>
    </row>
    <row r="4052" spans="2:2" x14ac:dyDescent="0.35">
      <c r="B4052" s="63"/>
    </row>
    <row r="4053" spans="2:2" x14ac:dyDescent="0.35">
      <c r="B4053" s="63"/>
    </row>
    <row r="4054" spans="2:2" x14ac:dyDescent="0.35">
      <c r="B4054" s="63"/>
    </row>
    <row r="4055" spans="2:2" x14ac:dyDescent="0.35">
      <c r="B4055" s="63"/>
    </row>
    <row r="4056" spans="2:2" x14ac:dyDescent="0.35">
      <c r="B4056" s="63"/>
    </row>
    <row r="4057" spans="2:2" x14ac:dyDescent="0.35">
      <c r="B4057" s="63"/>
    </row>
    <row r="4058" spans="2:2" x14ac:dyDescent="0.35">
      <c r="B4058" s="63"/>
    </row>
    <row r="4059" spans="2:2" x14ac:dyDescent="0.35">
      <c r="B4059" s="63"/>
    </row>
    <row r="4060" spans="2:2" x14ac:dyDescent="0.35">
      <c r="B4060" s="63"/>
    </row>
    <row r="4061" spans="2:2" x14ac:dyDescent="0.35">
      <c r="B4061" s="63"/>
    </row>
    <row r="4062" spans="2:2" x14ac:dyDescent="0.35">
      <c r="B4062" s="63"/>
    </row>
    <row r="4063" spans="2:2" x14ac:dyDescent="0.35">
      <c r="B4063" s="63"/>
    </row>
    <row r="4064" spans="2:2" x14ac:dyDescent="0.35">
      <c r="B4064" s="63"/>
    </row>
    <row r="4065" spans="1:2" x14ac:dyDescent="0.35">
      <c r="B4065" s="63"/>
    </row>
    <row r="4066" spans="1:2" x14ac:dyDescent="0.35">
      <c r="B4066" s="63"/>
    </row>
    <row r="4067" spans="1:2" x14ac:dyDescent="0.35">
      <c r="B4067" s="63"/>
    </row>
    <row r="4068" spans="1:2" x14ac:dyDescent="0.35">
      <c r="B4068" s="63"/>
    </row>
    <row r="4069" spans="1:2" x14ac:dyDescent="0.35">
      <c r="B4069" s="63"/>
    </row>
    <row r="4070" spans="1:2" x14ac:dyDescent="0.35">
      <c r="B4070" s="63"/>
    </row>
    <row r="4071" spans="1:2" x14ac:dyDescent="0.35">
      <c r="B4071" s="63"/>
    </row>
    <row r="4072" spans="1:2" x14ac:dyDescent="0.35">
      <c r="B4072" s="63"/>
    </row>
    <row r="4073" spans="1:2" x14ac:dyDescent="0.35">
      <c r="B4073" s="63"/>
    </row>
    <row r="4074" spans="1:2" x14ac:dyDescent="0.35">
      <c r="B4074" s="63"/>
    </row>
    <row r="4075" spans="1:2" x14ac:dyDescent="0.35">
      <c r="B4075" s="63"/>
    </row>
    <row r="4076" spans="1:2" x14ac:dyDescent="0.35">
      <c r="B4076" s="63"/>
    </row>
    <row r="4077" spans="1:2" x14ac:dyDescent="0.35">
      <c r="B4077" s="63"/>
    </row>
    <row r="4078" spans="1:2" x14ac:dyDescent="0.35">
      <c r="B4078" s="63"/>
    </row>
    <row r="4079" spans="1:2" x14ac:dyDescent="0.35">
      <c r="B4079" s="63"/>
    </row>
    <row r="4080" spans="1:2" x14ac:dyDescent="0.35">
      <c r="A4080"/>
      <c r="B4080" s="64"/>
    </row>
    <row r="4081" spans="1:2" x14ac:dyDescent="0.35">
      <c r="A4081"/>
      <c r="B4081" s="64"/>
    </row>
    <row r="4082" spans="1:2" x14ac:dyDescent="0.35">
      <c r="A4082"/>
      <c r="B4082" s="64"/>
    </row>
    <row r="4083" spans="1:2" x14ac:dyDescent="0.35">
      <c r="A4083"/>
      <c r="B4083" s="64"/>
    </row>
    <row r="4084" spans="1:2" x14ac:dyDescent="0.35">
      <c r="A4084"/>
      <c r="B4084" s="64"/>
    </row>
    <row r="4085" spans="1:2" x14ac:dyDescent="0.35">
      <c r="A4085"/>
      <c r="B4085" s="64"/>
    </row>
    <row r="4086" spans="1:2" x14ac:dyDescent="0.35">
      <c r="A4086"/>
      <c r="B4086" s="64"/>
    </row>
    <row r="4087" spans="1:2" x14ac:dyDescent="0.35">
      <c r="A4087"/>
      <c r="B4087" s="64"/>
    </row>
    <row r="4088" spans="1:2" x14ac:dyDescent="0.35">
      <c r="A4088"/>
      <c r="B4088" s="64"/>
    </row>
    <row r="4089" spans="1:2" x14ac:dyDescent="0.35">
      <c r="A4089"/>
      <c r="B4089" s="64"/>
    </row>
    <row r="4090" spans="1:2" x14ac:dyDescent="0.35">
      <c r="A4090"/>
      <c r="B4090" s="64"/>
    </row>
    <row r="4091" spans="1:2" x14ac:dyDescent="0.35">
      <c r="A4091"/>
      <c r="B4091" s="64"/>
    </row>
    <row r="4092" spans="1:2" x14ac:dyDescent="0.35">
      <c r="A4092"/>
      <c r="B4092" s="64"/>
    </row>
    <row r="4093" spans="1:2" x14ac:dyDescent="0.35">
      <c r="A4093"/>
      <c r="B4093" s="64"/>
    </row>
    <row r="4094" spans="1:2" x14ac:dyDescent="0.35">
      <c r="A4094"/>
      <c r="B4094" s="64"/>
    </row>
    <row r="4095" spans="1:2" x14ac:dyDescent="0.35">
      <c r="A4095"/>
      <c r="B4095" s="64"/>
    </row>
    <row r="4096" spans="1:2" x14ac:dyDescent="0.35">
      <c r="A4096"/>
      <c r="B4096" s="64"/>
    </row>
    <row r="4097" spans="1:2" x14ac:dyDescent="0.35">
      <c r="A4097"/>
      <c r="B4097" s="64"/>
    </row>
    <row r="4098" spans="1:2" x14ac:dyDescent="0.35">
      <c r="A4098"/>
      <c r="B4098" s="64"/>
    </row>
    <row r="4099" spans="1:2" x14ac:dyDescent="0.35">
      <c r="A4099"/>
      <c r="B4099" s="64"/>
    </row>
    <row r="4100" spans="1:2" x14ac:dyDescent="0.35">
      <c r="A4100"/>
      <c r="B4100" s="64"/>
    </row>
    <row r="4101" spans="1:2" x14ac:dyDescent="0.35">
      <c r="A4101"/>
      <c r="B4101" s="64"/>
    </row>
    <row r="4102" spans="1:2" x14ac:dyDescent="0.35">
      <c r="A4102"/>
      <c r="B4102" s="64"/>
    </row>
    <row r="4103" spans="1:2" x14ac:dyDescent="0.35">
      <c r="A4103"/>
      <c r="B4103" s="64"/>
    </row>
    <row r="4104" spans="1:2" x14ac:dyDescent="0.35">
      <c r="A4104"/>
      <c r="B4104" s="64"/>
    </row>
    <row r="4105" spans="1:2" x14ac:dyDescent="0.35">
      <c r="A4105"/>
      <c r="B4105" s="64"/>
    </row>
    <row r="4106" spans="1:2" x14ac:dyDescent="0.35">
      <c r="A4106"/>
      <c r="B4106" s="64"/>
    </row>
    <row r="4107" spans="1:2" x14ac:dyDescent="0.35">
      <c r="A4107"/>
      <c r="B4107" s="64"/>
    </row>
    <row r="4108" spans="1:2" x14ac:dyDescent="0.35">
      <c r="A4108"/>
      <c r="B4108" s="64"/>
    </row>
    <row r="4109" spans="1:2" x14ac:dyDescent="0.35">
      <c r="A4109"/>
      <c r="B4109" s="64"/>
    </row>
    <row r="4110" spans="1:2" x14ac:dyDescent="0.35">
      <c r="A4110"/>
      <c r="B4110" s="64"/>
    </row>
    <row r="4111" spans="1:2" x14ac:dyDescent="0.35">
      <c r="A4111"/>
      <c r="B4111" s="64"/>
    </row>
    <row r="4112" spans="1:2" x14ac:dyDescent="0.35">
      <c r="A4112"/>
      <c r="B4112" s="64"/>
    </row>
    <row r="4113" spans="1:2" x14ac:dyDescent="0.35">
      <c r="A4113"/>
      <c r="B4113" s="64"/>
    </row>
    <row r="4114" spans="1:2" x14ac:dyDescent="0.35">
      <c r="A4114"/>
      <c r="B4114" s="64"/>
    </row>
    <row r="4115" spans="1:2" x14ac:dyDescent="0.35">
      <c r="A4115"/>
      <c r="B4115" s="64"/>
    </row>
    <row r="4116" spans="1:2" x14ac:dyDescent="0.35">
      <c r="A4116"/>
      <c r="B4116" s="64"/>
    </row>
    <row r="4117" spans="1:2" x14ac:dyDescent="0.35">
      <c r="A4117"/>
      <c r="B4117" s="64"/>
    </row>
    <row r="4118" spans="1:2" x14ac:dyDescent="0.35">
      <c r="A4118"/>
      <c r="B4118" s="64"/>
    </row>
    <row r="4119" spans="1:2" x14ac:dyDescent="0.35">
      <c r="A4119"/>
      <c r="B4119" s="64"/>
    </row>
    <row r="4120" spans="1:2" x14ac:dyDescent="0.35">
      <c r="A4120"/>
      <c r="B4120" s="64"/>
    </row>
    <row r="4121" spans="1:2" x14ac:dyDescent="0.35">
      <c r="A4121"/>
      <c r="B4121" s="64"/>
    </row>
    <row r="4122" spans="1:2" x14ac:dyDescent="0.35">
      <c r="A4122"/>
      <c r="B4122" s="64"/>
    </row>
    <row r="4123" spans="1:2" x14ac:dyDescent="0.35">
      <c r="A4123"/>
      <c r="B4123" s="64"/>
    </row>
    <row r="4124" spans="1:2" x14ac:dyDescent="0.35">
      <c r="A4124"/>
      <c r="B4124" s="64"/>
    </row>
    <row r="4125" spans="1:2" x14ac:dyDescent="0.35">
      <c r="A4125"/>
      <c r="B4125" s="64"/>
    </row>
    <row r="4126" spans="1:2" x14ac:dyDescent="0.35">
      <c r="A4126"/>
      <c r="B4126" s="64"/>
    </row>
    <row r="4127" spans="1:2" x14ac:dyDescent="0.35">
      <c r="A4127"/>
      <c r="B4127" s="64"/>
    </row>
    <row r="4128" spans="1:2" x14ac:dyDescent="0.35">
      <c r="A4128"/>
      <c r="B4128" s="64"/>
    </row>
    <row r="4129" spans="1:2" x14ac:dyDescent="0.35">
      <c r="A4129"/>
      <c r="B4129" s="64"/>
    </row>
    <row r="4130" spans="1:2" x14ac:dyDescent="0.35">
      <c r="A4130"/>
      <c r="B4130" s="64"/>
    </row>
    <row r="4131" spans="1:2" x14ac:dyDescent="0.35">
      <c r="A4131"/>
      <c r="B4131" s="64"/>
    </row>
    <row r="4132" spans="1:2" x14ac:dyDescent="0.35">
      <c r="A4132"/>
      <c r="B4132" s="64"/>
    </row>
    <row r="4133" spans="1:2" x14ac:dyDescent="0.35">
      <c r="A4133"/>
      <c r="B4133" s="64"/>
    </row>
    <row r="4134" spans="1:2" x14ac:dyDescent="0.35">
      <c r="A4134"/>
      <c r="B4134" s="64"/>
    </row>
    <row r="4135" spans="1:2" x14ac:dyDescent="0.35">
      <c r="A4135"/>
      <c r="B4135" s="64"/>
    </row>
    <row r="4136" spans="1:2" x14ac:dyDescent="0.35">
      <c r="A4136"/>
      <c r="B4136" s="64"/>
    </row>
    <row r="4137" spans="1:2" x14ac:dyDescent="0.35">
      <c r="A4137"/>
      <c r="B4137" s="64"/>
    </row>
    <row r="4138" spans="1:2" x14ac:dyDescent="0.35">
      <c r="A4138"/>
      <c r="B4138" s="64"/>
    </row>
    <row r="4139" spans="1:2" x14ac:dyDescent="0.35">
      <c r="A4139"/>
      <c r="B4139" s="64"/>
    </row>
    <row r="4140" spans="1:2" x14ac:dyDescent="0.35">
      <c r="A4140"/>
      <c r="B4140" s="64"/>
    </row>
    <row r="4141" spans="1:2" x14ac:dyDescent="0.35">
      <c r="A4141"/>
      <c r="B4141" s="64"/>
    </row>
    <row r="4142" spans="1:2" x14ac:dyDescent="0.35">
      <c r="A4142"/>
      <c r="B4142" s="64"/>
    </row>
    <row r="4143" spans="1:2" x14ac:dyDescent="0.35">
      <c r="A4143"/>
      <c r="B4143" s="64"/>
    </row>
    <row r="4144" spans="1:2" x14ac:dyDescent="0.35">
      <c r="A4144"/>
      <c r="B4144" s="64"/>
    </row>
    <row r="4145" spans="1:2" x14ac:dyDescent="0.35">
      <c r="A4145"/>
      <c r="B4145" s="64"/>
    </row>
    <row r="4146" spans="1:2" x14ac:dyDescent="0.35">
      <c r="A4146"/>
      <c r="B4146" s="64"/>
    </row>
    <row r="4147" spans="1:2" x14ac:dyDescent="0.35">
      <c r="A4147"/>
      <c r="B4147" s="64"/>
    </row>
    <row r="4148" spans="1:2" x14ac:dyDescent="0.35">
      <c r="A4148"/>
      <c r="B4148" s="64"/>
    </row>
    <row r="4149" spans="1:2" x14ac:dyDescent="0.35">
      <c r="B4149" s="61"/>
    </row>
    <row r="4150" spans="1:2" x14ac:dyDescent="0.35">
      <c r="B4150" s="61"/>
    </row>
    <row r="4151" spans="1:2" x14ac:dyDescent="0.35">
      <c r="B4151" s="61"/>
    </row>
    <row r="4152" spans="1:2" x14ac:dyDescent="0.35">
      <c r="B4152" s="61"/>
    </row>
    <row r="4153" spans="1:2" x14ac:dyDescent="0.35">
      <c r="B4153" s="61"/>
    </row>
    <row r="4154" spans="1:2" x14ac:dyDescent="0.35">
      <c r="B4154" s="61"/>
    </row>
  </sheetData>
  <mergeCells count="1">
    <mergeCell ref="A1:B1"/>
  </mergeCells>
  <phoneticPr fontId="9" type="noConversion"/>
  <pageMargins left="0.75" right="0.75" top="1" bottom="1" header="0.5" footer="0.5"/>
  <pageSetup paperSize="9" orientation="portrait" horizontalDpi="300" verticalDpi="0" r:id="rId1"/>
  <headerFooter alignWithMargins="0"/>
  <legacy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tabColor rgb="FFFF0000"/>
  </sheetPr>
  <dimension ref="A1:R102"/>
  <sheetViews>
    <sheetView topLeftCell="A33" zoomScaleNormal="100" workbookViewId="0">
      <selection activeCell="B10" sqref="B10"/>
    </sheetView>
  </sheetViews>
  <sheetFormatPr defaultRowHeight="15.5" x14ac:dyDescent="0.35"/>
  <cols>
    <col min="1" max="1" width="7.69140625" bestFit="1" customWidth="1"/>
    <col min="2" max="2" width="10.3046875" bestFit="1" customWidth="1"/>
    <col min="3" max="3" width="7.69140625" bestFit="1" customWidth="1"/>
    <col min="4" max="4" width="6.23046875" bestFit="1" customWidth="1"/>
    <col min="5" max="5" width="8.53515625" bestFit="1" customWidth="1"/>
    <col min="6" max="6" width="10.69140625" bestFit="1" customWidth="1"/>
    <col min="7" max="7" width="1.765625" customWidth="1"/>
    <col min="8" max="8" width="15.07421875" customWidth="1"/>
    <col min="9" max="9" width="2" bestFit="1" customWidth="1"/>
    <col min="12" max="12" width="2" bestFit="1" customWidth="1"/>
    <col min="13" max="13" width="12.3046875" customWidth="1"/>
    <col min="17" max="17" width="17" customWidth="1"/>
    <col min="18" max="18" width="42" customWidth="1"/>
    <col min="19" max="19" width="44.3046875" customWidth="1"/>
  </cols>
  <sheetData>
    <row r="1" spans="1:18" s="6" customFormat="1" ht="20.25" customHeight="1" x14ac:dyDescent="0.35">
      <c r="A1" s="410" t="s">
        <v>150</v>
      </c>
      <c r="B1" s="411"/>
      <c r="C1" s="411"/>
      <c r="D1" s="411"/>
      <c r="E1" s="412"/>
      <c r="H1" s="13" t="str">
        <f>IF($H$6=1,"NNDR3UnA","NNDR3A")</f>
        <v>NNDR3UnA</v>
      </c>
      <c r="M1">
        <f>IF(Lang="Eng",A11,IF(Lang="Cym",B11,""))</f>
        <v>202526</v>
      </c>
      <c r="N1"/>
      <c r="O1"/>
      <c r="P1"/>
      <c r="Q1" s="39" t="s">
        <v>230</v>
      </c>
      <c r="R1" s="39" t="s">
        <v>248</v>
      </c>
    </row>
    <row r="2" spans="1:18" x14ac:dyDescent="0.35">
      <c r="A2" s="6"/>
      <c r="B2" s="6"/>
      <c r="C2" s="6"/>
      <c r="D2" s="6"/>
      <c r="E2" s="6"/>
      <c r="F2" s="6"/>
      <c r="G2" s="6"/>
      <c r="H2" s="6"/>
      <c r="I2" s="6"/>
      <c r="J2" s="6"/>
      <c r="K2" s="6"/>
      <c r="L2" s="6"/>
      <c r="Q2" s="6" t="s">
        <v>4</v>
      </c>
      <c r="R2" s="40" t="s">
        <v>378</v>
      </c>
    </row>
    <row r="3" spans="1:18" x14ac:dyDescent="0.35">
      <c r="A3" s="44" t="s">
        <v>50</v>
      </c>
      <c r="B3" s="45" t="s">
        <v>46</v>
      </c>
      <c r="C3" s="45" t="s">
        <v>51</v>
      </c>
      <c r="D3" s="45" t="s">
        <v>47</v>
      </c>
      <c r="E3" s="45" t="s">
        <v>48</v>
      </c>
      <c r="F3" s="46" t="s">
        <v>49</v>
      </c>
      <c r="G3" s="7"/>
      <c r="H3" s="6"/>
      <c r="I3" s="6"/>
      <c r="J3" s="6"/>
      <c r="K3" s="6"/>
      <c r="L3" s="6"/>
      <c r="M3" s="32"/>
      <c r="N3" s="32"/>
      <c r="O3" s="32">
        <v>1</v>
      </c>
      <c r="P3" s="32" t="s">
        <v>226</v>
      </c>
      <c r="Q3" t="s">
        <v>3</v>
      </c>
      <c r="R3" s="40" t="s">
        <v>379</v>
      </c>
    </row>
    <row r="4" spans="1:18" x14ac:dyDescent="0.35">
      <c r="A4" s="47">
        <v>202526</v>
      </c>
      <c r="B4" s="48" t="str">
        <f>$H$1</f>
        <v>NNDR3UnA</v>
      </c>
      <c r="C4" s="49">
        <f>UANumber</f>
        <v>0</v>
      </c>
      <c r="D4" s="43">
        <v>1</v>
      </c>
      <c r="E4" s="48">
        <v>1</v>
      </c>
      <c r="F4" s="50">
        <f t="shared" ref="F4:F44" si="0">VLOOKUP($D4,_NDR3,13,FALSE)</f>
        <v>0</v>
      </c>
      <c r="G4" s="9"/>
      <c r="H4" s="10" t="str">
        <f>IF(Lang="Eng",Q2,IF(Lang="Cym",R2,""))</f>
        <v>NDR3 unaudited</v>
      </c>
      <c r="M4" s="32">
        <v>5.0299999999999997E-3</v>
      </c>
      <c r="N4" s="32">
        <f>+F4*M4</f>
        <v>0</v>
      </c>
      <c r="O4" s="32">
        <v>2</v>
      </c>
      <c r="P4" s="32" t="s">
        <v>227</v>
      </c>
    </row>
    <row r="5" spans="1:18" x14ac:dyDescent="0.35">
      <c r="A5" s="47">
        <v>202526</v>
      </c>
      <c r="B5" s="48" t="str">
        <f t="shared" ref="B5:B44" si="1">$H$1</f>
        <v>NNDR3UnA</v>
      </c>
      <c r="C5" s="49">
        <f t="shared" ref="C5:C44" si="2">UANumber</f>
        <v>0</v>
      </c>
      <c r="D5" s="43">
        <v>2</v>
      </c>
      <c r="E5" s="48">
        <v>1</v>
      </c>
      <c r="F5" s="50">
        <f t="shared" si="0"/>
        <v>0</v>
      </c>
      <c r="G5" s="9"/>
      <c r="H5" s="10" t="str">
        <f>IF(Lang="Eng",Q3,IF(Lang="Cym",R3,""))</f>
        <v>NDR3 audited</v>
      </c>
      <c r="I5" s="6"/>
      <c r="J5" s="6"/>
      <c r="K5" s="6"/>
      <c r="L5" s="6"/>
      <c r="M5" s="32">
        <v>0.43580000000000002</v>
      </c>
      <c r="N5" s="32">
        <f t="shared" ref="N5:N40" si="3">+F5*M5</f>
        <v>0</v>
      </c>
      <c r="O5" s="32">
        <v>3</v>
      </c>
      <c r="P5" s="32" t="s">
        <v>228</v>
      </c>
    </row>
    <row r="6" spans="1:18" x14ac:dyDescent="0.35">
      <c r="A6" s="47">
        <v>202526</v>
      </c>
      <c r="B6" s="48" t="str">
        <f>$H$1</f>
        <v>NNDR3UnA</v>
      </c>
      <c r="C6" s="49">
        <f>UANumber</f>
        <v>0</v>
      </c>
      <c r="D6" s="232">
        <v>3.1</v>
      </c>
      <c r="E6" s="48">
        <v>1</v>
      </c>
      <c r="F6" s="50">
        <f t="shared" si="0"/>
        <v>0</v>
      </c>
      <c r="G6" s="9"/>
      <c r="H6">
        <v>1</v>
      </c>
      <c r="I6" s="6"/>
      <c r="J6" s="6"/>
      <c r="K6" s="6"/>
      <c r="L6" s="6"/>
      <c r="M6" s="32">
        <v>0.91447999999999996</v>
      </c>
      <c r="N6" s="32">
        <f t="shared" si="3"/>
        <v>0</v>
      </c>
      <c r="O6" s="32">
        <v>4</v>
      </c>
      <c r="P6" s="32" t="s">
        <v>229</v>
      </c>
    </row>
    <row r="7" spans="1:18" x14ac:dyDescent="0.35">
      <c r="A7" s="47">
        <v>202526</v>
      </c>
      <c r="B7" s="48" t="str">
        <f t="shared" si="1"/>
        <v>NNDR3UnA</v>
      </c>
      <c r="C7" s="49">
        <f t="shared" si="2"/>
        <v>0</v>
      </c>
      <c r="D7" s="232">
        <v>4.0999999999999996</v>
      </c>
      <c r="E7" s="48">
        <v>1</v>
      </c>
      <c r="F7" s="50">
        <f t="shared" si="0"/>
        <v>0</v>
      </c>
      <c r="G7" s="9"/>
      <c r="I7" s="6"/>
      <c r="J7" s="6"/>
      <c r="K7" s="6"/>
      <c r="L7" s="6"/>
      <c r="M7" s="32">
        <v>0.90025999999999995</v>
      </c>
      <c r="N7" s="32">
        <f t="shared" si="3"/>
        <v>0</v>
      </c>
      <c r="O7" s="32">
        <v>5</v>
      </c>
      <c r="P7" s="32" t="s">
        <v>230</v>
      </c>
    </row>
    <row r="8" spans="1:18" x14ac:dyDescent="0.35">
      <c r="A8" s="47">
        <v>202526</v>
      </c>
      <c r="B8" s="48" t="str">
        <f t="shared" si="1"/>
        <v>NNDR3UnA</v>
      </c>
      <c r="C8" s="49">
        <f t="shared" si="2"/>
        <v>0</v>
      </c>
      <c r="D8" s="43">
        <v>5</v>
      </c>
      <c r="E8" s="48">
        <v>1</v>
      </c>
      <c r="F8" s="50">
        <f t="shared" si="0"/>
        <v>0</v>
      </c>
      <c r="G8" s="11"/>
      <c r="I8" s="8">
        <f>'NDR3'!T9</f>
        <v>0</v>
      </c>
      <c r="J8" s="9"/>
      <c r="K8" s="10"/>
      <c r="L8" s="8">
        <f>'NDR3'!W9</f>
        <v>0</v>
      </c>
      <c r="M8" s="32">
        <v>0.71709999999999996</v>
      </c>
      <c r="N8" s="32">
        <f t="shared" si="3"/>
        <v>0</v>
      </c>
      <c r="O8" s="32">
        <v>6</v>
      </c>
      <c r="P8" s="32" t="s">
        <v>231</v>
      </c>
    </row>
    <row r="9" spans="1:18" x14ac:dyDescent="0.35">
      <c r="A9" s="47">
        <v>202526</v>
      </c>
      <c r="B9" s="48" t="str">
        <f t="shared" si="1"/>
        <v>NNDR3UnA</v>
      </c>
      <c r="C9" s="49">
        <f t="shared" si="2"/>
        <v>0</v>
      </c>
      <c r="D9" s="43">
        <v>6</v>
      </c>
      <c r="E9" s="48">
        <v>1</v>
      </c>
      <c r="F9" s="50">
        <f t="shared" si="0"/>
        <v>0</v>
      </c>
      <c r="G9" s="11"/>
      <c r="H9" s="12"/>
      <c r="I9" s="6"/>
      <c r="J9" s="6"/>
      <c r="K9" s="6"/>
      <c r="L9" s="6"/>
      <c r="M9" s="32">
        <v>0.89215</v>
      </c>
      <c r="N9" s="32">
        <f t="shared" si="3"/>
        <v>0</v>
      </c>
      <c r="O9" s="32">
        <v>7</v>
      </c>
      <c r="P9" s="32" t="s">
        <v>232</v>
      </c>
    </row>
    <row r="10" spans="1:18" x14ac:dyDescent="0.35">
      <c r="A10" s="47">
        <v>202526</v>
      </c>
      <c r="B10" s="48" t="str">
        <f t="shared" si="1"/>
        <v>NNDR3UnA</v>
      </c>
      <c r="C10" s="49">
        <f t="shared" si="2"/>
        <v>0</v>
      </c>
      <c r="D10" s="43">
        <v>6.5</v>
      </c>
      <c r="E10" s="48">
        <v>1</v>
      </c>
      <c r="F10" s="50">
        <f>VLOOKUP($D10,_NDR3,13,FALSE)</f>
        <v>0</v>
      </c>
      <c r="G10" s="11"/>
      <c r="H10" s="12"/>
      <c r="I10" s="6"/>
      <c r="J10" s="6"/>
      <c r="K10" s="6"/>
      <c r="L10" s="6"/>
      <c r="M10" s="32">
        <v>0.11462</v>
      </c>
      <c r="N10" s="32">
        <f t="shared" si="3"/>
        <v>0</v>
      </c>
      <c r="O10" s="32">
        <v>8</v>
      </c>
      <c r="P10" s="32" t="s">
        <v>233</v>
      </c>
    </row>
    <row r="11" spans="1:18" x14ac:dyDescent="0.35">
      <c r="A11" s="47">
        <v>202526</v>
      </c>
      <c r="B11" s="48" t="str">
        <f t="shared" si="1"/>
        <v>NNDR3UnA</v>
      </c>
      <c r="C11" s="49">
        <f t="shared" si="2"/>
        <v>0</v>
      </c>
      <c r="D11" s="43">
        <v>6.6</v>
      </c>
      <c r="E11" s="48">
        <v>1</v>
      </c>
      <c r="F11" s="50">
        <f t="shared" si="0"/>
        <v>0</v>
      </c>
      <c r="G11" s="11"/>
      <c r="H11" s="12"/>
      <c r="I11" s="6"/>
      <c r="J11" s="6"/>
      <c r="K11" s="6"/>
      <c r="L11" s="6"/>
      <c r="M11" s="32">
        <v>0.55796999999999997</v>
      </c>
      <c r="N11" s="32">
        <f t="shared" si="3"/>
        <v>0</v>
      </c>
      <c r="O11" s="32">
        <v>9</v>
      </c>
      <c r="P11" s="32" t="s">
        <v>234</v>
      </c>
    </row>
    <row r="12" spans="1:18" x14ac:dyDescent="0.35">
      <c r="A12" s="47">
        <v>202526</v>
      </c>
      <c r="B12" s="48" t="str">
        <f t="shared" si="1"/>
        <v>NNDR3UnA</v>
      </c>
      <c r="C12" s="49">
        <f t="shared" si="2"/>
        <v>0</v>
      </c>
      <c r="D12" s="43">
        <v>7.1</v>
      </c>
      <c r="E12" s="48">
        <v>1</v>
      </c>
      <c r="F12" s="50">
        <f t="shared" si="0"/>
        <v>0</v>
      </c>
      <c r="G12" s="11"/>
      <c r="H12" s="12"/>
      <c r="I12" s="6"/>
      <c r="J12" s="6"/>
      <c r="K12" s="6"/>
      <c r="L12" s="6"/>
      <c r="M12" s="32">
        <v>6.5490000000000007E-2</v>
      </c>
      <c r="N12" s="32">
        <f t="shared" si="3"/>
        <v>0</v>
      </c>
      <c r="O12" s="32">
        <v>10</v>
      </c>
      <c r="P12" s="32" t="s">
        <v>235</v>
      </c>
    </row>
    <row r="13" spans="1:18" x14ac:dyDescent="0.35">
      <c r="A13" s="47">
        <v>202526</v>
      </c>
      <c r="B13" s="48" t="str">
        <f t="shared" si="1"/>
        <v>NNDR3UnA</v>
      </c>
      <c r="C13" s="49">
        <f t="shared" si="2"/>
        <v>0</v>
      </c>
      <c r="D13" s="43">
        <v>7.2</v>
      </c>
      <c r="E13" s="48">
        <v>1</v>
      </c>
      <c r="F13" s="50">
        <f t="shared" si="0"/>
        <v>0</v>
      </c>
      <c r="G13" s="11"/>
      <c r="H13" s="12"/>
      <c r="I13" s="6"/>
      <c r="J13" s="6"/>
      <c r="K13" s="6"/>
      <c r="L13" s="6"/>
      <c r="M13" s="32">
        <v>0.42698999999999998</v>
      </c>
      <c r="N13" s="32">
        <f t="shared" si="3"/>
        <v>0</v>
      </c>
      <c r="O13" s="32">
        <v>11</v>
      </c>
      <c r="P13" s="32" t="s">
        <v>236</v>
      </c>
    </row>
    <row r="14" spans="1:18" x14ac:dyDescent="0.35">
      <c r="A14" s="47">
        <v>202526</v>
      </c>
      <c r="B14" s="48" t="str">
        <f t="shared" si="1"/>
        <v>NNDR3UnA</v>
      </c>
      <c r="C14" s="49">
        <f t="shared" si="2"/>
        <v>0</v>
      </c>
      <c r="D14" s="43">
        <v>7.3</v>
      </c>
      <c r="E14" s="48">
        <v>1</v>
      </c>
      <c r="F14" s="50">
        <f t="shared" si="0"/>
        <v>0</v>
      </c>
      <c r="G14" s="11"/>
      <c r="H14" s="12"/>
      <c r="I14" s="6"/>
      <c r="J14" s="6"/>
      <c r="K14" s="6"/>
      <c r="L14" s="6"/>
      <c r="M14" s="32">
        <v>0.44879000000000002</v>
      </c>
      <c r="N14" s="32">
        <f t="shared" si="3"/>
        <v>0</v>
      </c>
      <c r="O14" s="32">
        <v>12</v>
      </c>
      <c r="P14" s="32" t="s">
        <v>237</v>
      </c>
    </row>
    <row r="15" spans="1:18" x14ac:dyDescent="0.35">
      <c r="A15" s="47">
        <v>202526</v>
      </c>
      <c r="B15" s="48" t="str">
        <f t="shared" si="1"/>
        <v>NNDR3UnA</v>
      </c>
      <c r="C15" s="49">
        <f t="shared" si="2"/>
        <v>0</v>
      </c>
      <c r="D15" s="43">
        <v>7.4</v>
      </c>
      <c r="E15" s="48">
        <v>1</v>
      </c>
      <c r="F15" s="50">
        <f t="shared" si="0"/>
        <v>0</v>
      </c>
      <c r="G15" s="11"/>
      <c r="H15" s="12"/>
      <c r="I15" s="6"/>
      <c r="J15" s="6"/>
      <c r="K15" s="6"/>
      <c r="L15" s="6"/>
      <c r="M15" s="32">
        <v>0.24045</v>
      </c>
      <c r="N15" s="32">
        <f t="shared" si="3"/>
        <v>0</v>
      </c>
      <c r="O15" s="32">
        <v>13</v>
      </c>
      <c r="P15" s="32" t="s">
        <v>238</v>
      </c>
    </row>
    <row r="16" spans="1:18" x14ac:dyDescent="0.35">
      <c r="A16" s="47">
        <v>202526</v>
      </c>
      <c r="B16" s="48" t="str">
        <f t="shared" si="1"/>
        <v>NNDR3UnA</v>
      </c>
      <c r="C16" s="49">
        <f t="shared" si="2"/>
        <v>0</v>
      </c>
      <c r="D16" s="43">
        <v>8</v>
      </c>
      <c r="E16" s="48">
        <v>1</v>
      </c>
      <c r="F16" s="50">
        <f t="shared" si="0"/>
        <v>0</v>
      </c>
      <c r="G16" s="11"/>
      <c r="H16" s="12"/>
      <c r="I16" s="6"/>
      <c r="J16" s="6"/>
      <c r="K16" s="6"/>
      <c r="L16" s="6"/>
      <c r="M16" s="32">
        <v>0.42997999999999997</v>
      </c>
      <c r="N16" s="32">
        <f t="shared" si="3"/>
        <v>0</v>
      </c>
      <c r="O16" s="32">
        <v>14</v>
      </c>
      <c r="P16" s="32" t="s">
        <v>239</v>
      </c>
    </row>
    <row r="17" spans="1:16" x14ac:dyDescent="0.35">
      <c r="A17" s="47">
        <v>202526</v>
      </c>
      <c r="B17" s="48" t="str">
        <f t="shared" si="1"/>
        <v>NNDR3UnA</v>
      </c>
      <c r="C17" s="49">
        <f t="shared" si="2"/>
        <v>0</v>
      </c>
      <c r="D17" s="43">
        <v>8.6</v>
      </c>
      <c r="E17" s="48">
        <v>1</v>
      </c>
      <c r="F17" s="50">
        <f t="shared" si="0"/>
        <v>0</v>
      </c>
      <c r="G17" s="11"/>
      <c r="H17" s="12"/>
      <c r="I17" s="6"/>
      <c r="J17" s="6"/>
      <c r="K17" s="6"/>
      <c r="L17" s="6"/>
      <c r="M17" s="32">
        <v>0.87517</v>
      </c>
      <c r="N17" s="32">
        <f t="shared" si="3"/>
        <v>0</v>
      </c>
      <c r="O17" s="32">
        <v>15</v>
      </c>
      <c r="P17" s="32" t="s">
        <v>240</v>
      </c>
    </row>
    <row r="18" spans="1:16" x14ac:dyDescent="0.35">
      <c r="A18" s="47">
        <v>202526</v>
      </c>
      <c r="B18" s="48" t="str">
        <f t="shared" si="1"/>
        <v>NNDR3UnA</v>
      </c>
      <c r="C18" s="49">
        <f t="shared" si="2"/>
        <v>0</v>
      </c>
      <c r="D18" s="43">
        <v>8.6999999999999993</v>
      </c>
      <c r="E18" s="48">
        <v>1</v>
      </c>
      <c r="F18" s="50">
        <f t="shared" si="0"/>
        <v>0</v>
      </c>
      <c r="G18" s="11"/>
      <c r="H18" s="12"/>
      <c r="I18" s="6"/>
      <c r="J18" s="6"/>
      <c r="K18" s="6"/>
      <c r="L18" s="6"/>
      <c r="M18" s="32">
        <v>0.55191999999999997</v>
      </c>
      <c r="N18" s="32">
        <f t="shared" si="3"/>
        <v>0</v>
      </c>
      <c r="O18" s="32">
        <v>16</v>
      </c>
      <c r="P18" s="32" t="s">
        <v>241</v>
      </c>
    </row>
    <row r="19" spans="1:16" x14ac:dyDescent="0.35">
      <c r="A19" s="47">
        <v>202526</v>
      </c>
      <c r="B19" s="48" t="str">
        <f t="shared" si="1"/>
        <v>NNDR3UnA</v>
      </c>
      <c r="C19" s="49">
        <f t="shared" si="2"/>
        <v>0</v>
      </c>
      <c r="D19" s="43">
        <v>8.8000000000000007</v>
      </c>
      <c r="E19" s="48">
        <v>1</v>
      </c>
      <c r="F19" s="50">
        <f t="shared" si="0"/>
        <v>0</v>
      </c>
      <c r="G19" s="11"/>
      <c r="H19" s="12"/>
      <c r="I19" s="6"/>
      <c r="J19" s="6"/>
      <c r="K19" s="6"/>
      <c r="L19" s="6"/>
      <c r="M19" s="32">
        <v>0.51602999999999999</v>
      </c>
      <c r="N19" s="32">
        <f t="shared" si="3"/>
        <v>0</v>
      </c>
      <c r="O19" s="32">
        <v>17</v>
      </c>
      <c r="P19" s="32" t="s">
        <v>242</v>
      </c>
    </row>
    <row r="20" spans="1:16" x14ac:dyDescent="0.35">
      <c r="A20" s="47">
        <v>202526</v>
      </c>
      <c r="B20" s="48" t="str">
        <f t="shared" si="1"/>
        <v>NNDR3UnA</v>
      </c>
      <c r="C20" s="49">
        <f t="shared" si="2"/>
        <v>0</v>
      </c>
      <c r="D20" s="43">
        <v>9</v>
      </c>
      <c r="E20" s="48">
        <v>1</v>
      </c>
      <c r="F20" s="50">
        <f t="shared" si="0"/>
        <v>0</v>
      </c>
      <c r="G20" s="11"/>
      <c r="H20" s="12"/>
      <c r="I20" s="6"/>
      <c r="J20" s="6"/>
      <c r="K20" s="6"/>
      <c r="L20" s="6"/>
      <c r="M20" s="32">
        <v>0.38324000000000003</v>
      </c>
      <c r="N20" s="32">
        <f t="shared" si="3"/>
        <v>0</v>
      </c>
      <c r="O20" s="32">
        <v>18</v>
      </c>
      <c r="P20" s="32" t="s">
        <v>243</v>
      </c>
    </row>
    <row r="21" spans="1:16" x14ac:dyDescent="0.35">
      <c r="A21" s="47">
        <v>202526</v>
      </c>
      <c r="B21" s="48" t="str">
        <f t="shared" si="1"/>
        <v>NNDR3UnA</v>
      </c>
      <c r="C21" s="49">
        <f t="shared" si="2"/>
        <v>0</v>
      </c>
      <c r="D21" s="43">
        <v>10</v>
      </c>
      <c r="E21" s="48">
        <v>1</v>
      </c>
      <c r="F21" s="50">
        <f t="shared" si="0"/>
        <v>0</v>
      </c>
      <c r="G21" s="11"/>
      <c r="H21" s="12"/>
      <c r="I21" s="6"/>
      <c r="J21" s="6"/>
      <c r="K21" s="6"/>
      <c r="L21" s="6"/>
      <c r="M21" s="32">
        <v>0.95935999999999999</v>
      </c>
      <c r="N21" s="32">
        <f t="shared" si="3"/>
        <v>0</v>
      </c>
      <c r="O21" s="32">
        <v>19</v>
      </c>
      <c r="P21" s="32" t="s">
        <v>244</v>
      </c>
    </row>
    <row r="22" spans="1:16" x14ac:dyDescent="0.35">
      <c r="A22" s="47">
        <v>202526</v>
      </c>
      <c r="B22" s="48" t="str">
        <f t="shared" si="1"/>
        <v>NNDR3UnA</v>
      </c>
      <c r="C22" s="49">
        <f t="shared" si="2"/>
        <v>0</v>
      </c>
      <c r="D22" s="43">
        <v>11</v>
      </c>
      <c r="E22" s="48">
        <v>1</v>
      </c>
      <c r="F22" s="50">
        <f t="shared" si="0"/>
        <v>0</v>
      </c>
      <c r="G22" s="11"/>
      <c r="H22" s="12"/>
      <c r="I22" s="6"/>
      <c r="J22" s="6"/>
      <c r="K22" s="6"/>
      <c r="L22" s="6"/>
      <c r="M22" s="32">
        <v>0.85262000000000004</v>
      </c>
      <c r="N22" s="32">
        <f t="shared" si="3"/>
        <v>0</v>
      </c>
      <c r="O22" s="32">
        <v>20</v>
      </c>
      <c r="P22" s="32" t="s">
        <v>245</v>
      </c>
    </row>
    <row r="23" spans="1:16" x14ac:dyDescent="0.35">
      <c r="A23" s="47">
        <v>202526</v>
      </c>
      <c r="B23" s="48" t="str">
        <f t="shared" si="1"/>
        <v>NNDR3UnA</v>
      </c>
      <c r="C23" s="49">
        <f t="shared" si="2"/>
        <v>0</v>
      </c>
      <c r="D23" s="43">
        <v>12</v>
      </c>
      <c r="E23" s="48">
        <v>1</v>
      </c>
      <c r="F23" s="50">
        <f t="shared" si="0"/>
        <v>0</v>
      </c>
      <c r="G23" s="11"/>
      <c r="H23" s="12"/>
      <c r="I23" s="6"/>
      <c r="J23" s="6"/>
      <c r="K23" s="6"/>
      <c r="L23" s="6"/>
      <c r="M23" s="32">
        <v>0.62390999999999996</v>
      </c>
      <c r="N23" s="32">
        <f t="shared" si="3"/>
        <v>0</v>
      </c>
      <c r="O23" s="32">
        <v>21</v>
      </c>
      <c r="P23" s="32" t="s">
        <v>246</v>
      </c>
    </row>
    <row r="24" spans="1:16" x14ac:dyDescent="0.35">
      <c r="A24" s="47">
        <v>202526</v>
      </c>
      <c r="B24" s="48" t="str">
        <f t="shared" si="1"/>
        <v>NNDR3UnA</v>
      </c>
      <c r="C24" s="49">
        <f t="shared" si="2"/>
        <v>0</v>
      </c>
      <c r="D24" s="43">
        <v>12.1</v>
      </c>
      <c r="E24" s="48">
        <v>1</v>
      </c>
      <c r="F24" s="50">
        <f t="shared" si="0"/>
        <v>0</v>
      </c>
      <c r="G24" s="11"/>
      <c r="H24" s="12"/>
      <c r="I24" s="6"/>
      <c r="J24" s="6"/>
      <c r="K24" s="6"/>
      <c r="L24" s="6"/>
      <c r="M24" s="32">
        <v>0.67191000000000001</v>
      </c>
      <c r="N24" s="32">
        <f t="shared" si="3"/>
        <v>0</v>
      </c>
      <c r="O24" s="32">
        <v>22</v>
      </c>
      <c r="P24" s="32" t="s">
        <v>247</v>
      </c>
    </row>
    <row r="25" spans="1:16" x14ac:dyDescent="0.35">
      <c r="A25" s="47">
        <v>202526</v>
      </c>
      <c r="B25" s="48" t="str">
        <f t="shared" si="1"/>
        <v>NNDR3UnA</v>
      </c>
      <c r="C25" s="49">
        <f t="shared" si="2"/>
        <v>0</v>
      </c>
      <c r="D25" s="43">
        <v>12.2</v>
      </c>
      <c r="E25" s="48">
        <v>1</v>
      </c>
      <c r="F25" s="50">
        <f t="shared" si="0"/>
        <v>0</v>
      </c>
      <c r="G25" s="11"/>
      <c r="H25" s="12"/>
      <c r="I25" s="6"/>
      <c r="J25" s="6"/>
      <c r="K25" s="6"/>
      <c r="L25" s="6"/>
      <c r="M25" s="32">
        <v>5.432E-2</v>
      </c>
      <c r="N25" s="32">
        <f t="shared" si="3"/>
        <v>0</v>
      </c>
      <c r="O25" s="32">
        <v>23</v>
      </c>
      <c r="P25" s="32" t="s">
        <v>248</v>
      </c>
    </row>
    <row r="26" spans="1:16" x14ac:dyDescent="0.35">
      <c r="A26" s="47">
        <v>202526</v>
      </c>
      <c r="B26" s="48" t="str">
        <f t="shared" si="1"/>
        <v>NNDR3UnA</v>
      </c>
      <c r="C26" s="49">
        <f t="shared" si="2"/>
        <v>0</v>
      </c>
      <c r="D26" s="43">
        <v>12.5</v>
      </c>
      <c r="E26" s="48">
        <v>1</v>
      </c>
      <c r="F26" s="50">
        <f t="shared" si="0"/>
        <v>0</v>
      </c>
      <c r="G26" s="9"/>
      <c r="H26" s="12"/>
      <c r="I26" s="6"/>
      <c r="J26" s="6"/>
      <c r="K26" s="6"/>
      <c r="L26" s="6"/>
      <c r="M26" s="32">
        <v>9.9331000000000003E-2</v>
      </c>
      <c r="N26" s="32">
        <f t="shared" si="3"/>
        <v>0</v>
      </c>
      <c r="O26" s="32">
        <v>24</v>
      </c>
      <c r="P26" s="32" t="s">
        <v>249</v>
      </c>
    </row>
    <row r="27" spans="1:16" x14ac:dyDescent="0.35">
      <c r="A27" s="47">
        <v>202526</v>
      </c>
      <c r="B27" s="48" t="str">
        <f t="shared" si="1"/>
        <v>NNDR3UnA</v>
      </c>
      <c r="C27" s="49">
        <f t="shared" si="2"/>
        <v>0</v>
      </c>
      <c r="D27" s="43">
        <v>12.6</v>
      </c>
      <c r="E27" s="48">
        <v>1</v>
      </c>
      <c r="F27" s="50">
        <f t="shared" si="0"/>
        <v>0</v>
      </c>
      <c r="G27" s="9"/>
      <c r="H27" s="12"/>
      <c r="I27" s="6"/>
      <c r="J27" s="6"/>
      <c r="K27" s="6"/>
      <c r="L27" s="6"/>
      <c r="M27" s="32">
        <v>0.66888999999999998</v>
      </c>
      <c r="N27" s="32">
        <f t="shared" si="3"/>
        <v>0</v>
      </c>
      <c r="O27" s="32">
        <v>25</v>
      </c>
      <c r="P27" s="32" t="s">
        <v>250</v>
      </c>
    </row>
    <row r="28" spans="1:16" x14ac:dyDescent="0.35">
      <c r="A28" s="47">
        <v>202526</v>
      </c>
      <c r="B28" s="48" t="str">
        <f t="shared" si="1"/>
        <v>NNDR3UnA</v>
      </c>
      <c r="C28" s="49">
        <f t="shared" si="2"/>
        <v>0</v>
      </c>
      <c r="D28" s="43">
        <v>13</v>
      </c>
      <c r="E28" s="48">
        <v>1</v>
      </c>
      <c r="F28" s="50">
        <f t="shared" si="0"/>
        <v>0</v>
      </c>
      <c r="G28" s="9"/>
      <c r="H28" s="12"/>
      <c r="I28" s="6"/>
      <c r="J28" s="6"/>
      <c r="K28" s="6"/>
      <c r="L28" s="6"/>
      <c r="M28" s="32">
        <v>0.553311</v>
      </c>
      <c r="N28" s="32">
        <f t="shared" si="3"/>
        <v>0</v>
      </c>
      <c r="O28" s="32">
        <v>26</v>
      </c>
      <c r="P28" s="32" t="s">
        <v>251</v>
      </c>
    </row>
    <row r="29" spans="1:16" x14ac:dyDescent="0.35">
      <c r="A29" s="47">
        <v>202526</v>
      </c>
      <c r="B29" s="48" t="str">
        <f t="shared" si="1"/>
        <v>NNDR3UnA</v>
      </c>
      <c r="C29" s="49">
        <f t="shared" si="2"/>
        <v>0</v>
      </c>
      <c r="D29" s="43">
        <v>14</v>
      </c>
      <c r="E29" s="48">
        <v>1</v>
      </c>
      <c r="F29" s="50">
        <f t="shared" si="0"/>
        <v>0</v>
      </c>
      <c r="G29" s="9"/>
      <c r="H29" s="12"/>
      <c r="I29" s="6"/>
      <c r="J29" s="6"/>
      <c r="K29" s="6"/>
      <c r="L29" s="6"/>
      <c r="M29" s="32">
        <v>0.67534000000000005</v>
      </c>
      <c r="N29" s="32">
        <f t="shared" si="3"/>
        <v>0</v>
      </c>
      <c r="O29" s="32">
        <v>27</v>
      </c>
      <c r="P29" s="32" t="s">
        <v>252</v>
      </c>
    </row>
    <row r="30" spans="1:16" x14ac:dyDescent="0.35">
      <c r="A30" s="47">
        <v>202526</v>
      </c>
      <c r="B30" s="48" t="str">
        <f t="shared" si="1"/>
        <v>NNDR3UnA</v>
      </c>
      <c r="C30" s="49">
        <f t="shared" si="2"/>
        <v>0</v>
      </c>
      <c r="D30" s="43">
        <v>16</v>
      </c>
      <c r="E30" s="48">
        <v>1</v>
      </c>
      <c r="F30" s="50">
        <f t="shared" si="0"/>
        <v>0</v>
      </c>
      <c r="G30" s="9"/>
      <c r="H30" s="12"/>
      <c r="I30" s="6"/>
      <c r="J30" s="6"/>
      <c r="K30" s="6"/>
      <c r="L30" s="6"/>
      <c r="M30" s="32">
        <v>0.22558800000000001</v>
      </c>
      <c r="N30" s="32">
        <f t="shared" si="3"/>
        <v>0</v>
      </c>
      <c r="O30" s="32">
        <v>28</v>
      </c>
      <c r="P30" s="32" t="s">
        <v>254</v>
      </c>
    </row>
    <row r="31" spans="1:16" x14ac:dyDescent="0.35">
      <c r="A31" s="47">
        <v>202526</v>
      </c>
      <c r="B31" s="48" t="str">
        <f t="shared" si="1"/>
        <v>NNDR3UnA</v>
      </c>
      <c r="C31" s="49">
        <f t="shared" si="2"/>
        <v>0</v>
      </c>
      <c r="D31" s="43">
        <v>17</v>
      </c>
      <c r="E31" s="48">
        <v>1</v>
      </c>
      <c r="F31" s="50">
        <f t="shared" si="0"/>
        <v>0</v>
      </c>
      <c r="G31" s="11"/>
      <c r="H31" s="12"/>
      <c r="I31" s="6"/>
      <c r="J31" s="6"/>
      <c r="K31" s="6"/>
      <c r="L31" s="6"/>
      <c r="M31" s="32">
        <v>0.21332100000000001</v>
      </c>
      <c r="N31" s="32">
        <f t="shared" si="3"/>
        <v>0</v>
      </c>
      <c r="O31" s="32">
        <v>29</v>
      </c>
      <c r="P31" s="32" t="s">
        <v>255</v>
      </c>
    </row>
    <row r="32" spans="1:16" x14ac:dyDescent="0.35">
      <c r="A32" s="47">
        <v>202526</v>
      </c>
      <c r="B32" s="48" t="str">
        <f t="shared" si="1"/>
        <v>NNDR3UnA</v>
      </c>
      <c r="C32" s="49">
        <f t="shared" si="2"/>
        <v>0</v>
      </c>
      <c r="D32" s="43">
        <v>17.5</v>
      </c>
      <c r="E32" s="48">
        <v>1</v>
      </c>
      <c r="F32" s="50">
        <f t="shared" si="0"/>
        <v>0</v>
      </c>
      <c r="G32" s="11"/>
      <c r="H32" s="12"/>
      <c r="I32" s="6"/>
      <c r="J32" s="6"/>
      <c r="K32" s="6"/>
      <c r="L32" s="6"/>
      <c r="M32" s="32">
        <v>0.89988900000000005</v>
      </c>
      <c r="N32" s="32">
        <f t="shared" si="3"/>
        <v>0</v>
      </c>
      <c r="O32" s="32">
        <v>30</v>
      </c>
      <c r="P32" s="32" t="s">
        <v>256</v>
      </c>
    </row>
    <row r="33" spans="1:16" x14ac:dyDescent="0.35">
      <c r="A33" s="47">
        <v>202526</v>
      </c>
      <c r="B33" s="48" t="str">
        <f t="shared" si="1"/>
        <v>NNDR3UnA</v>
      </c>
      <c r="C33" s="49">
        <f t="shared" si="2"/>
        <v>0</v>
      </c>
      <c r="D33" s="43">
        <v>18</v>
      </c>
      <c r="E33" s="48">
        <v>1</v>
      </c>
      <c r="F33" s="50">
        <f t="shared" si="0"/>
        <v>0</v>
      </c>
      <c r="G33" s="11"/>
      <c r="H33" s="12"/>
      <c r="I33" s="6"/>
      <c r="J33" s="6"/>
      <c r="K33" s="6"/>
      <c r="L33" s="6"/>
      <c r="M33" s="32">
        <v>7.8921000000000005E-2</v>
      </c>
      <c r="N33" s="32">
        <f t="shared" si="3"/>
        <v>0</v>
      </c>
      <c r="O33" s="32">
        <v>31</v>
      </c>
      <c r="P33" s="32" t="s">
        <v>257</v>
      </c>
    </row>
    <row r="34" spans="1:16" x14ac:dyDescent="0.35">
      <c r="A34" s="47">
        <v>202526</v>
      </c>
      <c r="B34" s="48" t="str">
        <f t="shared" si="1"/>
        <v>NNDR3UnA</v>
      </c>
      <c r="C34" s="49">
        <f t="shared" si="2"/>
        <v>0</v>
      </c>
      <c r="D34" s="43">
        <v>21</v>
      </c>
      <c r="E34" s="48">
        <v>1</v>
      </c>
      <c r="F34" s="50">
        <f t="shared" si="0"/>
        <v>0</v>
      </c>
      <c r="G34" s="11"/>
      <c r="H34" s="12"/>
      <c r="I34" s="6"/>
      <c r="J34" s="6"/>
      <c r="K34" s="6"/>
      <c r="L34" s="6"/>
      <c r="M34" s="32">
        <v>5.2188999999999999E-2</v>
      </c>
      <c r="N34" s="32">
        <f t="shared" si="3"/>
        <v>0</v>
      </c>
      <c r="O34" s="32">
        <v>32</v>
      </c>
      <c r="P34" s="32" t="s">
        <v>258</v>
      </c>
    </row>
    <row r="35" spans="1:16" x14ac:dyDescent="0.35">
      <c r="A35" s="47">
        <v>202526</v>
      </c>
      <c r="B35" s="48" t="str">
        <f t="shared" si="1"/>
        <v>NNDR3UnA</v>
      </c>
      <c r="C35" s="49">
        <f t="shared" si="2"/>
        <v>0</v>
      </c>
      <c r="D35" s="43">
        <v>22</v>
      </c>
      <c r="E35" s="48">
        <v>1</v>
      </c>
      <c r="F35" s="50">
        <f t="shared" si="0"/>
        <v>0</v>
      </c>
      <c r="G35" s="11"/>
      <c r="H35" s="12"/>
      <c r="I35" s="6"/>
      <c r="J35" s="6"/>
      <c r="K35" s="6"/>
      <c r="L35" s="6"/>
      <c r="M35" s="32">
        <v>0.99109999999999998</v>
      </c>
      <c r="N35" s="32">
        <f t="shared" si="3"/>
        <v>0</v>
      </c>
      <c r="O35" s="32">
        <v>33</v>
      </c>
      <c r="P35" s="32" t="s">
        <v>259</v>
      </c>
    </row>
    <row r="36" spans="1:16" x14ac:dyDescent="0.35">
      <c r="A36" s="47">
        <v>202526</v>
      </c>
      <c r="B36" s="48" t="str">
        <f t="shared" si="1"/>
        <v>NNDR3UnA</v>
      </c>
      <c r="C36" s="49">
        <f t="shared" si="2"/>
        <v>0</v>
      </c>
      <c r="D36" s="43">
        <v>23</v>
      </c>
      <c r="E36" s="48">
        <v>1</v>
      </c>
      <c r="F36" s="50">
        <f t="shared" si="0"/>
        <v>0</v>
      </c>
      <c r="G36" s="11"/>
      <c r="H36" s="8"/>
      <c r="I36" s="6"/>
      <c r="J36" s="6">
        <v>1</v>
      </c>
      <c r="M36" s="32">
        <v>0.22539999999999999</v>
      </c>
      <c r="N36" s="32">
        <f t="shared" si="3"/>
        <v>0</v>
      </c>
      <c r="O36" s="32">
        <v>34</v>
      </c>
      <c r="P36" s="32" t="s">
        <v>260</v>
      </c>
    </row>
    <row r="37" spans="1:16" x14ac:dyDescent="0.35">
      <c r="A37" s="47">
        <v>202526</v>
      </c>
      <c r="B37" s="48" t="str">
        <f t="shared" si="1"/>
        <v>NNDR3UnA</v>
      </c>
      <c r="C37" s="49">
        <f t="shared" si="2"/>
        <v>0</v>
      </c>
      <c r="D37" s="43">
        <v>24</v>
      </c>
      <c r="E37" s="48">
        <v>1</v>
      </c>
      <c r="F37" s="50">
        <f>VLOOKUP($D37,_NDR3,13,FALSE)</f>
        <v>0</v>
      </c>
      <c r="G37" s="9"/>
      <c r="H37" s="8"/>
      <c r="I37" s="6"/>
      <c r="J37" s="6"/>
      <c r="M37" s="32">
        <v>0.36209999999999998</v>
      </c>
      <c r="N37" s="32">
        <f t="shared" si="3"/>
        <v>0</v>
      </c>
      <c r="O37" s="32">
        <v>35</v>
      </c>
      <c r="P37" s="32" t="s">
        <v>261</v>
      </c>
    </row>
    <row r="38" spans="1:16" x14ac:dyDescent="0.35">
      <c r="A38" s="47">
        <v>202526</v>
      </c>
      <c r="B38" s="48" t="str">
        <f t="shared" si="1"/>
        <v>NNDR3UnA</v>
      </c>
      <c r="C38" s="49">
        <f t="shared" si="2"/>
        <v>0</v>
      </c>
      <c r="D38" s="43">
        <v>25</v>
      </c>
      <c r="E38" s="48">
        <v>1</v>
      </c>
      <c r="F38" s="50">
        <f t="shared" si="0"/>
        <v>0</v>
      </c>
      <c r="G38" s="11"/>
      <c r="H38" s="12"/>
      <c r="I38" s="6"/>
      <c r="J38" s="6"/>
      <c r="M38" s="32">
        <v>0.49880000000000002</v>
      </c>
      <c r="N38" s="32">
        <f t="shared" si="3"/>
        <v>0</v>
      </c>
      <c r="O38" s="32">
        <v>36</v>
      </c>
      <c r="P38" s="32" t="s">
        <v>262</v>
      </c>
    </row>
    <row r="39" spans="1:16" x14ac:dyDescent="0.35">
      <c r="A39" s="47">
        <v>202526</v>
      </c>
      <c r="B39" s="48" t="str">
        <f t="shared" si="1"/>
        <v>NNDR3UnA</v>
      </c>
      <c r="C39" s="49">
        <f t="shared" si="2"/>
        <v>0</v>
      </c>
      <c r="D39" s="43">
        <v>26</v>
      </c>
      <c r="E39" s="48">
        <v>1</v>
      </c>
      <c r="F39" s="50">
        <f t="shared" si="0"/>
        <v>0</v>
      </c>
      <c r="G39" s="11"/>
      <c r="H39" s="12"/>
      <c r="I39" s="6"/>
      <c r="J39" s="6">
        <v>2</v>
      </c>
      <c r="M39" s="32">
        <v>0.50518439999999998</v>
      </c>
      <c r="N39" s="32">
        <f t="shared" si="3"/>
        <v>0</v>
      </c>
      <c r="O39" s="32">
        <v>37</v>
      </c>
      <c r="P39" s="32" t="s">
        <v>263</v>
      </c>
    </row>
    <row r="40" spans="1:16" x14ac:dyDescent="0.35">
      <c r="A40" s="47">
        <v>202526</v>
      </c>
      <c r="B40" s="48" t="str">
        <f t="shared" si="1"/>
        <v>NNDR3UnA</v>
      </c>
      <c r="C40" s="49">
        <f t="shared" si="2"/>
        <v>0</v>
      </c>
      <c r="D40" s="43">
        <v>27</v>
      </c>
      <c r="E40" s="48">
        <v>1</v>
      </c>
      <c r="F40" s="50">
        <f t="shared" si="0"/>
        <v>0</v>
      </c>
      <c r="G40" s="11"/>
      <c r="M40" s="32">
        <v>0.53160660000000004</v>
      </c>
      <c r="N40" s="32">
        <f t="shared" si="3"/>
        <v>0</v>
      </c>
      <c r="O40" s="32">
        <v>38</v>
      </c>
      <c r="P40" s="32" t="s">
        <v>264</v>
      </c>
    </row>
    <row r="41" spans="1:16" x14ac:dyDescent="0.35">
      <c r="A41" s="47">
        <v>202526</v>
      </c>
      <c r="B41" s="48" t="str">
        <f t="shared" si="1"/>
        <v>NNDR3UnA</v>
      </c>
      <c r="C41" s="49">
        <f t="shared" si="2"/>
        <v>0</v>
      </c>
      <c r="D41" s="43">
        <v>40</v>
      </c>
      <c r="E41" s="48">
        <v>1</v>
      </c>
      <c r="F41" s="50">
        <f t="shared" si="0"/>
        <v>0</v>
      </c>
      <c r="G41" s="9"/>
      <c r="M41" s="32">
        <f>SUM(N4:N40)</f>
        <v>0</v>
      </c>
      <c r="N41" s="32"/>
      <c r="O41" s="32">
        <v>39</v>
      </c>
      <c r="P41" s="32" t="s">
        <v>265</v>
      </c>
    </row>
    <row r="42" spans="1:16" x14ac:dyDescent="0.35">
      <c r="A42" s="47">
        <v>202526</v>
      </c>
      <c r="B42" s="48" t="str">
        <f t="shared" si="1"/>
        <v>NNDR3UnA</v>
      </c>
      <c r="C42" s="49">
        <f t="shared" si="2"/>
        <v>0</v>
      </c>
      <c r="D42" s="43">
        <v>41</v>
      </c>
      <c r="E42" s="48">
        <v>1</v>
      </c>
      <c r="F42" s="50">
        <f t="shared" si="0"/>
        <v>0</v>
      </c>
      <c r="M42" s="33">
        <f>ABS(FIXED((M41*10000000),0,1))</f>
        <v>0</v>
      </c>
      <c r="N42" s="32"/>
      <c r="O42" s="32">
        <v>40</v>
      </c>
      <c r="P42" s="32" t="s">
        <v>266</v>
      </c>
    </row>
    <row r="43" spans="1:16" x14ac:dyDescent="0.35">
      <c r="A43" s="47">
        <v>202526</v>
      </c>
      <c r="B43" s="48" t="str">
        <f t="shared" si="1"/>
        <v>NNDR3UnA</v>
      </c>
      <c r="C43" s="49">
        <f t="shared" si="2"/>
        <v>0</v>
      </c>
      <c r="D43" s="43">
        <v>42</v>
      </c>
      <c r="E43" s="48">
        <v>1</v>
      </c>
      <c r="F43" s="50">
        <f t="shared" si="0"/>
        <v>0</v>
      </c>
      <c r="M43" s="32">
        <f>VALUE(LEFT(M$42,2))</f>
        <v>0</v>
      </c>
      <c r="N43" s="32"/>
      <c r="O43" s="32">
        <v>41</v>
      </c>
      <c r="P43" s="32" t="s">
        <v>267</v>
      </c>
    </row>
    <row r="44" spans="1:16" x14ac:dyDescent="0.35">
      <c r="A44" s="47">
        <v>202526</v>
      </c>
      <c r="B44" s="48" t="str">
        <f t="shared" si="1"/>
        <v>NNDR3UnA</v>
      </c>
      <c r="C44" s="49">
        <f t="shared" si="2"/>
        <v>0</v>
      </c>
      <c r="D44" s="43">
        <v>43</v>
      </c>
      <c r="E44" s="48">
        <v>1</v>
      </c>
      <c r="F44" s="50">
        <f t="shared" si="0"/>
        <v>0</v>
      </c>
      <c r="M44" s="32">
        <f>VALUE(RIGHT(LEFT(M$42,4),2))</f>
        <v>0</v>
      </c>
      <c r="N44" s="32"/>
      <c r="O44" s="32">
        <v>42</v>
      </c>
      <c r="P44" s="32" t="s">
        <v>268</v>
      </c>
    </row>
    <row r="45" spans="1:16" x14ac:dyDescent="0.35">
      <c r="M45" s="32">
        <f>VALUE(RIGHT(LEFT(M$42,6),2))</f>
        <v>0</v>
      </c>
      <c r="N45" s="32"/>
      <c r="O45" s="32">
        <v>43</v>
      </c>
      <c r="P45" s="32" t="s">
        <v>269</v>
      </c>
    </row>
    <row r="46" spans="1:16" x14ac:dyDescent="0.35">
      <c r="M46" s="32">
        <f>VALUE(RIGHT(LEFT(M$42,8),2))</f>
        <v>0</v>
      </c>
      <c r="N46" s="32"/>
      <c r="O46" s="32">
        <v>44</v>
      </c>
      <c r="P46" s="32" t="s">
        <v>270</v>
      </c>
    </row>
    <row r="47" spans="1:16" x14ac:dyDescent="0.35">
      <c r="M47" s="32">
        <f>VALUE(RIGHT(LEFT(M$42,10),2))</f>
        <v>0</v>
      </c>
      <c r="N47" s="32"/>
      <c r="O47" s="32">
        <v>45</v>
      </c>
      <c r="P47" s="32" t="s">
        <v>271</v>
      </c>
    </row>
    <row r="48" spans="1:16" x14ac:dyDescent="0.35">
      <c r="M48" s="32">
        <f>VALUE(RIGHT(LEFT(M$42,12),2))</f>
        <v>0</v>
      </c>
      <c r="N48" s="32"/>
      <c r="O48" s="32">
        <v>46</v>
      </c>
      <c r="P48" s="32" t="s">
        <v>272</v>
      </c>
    </row>
    <row r="49" spans="13:16" x14ac:dyDescent="0.35">
      <c r="M49" s="32">
        <f>VALUE(RIGHT(LEFT(M$42,14),2))</f>
        <v>0</v>
      </c>
      <c r="N49" s="32"/>
      <c r="O49" s="32">
        <v>47</v>
      </c>
      <c r="P49" s="32" t="s">
        <v>273</v>
      </c>
    </row>
    <row r="50" spans="13:16" x14ac:dyDescent="0.35">
      <c r="M50" s="32"/>
      <c r="N50" s="32"/>
      <c r="O50" s="32">
        <v>48</v>
      </c>
      <c r="P50" s="32" t="s">
        <v>274</v>
      </c>
    </row>
    <row r="51" spans="13:16" x14ac:dyDescent="0.35">
      <c r="M51" s="32" t="str">
        <f>VLOOKUP(M43,letter,2,FALSE)&amp;VLOOKUP(M44,letter,2,FALSE)&amp;VLOOKUP(M45,letter,2,FALSE)&amp;VLOOKUP(M46,letter,2,FALSE)&amp;VLOOKUP(M47,letter,2,FALSE)&amp;VLOOKUP(M48,letter,2,FALSE)&amp;VLOOKUP(M49,letter,2,FALSE)</f>
        <v>ZZZZZZZZZZZZZZ</v>
      </c>
      <c r="N51" s="32"/>
      <c r="O51" s="32">
        <v>49</v>
      </c>
      <c r="P51" s="32" t="s">
        <v>275</v>
      </c>
    </row>
    <row r="52" spans="13:16" x14ac:dyDescent="0.35">
      <c r="M52" s="32"/>
      <c r="N52" s="32"/>
      <c r="O52" s="32">
        <v>50</v>
      </c>
      <c r="P52" s="32" t="s">
        <v>276</v>
      </c>
    </row>
    <row r="53" spans="13:16" x14ac:dyDescent="0.35">
      <c r="M53" s="32"/>
      <c r="N53" s="32"/>
      <c r="O53" s="32">
        <v>51</v>
      </c>
      <c r="P53" s="32" t="s">
        <v>277</v>
      </c>
    </row>
    <row r="54" spans="13:16" x14ac:dyDescent="0.35">
      <c r="M54" s="32"/>
      <c r="N54" s="32"/>
      <c r="O54" s="32">
        <v>52</v>
      </c>
      <c r="P54" s="32" t="s">
        <v>278</v>
      </c>
    </row>
    <row r="55" spans="13:16" x14ac:dyDescent="0.35">
      <c r="M55" s="32"/>
      <c r="N55" s="32"/>
      <c r="O55" s="32">
        <v>53</v>
      </c>
      <c r="P55" s="32" t="s">
        <v>279</v>
      </c>
    </row>
    <row r="56" spans="13:16" x14ac:dyDescent="0.35">
      <c r="M56" s="32"/>
      <c r="N56" s="32"/>
      <c r="O56" s="32">
        <v>54</v>
      </c>
      <c r="P56" s="32" t="s">
        <v>280</v>
      </c>
    </row>
    <row r="57" spans="13:16" x14ac:dyDescent="0.35">
      <c r="M57" s="32"/>
      <c r="N57" s="32"/>
      <c r="O57" s="32">
        <v>55</v>
      </c>
      <c r="P57" s="32" t="s">
        <v>281</v>
      </c>
    </row>
    <row r="58" spans="13:16" x14ac:dyDescent="0.35">
      <c r="M58" s="32"/>
      <c r="N58" s="32"/>
      <c r="O58" s="32">
        <v>56</v>
      </c>
      <c r="P58" s="32" t="s">
        <v>282</v>
      </c>
    </row>
    <row r="59" spans="13:16" x14ac:dyDescent="0.35">
      <c r="M59" s="32"/>
      <c r="N59" s="32"/>
      <c r="O59" s="32">
        <v>57</v>
      </c>
      <c r="P59" s="32" t="s">
        <v>283</v>
      </c>
    </row>
    <row r="60" spans="13:16" x14ac:dyDescent="0.35">
      <c r="M60" s="32"/>
      <c r="N60" s="32"/>
      <c r="O60" s="32">
        <v>58</v>
      </c>
      <c r="P60" s="32" t="s">
        <v>284</v>
      </c>
    </row>
    <row r="61" spans="13:16" x14ac:dyDescent="0.35">
      <c r="M61" s="32"/>
      <c r="N61" s="32"/>
      <c r="O61" s="32">
        <v>59</v>
      </c>
      <c r="P61" s="32" t="s">
        <v>285</v>
      </c>
    </row>
    <row r="62" spans="13:16" x14ac:dyDescent="0.35">
      <c r="M62" s="32"/>
      <c r="N62" s="32"/>
      <c r="O62" s="32">
        <v>60</v>
      </c>
      <c r="P62" s="32" t="s">
        <v>286</v>
      </c>
    </row>
    <row r="63" spans="13:16" x14ac:dyDescent="0.35">
      <c r="M63" s="32"/>
      <c r="N63" s="32"/>
      <c r="O63" s="32">
        <v>61</v>
      </c>
      <c r="P63" s="32" t="s">
        <v>287</v>
      </c>
    </row>
    <row r="64" spans="13:16" x14ac:dyDescent="0.35">
      <c r="M64" s="32"/>
      <c r="N64" s="32"/>
      <c r="O64" s="32">
        <v>62</v>
      </c>
      <c r="P64" s="32" t="s">
        <v>288</v>
      </c>
    </row>
    <row r="65" spans="13:16" x14ac:dyDescent="0.35">
      <c r="M65" s="32"/>
      <c r="N65" s="32"/>
      <c r="O65" s="32">
        <v>63</v>
      </c>
      <c r="P65" s="32" t="s">
        <v>289</v>
      </c>
    </row>
    <row r="66" spans="13:16" x14ac:dyDescent="0.35">
      <c r="M66" s="32"/>
      <c r="N66" s="32"/>
      <c r="O66" s="32">
        <v>64</v>
      </c>
      <c r="P66" s="32" t="s">
        <v>290</v>
      </c>
    </row>
    <row r="67" spans="13:16" x14ac:dyDescent="0.35">
      <c r="M67" s="32"/>
      <c r="N67" s="32"/>
      <c r="O67" s="32">
        <v>65</v>
      </c>
      <c r="P67" s="32" t="s">
        <v>291</v>
      </c>
    </row>
    <row r="68" spans="13:16" x14ac:dyDescent="0.35">
      <c r="M68" s="32"/>
      <c r="N68" s="32"/>
      <c r="O68" s="32">
        <v>66</v>
      </c>
      <c r="P68" s="32" t="s">
        <v>292</v>
      </c>
    </row>
    <row r="69" spans="13:16" x14ac:dyDescent="0.35">
      <c r="M69" s="32"/>
      <c r="N69" s="32"/>
      <c r="O69" s="32">
        <v>67</v>
      </c>
      <c r="P69" s="32" t="s">
        <v>293</v>
      </c>
    </row>
    <row r="70" spans="13:16" x14ac:dyDescent="0.35">
      <c r="M70" s="32"/>
      <c r="N70" s="32"/>
      <c r="O70" s="32">
        <v>68</v>
      </c>
      <c r="P70" s="32" t="s">
        <v>294</v>
      </c>
    </row>
    <row r="71" spans="13:16" x14ac:dyDescent="0.35">
      <c r="M71" s="32"/>
      <c r="N71" s="32"/>
      <c r="O71" s="32">
        <v>69</v>
      </c>
      <c r="P71" s="32" t="s">
        <v>295</v>
      </c>
    </row>
    <row r="72" spans="13:16" x14ac:dyDescent="0.35">
      <c r="M72" s="32"/>
      <c r="N72" s="32"/>
      <c r="O72" s="32">
        <v>70</v>
      </c>
      <c r="P72" s="32" t="s">
        <v>296</v>
      </c>
    </row>
    <row r="73" spans="13:16" x14ac:dyDescent="0.35">
      <c r="M73" s="32"/>
      <c r="N73" s="32"/>
      <c r="O73" s="32">
        <v>71</v>
      </c>
      <c r="P73" s="32" t="s">
        <v>297</v>
      </c>
    </row>
    <row r="74" spans="13:16" x14ac:dyDescent="0.35">
      <c r="M74" s="32"/>
      <c r="N74" s="32"/>
      <c r="O74" s="32">
        <v>72</v>
      </c>
      <c r="P74" s="32" t="s">
        <v>298</v>
      </c>
    </row>
    <row r="75" spans="13:16" x14ac:dyDescent="0.35">
      <c r="M75" s="32"/>
      <c r="N75" s="32"/>
      <c r="O75" s="32">
        <v>73</v>
      </c>
      <c r="P75" s="32" t="s">
        <v>299</v>
      </c>
    </row>
    <row r="76" spans="13:16" x14ac:dyDescent="0.35">
      <c r="M76" s="32"/>
      <c r="N76" s="32"/>
      <c r="O76" s="32">
        <v>74</v>
      </c>
      <c r="P76" s="32" t="s">
        <v>300</v>
      </c>
    </row>
    <row r="77" spans="13:16" x14ac:dyDescent="0.35">
      <c r="M77" s="32"/>
      <c r="N77" s="32"/>
      <c r="O77" s="32">
        <v>75</v>
      </c>
      <c r="P77" s="32" t="s">
        <v>301</v>
      </c>
    </row>
    <row r="78" spans="13:16" x14ac:dyDescent="0.35">
      <c r="M78" s="32"/>
      <c r="N78" s="32"/>
      <c r="O78" s="32">
        <v>76</v>
      </c>
      <c r="P78" s="32" t="s">
        <v>302</v>
      </c>
    </row>
    <row r="79" spans="13:16" x14ac:dyDescent="0.35">
      <c r="M79" s="32"/>
      <c r="N79" s="32"/>
      <c r="O79" s="32">
        <v>77</v>
      </c>
      <c r="P79" s="32" t="s">
        <v>303</v>
      </c>
    </row>
    <row r="80" spans="13:16" x14ac:dyDescent="0.35">
      <c r="M80" s="32"/>
      <c r="N80" s="32"/>
      <c r="O80" s="32">
        <v>78</v>
      </c>
      <c r="P80" s="32" t="s">
        <v>304</v>
      </c>
    </row>
    <row r="81" spans="13:16" x14ac:dyDescent="0.35">
      <c r="M81" s="32"/>
      <c r="N81" s="32"/>
      <c r="O81" s="32">
        <v>79</v>
      </c>
      <c r="P81" s="32" t="s">
        <v>305</v>
      </c>
    </row>
    <row r="82" spans="13:16" x14ac:dyDescent="0.35">
      <c r="M82" s="32"/>
      <c r="N82" s="32"/>
      <c r="O82" s="32">
        <v>80</v>
      </c>
      <c r="P82" s="32" t="s">
        <v>306</v>
      </c>
    </row>
    <row r="83" spans="13:16" x14ac:dyDescent="0.35">
      <c r="M83" s="32"/>
      <c r="N83" s="32"/>
      <c r="O83" s="32">
        <v>81</v>
      </c>
      <c r="P83" s="32" t="s">
        <v>307</v>
      </c>
    </row>
    <row r="84" spans="13:16" x14ac:dyDescent="0.35">
      <c r="M84" s="32"/>
      <c r="N84" s="32"/>
      <c r="O84" s="32">
        <v>82</v>
      </c>
      <c r="P84" s="32" t="s">
        <v>308</v>
      </c>
    </row>
    <row r="85" spans="13:16" x14ac:dyDescent="0.35">
      <c r="M85" s="32"/>
      <c r="N85" s="32"/>
      <c r="O85" s="32">
        <v>83</v>
      </c>
      <c r="P85" s="32" t="s">
        <v>309</v>
      </c>
    </row>
    <row r="86" spans="13:16" x14ac:dyDescent="0.35">
      <c r="M86" s="32"/>
      <c r="N86" s="32"/>
      <c r="O86" s="32">
        <v>84</v>
      </c>
      <c r="P86" s="32" t="s">
        <v>310</v>
      </c>
    </row>
    <row r="87" spans="13:16" x14ac:dyDescent="0.35">
      <c r="M87" s="32"/>
      <c r="N87" s="32"/>
      <c r="O87" s="32">
        <v>85</v>
      </c>
      <c r="P87" s="32" t="s">
        <v>311</v>
      </c>
    </row>
    <row r="88" spans="13:16" x14ac:dyDescent="0.35">
      <c r="M88" s="32"/>
      <c r="N88" s="32"/>
      <c r="O88" s="32">
        <v>86</v>
      </c>
      <c r="P88" s="32" t="s">
        <v>312</v>
      </c>
    </row>
    <row r="89" spans="13:16" x14ac:dyDescent="0.35">
      <c r="M89" s="32"/>
      <c r="N89" s="32"/>
      <c r="O89" s="32">
        <v>87</v>
      </c>
      <c r="P89" s="32" t="s">
        <v>313</v>
      </c>
    </row>
    <row r="90" spans="13:16" x14ac:dyDescent="0.35">
      <c r="M90" s="32"/>
      <c r="N90" s="32"/>
      <c r="O90" s="32">
        <v>88</v>
      </c>
      <c r="P90" s="32" t="s">
        <v>314</v>
      </c>
    </row>
    <row r="91" spans="13:16" x14ac:dyDescent="0.35">
      <c r="M91" s="32"/>
      <c r="N91" s="32"/>
      <c r="O91" s="32">
        <v>89</v>
      </c>
      <c r="P91" s="32" t="s">
        <v>315</v>
      </c>
    </row>
    <row r="92" spans="13:16" x14ac:dyDescent="0.35">
      <c r="M92" s="32"/>
      <c r="N92" s="32"/>
      <c r="O92" s="32">
        <v>90</v>
      </c>
      <c r="P92" s="32" t="s">
        <v>316</v>
      </c>
    </row>
    <row r="93" spans="13:16" x14ac:dyDescent="0.35">
      <c r="M93" s="32"/>
      <c r="N93" s="32"/>
      <c r="O93" s="32">
        <v>91</v>
      </c>
      <c r="P93" s="32" t="s">
        <v>317</v>
      </c>
    </row>
    <row r="94" spans="13:16" x14ac:dyDescent="0.35">
      <c r="M94" s="32"/>
      <c r="N94" s="32"/>
      <c r="O94" s="32">
        <v>92</v>
      </c>
      <c r="P94" s="32" t="s">
        <v>318</v>
      </c>
    </row>
    <row r="95" spans="13:16" x14ac:dyDescent="0.35">
      <c r="M95" s="32"/>
      <c r="N95" s="32"/>
      <c r="O95" s="32">
        <v>93</v>
      </c>
      <c r="P95" s="32" t="s">
        <v>319</v>
      </c>
    </row>
    <row r="96" spans="13:16" x14ac:dyDescent="0.35">
      <c r="M96" s="32"/>
      <c r="N96" s="32"/>
      <c r="O96" s="32">
        <v>94</v>
      </c>
      <c r="P96" s="32" t="s">
        <v>320</v>
      </c>
    </row>
    <row r="97" spans="13:16" x14ac:dyDescent="0.35">
      <c r="M97" s="32"/>
      <c r="N97" s="32"/>
      <c r="O97" s="32">
        <v>95</v>
      </c>
      <c r="P97" s="32" t="s">
        <v>321</v>
      </c>
    </row>
    <row r="98" spans="13:16" x14ac:dyDescent="0.35">
      <c r="M98" s="32"/>
      <c r="N98" s="32"/>
      <c r="O98" s="32">
        <v>96</v>
      </c>
      <c r="P98" s="32" t="s">
        <v>322</v>
      </c>
    </row>
    <row r="99" spans="13:16" x14ac:dyDescent="0.35">
      <c r="M99" s="32"/>
      <c r="N99" s="32"/>
      <c r="O99" s="32">
        <v>97</v>
      </c>
      <c r="P99" s="32" t="s">
        <v>323</v>
      </c>
    </row>
    <row r="100" spans="13:16" x14ac:dyDescent="0.35">
      <c r="M100" s="32"/>
      <c r="N100" s="32"/>
      <c r="O100" s="32">
        <v>98</v>
      </c>
      <c r="P100" s="32" t="s">
        <v>324</v>
      </c>
    </row>
    <row r="101" spans="13:16" x14ac:dyDescent="0.35">
      <c r="M101" s="32"/>
      <c r="N101" s="32"/>
      <c r="O101" s="32">
        <v>99</v>
      </c>
      <c r="P101" s="32" t="s">
        <v>337</v>
      </c>
    </row>
    <row r="102" spans="13:16" x14ac:dyDescent="0.35">
      <c r="M102" s="32"/>
      <c r="N102" s="32"/>
      <c r="O102" s="32">
        <v>0</v>
      </c>
      <c r="P102" s="32" t="s">
        <v>325</v>
      </c>
    </row>
  </sheetData>
  <mergeCells count="1">
    <mergeCell ref="A1:E1"/>
  </mergeCells>
  <phoneticPr fontId="9" type="noConversion"/>
  <pageMargins left="0" right="0" top="0" bottom="0" header="0" footer="0"/>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4">
    <tabColor indexed="8"/>
    <pageSetUpPr fitToPage="1"/>
  </sheetPr>
  <dimension ref="A1:L20"/>
  <sheetViews>
    <sheetView showGridLines="0" showRowColHeaders="0" zoomScaleNormal="100" workbookViewId="0"/>
  </sheetViews>
  <sheetFormatPr defaultColWidth="0" defaultRowHeight="15.5" zeroHeight="1" x14ac:dyDescent="0.35"/>
  <cols>
    <col min="1" max="1" width="2.4609375" style="197" customWidth="1"/>
    <col min="2" max="2" width="3.23046875" style="198" customWidth="1"/>
    <col min="3" max="3" width="93.23046875" style="198" customWidth="1"/>
    <col min="4" max="4" width="10.3046875" style="198" customWidth="1"/>
    <col min="5" max="5" width="2.765625" style="198" customWidth="1"/>
    <col min="6" max="6" width="2.765625" style="197" customWidth="1"/>
    <col min="7" max="7" width="2.4609375" style="198" hidden="1" customWidth="1"/>
    <col min="8" max="11" width="0" style="198" hidden="1" customWidth="1"/>
    <col min="12" max="12" width="2.4609375" style="198" hidden="1" customWidth="1"/>
    <col min="13" max="16384" width="8.84375" style="198" hidden="1"/>
  </cols>
  <sheetData>
    <row r="1" spans="2:5" ht="13.5" customHeight="1" x14ac:dyDescent="0.35">
      <c r="B1" s="197"/>
      <c r="C1" s="197"/>
      <c r="D1" s="197"/>
      <c r="E1" s="197"/>
    </row>
    <row r="2" spans="2:5" ht="22.5" customHeight="1" x14ac:dyDescent="0.35">
      <c r="B2" s="199"/>
      <c r="C2" s="200" t="str">
        <f>+FrontPage!C2</f>
        <v>Non-domestic rates final contributions return 2025-26</v>
      </c>
      <c r="D2" s="201" t="str">
        <f>FrontPage!L2</f>
        <v>NDR3UnA</v>
      </c>
      <c r="E2" s="202"/>
    </row>
    <row r="3" spans="2:5" ht="19.5" customHeight="1" x14ac:dyDescent="0.35">
      <c r="B3" s="203"/>
      <c r="C3" s="204"/>
      <c r="D3" s="5"/>
      <c r="E3" s="205"/>
    </row>
    <row r="4" spans="2:5" hidden="1" x14ac:dyDescent="0.35">
      <c r="B4" s="203"/>
      <c r="C4" s="5" t="str">
        <f>+Language!D100</f>
        <v>Survey Response Burden</v>
      </c>
      <c r="D4" s="206"/>
      <c r="E4" s="205"/>
    </row>
    <row r="5" spans="2:5" ht="38.25" customHeight="1" x14ac:dyDescent="0.35">
      <c r="B5" s="203"/>
      <c r="C5" s="208" t="str">
        <f>+Language!D94</f>
        <v>The Welsh Government are monitoring the burden of completing this data collection form.</v>
      </c>
      <c r="D5" s="208"/>
      <c r="E5" s="207"/>
    </row>
    <row r="6" spans="2:5" ht="29.25" customHeight="1" x14ac:dyDescent="0.35">
      <c r="B6" s="203"/>
      <c r="C6" s="208" t="str">
        <f>+Language!D96</f>
        <v>Please enter the time it has taken you (and any colleagues) to prepare and send the return.</v>
      </c>
      <c r="D6" s="228"/>
      <c r="E6" s="207"/>
    </row>
    <row r="7" spans="2:5" ht="21" customHeight="1" x14ac:dyDescent="0.35">
      <c r="B7" s="203"/>
      <c r="C7" s="208" t="str">
        <f>+Language!D101</f>
        <v>Please only include time spent on activities to prepare and send this return, such as:</v>
      </c>
      <c r="D7" s="208"/>
      <c r="E7" s="207"/>
    </row>
    <row r="8" spans="2:5" ht="22.5" customHeight="1" x14ac:dyDescent="0.35">
      <c r="B8" s="203"/>
      <c r="C8" s="208" t="str">
        <f>"▪ "&amp;Language!D102</f>
        <v>▪ collection, analysis and aggregation of records and data required;</v>
      </c>
      <c r="D8" s="208"/>
      <c r="E8" s="207"/>
    </row>
    <row r="9" spans="2:5" ht="19.5" customHeight="1" x14ac:dyDescent="0.35">
      <c r="B9" s="203"/>
      <c r="C9" s="208" t="str">
        <f>"▪ "&amp;+Language!D103</f>
        <v>▪ completing, checking, amending and approving the form.</v>
      </c>
      <c r="D9" s="208"/>
      <c r="E9" s="207"/>
    </row>
    <row r="10" spans="2:5" hidden="1" x14ac:dyDescent="0.35">
      <c r="B10" s="203"/>
      <c r="C10" s="208"/>
      <c r="D10" s="208"/>
      <c r="E10" s="207"/>
    </row>
    <row r="11" spans="2:5" hidden="1" x14ac:dyDescent="0.35">
      <c r="B11" s="203"/>
      <c r="C11" s="209" t="str">
        <f>+Language!D95</f>
        <v>Hours taken</v>
      </c>
      <c r="D11" s="210"/>
      <c r="E11" s="212"/>
    </row>
    <row r="12" spans="2:5" hidden="1" x14ac:dyDescent="0.35">
      <c r="B12" s="203"/>
      <c r="C12" s="209"/>
      <c r="D12" s="211"/>
      <c r="E12" s="212"/>
    </row>
    <row r="13" spans="2:5" ht="19.5" customHeight="1" x14ac:dyDescent="0.35">
      <c r="B13" s="203"/>
      <c r="C13" s="208" t="str">
        <f>+Language!D93</f>
        <v>Please feel free to add any comments</v>
      </c>
      <c r="D13" s="208"/>
      <c r="E13" s="205"/>
    </row>
    <row r="14" spans="2:5" ht="72.75" customHeight="1" x14ac:dyDescent="0.35">
      <c r="B14" s="203"/>
      <c r="C14" s="227"/>
      <c r="D14" s="206"/>
      <c r="E14" s="205"/>
    </row>
    <row r="15" spans="2:5" x14ac:dyDescent="0.35">
      <c r="B15" s="213"/>
      <c r="C15" s="214"/>
      <c r="D15" s="214"/>
      <c r="E15" s="215"/>
    </row>
    <row r="16" spans="2:5" x14ac:dyDescent="0.35">
      <c r="B16" s="197"/>
      <c r="C16" s="197"/>
      <c r="D16" s="197"/>
      <c r="E16" s="197"/>
    </row>
    <row r="17" ht="23.25" hidden="1" customHeight="1" x14ac:dyDescent="0.35"/>
    <row r="18" ht="23.25" hidden="1" customHeight="1" x14ac:dyDescent="0.35"/>
    <row r="19" ht="12.75" hidden="1" customHeight="1" x14ac:dyDescent="0.35"/>
    <row r="20" ht="12.75" hidden="1" customHeight="1" x14ac:dyDescent="0.35"/>
  </sheetData>
  <phoneticPr fontId="9" type="noConversion"/>
  <conditionalFormatting sqref="E11:E12">
    <cfRule type="cellIs" dxfId="2" priority="1" stopIfTrue="1" operator="equal">
      <formula>"ü"</formula>
    </cfRule>
    <cfRule type="cellIs" dxfId="1" priority="2" stopIfTrue="1" operator="equal">
      <formula>"û"</formula>
    </cfRule>
    <cfRule type="cellIs" dxfId="0" priority="3" stopIfTrue="1" operator="equal">
      <formula>"!"</formula>
    </cfRule>
  </conditionalFormatting>
  <printOptions horizontalCentered="1"/>
  <pageMargins left="0.39370078740157483" right="0.39370078740157483" top="0.39370078740157483" bottom="0.39370078740157483" header="0.51181102362204722" footer="0.51181102362204722"/>
  <pageSetup paperSize="9" scale="92"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indexed="8"/>
  </sheetPr>
  <dimension ref="A1:K17"/>
  <sheetViews>
    <sheetView showGridLines="0" showRowColHeaders="0" zoomScaleNormal="100" workbookViewId="0"/>
  </sheetViews>
  <sheetFormatPr defaultColWidth="0" defaultRowHeight="0" customHeight="1" zeroHeight="1" x14ac:dyDescent="0.35"/>
  <cols>
    <col min="1" max="1" width="1.84375" style="1" customWidth="1"/>
    <col min="2" max="2" width="3.07421875" style="1" customWidth="1"/>
    <col min="3" max="3" width="100.4609375" style="1" customWidth="1"/>
    <col min="4" max="4" width="2.3046875" style="1" customWidth="1"/>
    <col min="5" max="5" width="2.4609375" style="1" customWidth="1"/>
    <col min="6" max="7" width="8.765625" style="1" hidden="1" customWidth="1"/>
    <col min="8" max="8" width="0" style="1" hidden="1" customWidth="1"/>
    <col min="9" max="11" width="8.765625" style="1" hidden="1" customWidth="1"/>
    <col min="12" max="16384" width="8.84375" style="1" hidden="1"/>
  </cols>
  <sheetData>
    <row r="1" spans="1:5" ht="15.5" x14ac:dyDescent="0.35">
      <c r="A1" s="229"/>
      <c r="B1" s="229"/>
      <c r="C1" s="229"/>
      <c r="D1" s="229"/>
      <c r="E1" s="229"/>
    </row>
    <row r="2" spans="1:5" ht="22.5" customHeight="1" x14ac:dyDescent="0.35">
      <c r="A2" s="229"/>
      <c r="B2" s="216"/>
      <c r="C2" s="217" t="str">
        <f>+FrontPage!C2&amp;"                                                                     "&amp;FrontPage!L2</f>
        <v>Non-domestic rates final contributions return 2025-26                                                                     NDR3UnA</v>
      </c>
      <c r="D2" s="218"/>
      <c r="E2" s="229"/>
    </row>
    <row r="3" spans="1:5" ht="22.5" customHeight="1" x14ac:dyDescent="0.35">
      <c r="A3" s="229"/>
      <c r="B3" s="219"/>
      <c r="C3" s="220" t="str">
        <f>+FrontPage!C13</f>
        <v/>
      </c>
      <c r="D3" s="2"/>
      <c r="E3" s="229"/>
    </row>
    <row r="4" spans="1:5" ht="55.5" customHeight="1" x14ac:dyDescent="0.35">
      <c r="A4" s="229"/>
      <c r="B4" s="219"/>
      <c r="C4" s="226" t="str">
        <f>Language!D105</f>
        <v>We are continually striving to improve the form to make it easier to complete, whilst still ensuring data integrity and consistency across all authorities. If you have any comments or suggestions that may be useful, please note them below:</v>
      </c>
      <c r="D4" s="2"/>
      <c r="E4" s="229"/>
    </row>
    <row r="5" spans="1:5" ht="24" customHeight="1" x14ac:dyDescent="0.35">
      <c r="A5" s="229"/>
      <c r="B5" s="219"/>
      <c r="C5" s="221" t="str">
        <f>Language!D106</f>
        <v>Form Design</v>
      </c>
      <c r="D5" s="2"/>
      <c r="E5" s="229"/>
    </row>
    <row r="6" spans="1:5" ht="102" customHeight="1" x14ac:dyDescent="0.35">
      <c r="A6" s="229"/>
      <c r="B6" s="219"/>
      <c r="C6" s="230"/>
      <c r="D6" s="3"/>
      <c r="E6" s="229"/>
    </row>
    <row r="7" spans="1:5" ht="9" customHeight="1" x14ac:dyDescent="0.35">
      <c r="A7" s="229"/>
      <c r="B7" s="219"/>
      <c r="C7" s="211"/>
      <c r="D7" s="2"/>
      <c r="E7" s="229"/>
    </row>
    <row r="8" spans="1:5" ht="15.5" x14ac:dyDescent="0.35">
      <c r="A8" s="229"/>
      <c r="B8" s="219"/>
      <c r="C8" s="221" t="str">
        <f>Language!D107</f>
        <v>Validation</v>
      </c>
      <c r="D8" s="2"/>
      <c r="E8" s="229"/>
    </row>
    <row r="9" spans="1:5" ht="102" customHeight="1" x14ac:dyDescent="0.35">
      <c r="A9" s="229"/>
      <c r="B9" s="219"/>
      <c r="C9" s="230"/>
      <c r="D9" s="3"/>
      <c r="E9" s="229"/>
    </row>
    <row r="10" spans="1:5" ht="9" customHeight="1" x14ac:dyDescent="0.35">
      <c r="A10" s="229"/>
      <c r="B10" s="219"/>
      <c r="C10" s="211"/>
      <c r="D10" s="2"/>
      <c r="E10" s="229"/>
    </row>
    <row r="11" spans="1:5" ht="15.5" x14ac:dyDescent="0.35">
      <c r="A11" s="229"/>
      <c r="B11" s="219"/>
      <c r="C11" s="221" t="str">
        <f>Language!D108</f>
        <v>Documentation</v>
      </c>
      <c r="D11" s="2"/>
      <c r="E11" s="229"/>
    </row>
    <row r="12" spans="1:5" ht="102" customHeight="1" x14ac:dyDescent="0.35">
      <c r="A12" s="229"/>
      <c r="B12" s="219"/>
      <c r="C12" s="230"/>
      <c r="D12" s="3"/>
      <c r="E12" s="229"/>
    </row>
    <row r="13" spans="1:5" ht="9" customHeight="1" x14ac:dyDescent="0.35">
      <c r="A13" s="229"/>
      <c r="B13" s="219"/>
      <c r="C13" s="211"/>
      <c r="D13" s="2"/>
      <c r="E13" s="229"/>
    </row>
    <row r="14" spans="1:5" ht="15.5" x14ac:dyDescent="0.35">
      <c r="A14" s="229"/>
      <c r="B14" s="219"/>
      <c r="C14" s="221" t="str">
        <f>Language!D109</f>
        <v>General comments</v>
      </c>
      <c r="D14" s="2"/>
      <c r="E14" s="229"/>
    </row>
    <row r="15" spans="1:5" ht="102" customHeight="1" x14ac:dyDescent="0.35">
      <c r="A15" s="229"/>
      <c r="B15" s="219"/>
      <c r="C15" s="230"/>
      <c r="D15" s="3"/>
      <c r="E15" s="229"/>
    </row>
    <row r="16" spans="1:5" ht="15.5" x14ac:dyDescent="0.35">
      <c r="A16" s="229"/>
      <c r="B16" s="222"/>
      <c r="C16" s="223"/>
      <c r="D16" s="4"/>
      <c r="E16" s="229"/>
    </row>
    <row r="17" spans="1:5" ht="15" customHeight="1" x14ac:dyDescent="0.35">
      <c r="A17" s="229"/>
      <c r="B17" s="229"/>
      <c r="C17" s="229"/>
      <c r="D17" s="229"/>
      <c r="E17" s="229"/>
    </row>
  </sheetData>
  <sheetProtection sheet="1"/>
  <phoneticPr fontId="9" type="noConversion"/>
  <pageMargins left="0.78740157480314965" right="0.78740157480314965" top="0.78740157480314965" bottom="0.78740157480314965" header="0.51181102362204722" footer="0.51181102362204722"/>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etadata xmlns="http://www.objective.com/ecm/document/metadata/FF3C5B18883D4E21973B57C2EEED7FD1" version="1.0.0">
  <systemFields>
    <field name="Objective-Id">
      <value order="0">A61270190</value>
    </field>
    <field name="Objective-Title">
      <value order="0">NDR3 Form 2025-26</value>
    </field>
    <field name="Objective-Description">
      <value order="0"/>
    </field>
    <field name="Objective-CreationStamp">
      <value order="0">2026-01-20T12:51:26Z</value>
    </field>
    <field name="Objective-IsApproved">
      <value order="0">false</value>
    </field>
    <field name="Objective-IsPublished">
      <value order="0">false</value>
    </field>
    <field name="Objective-DatePublished">
      <value order="0"/>
    </field>
    <field name="Objective-ModificationStamp">
      <value order="0">2026-04-27T10:41:48Z</value>
    </field>
    <field name="Objective-Owner">
      <value order="0">Hagg, Richard (LGHCCRA - Local Government Finance Reform)</value>
    </field>
    <field name="Objective-Path">
      <value order="0">Objective Global Folder:#Business File Plan:WG Organisational Groups:Post April 2024 - Local Government, Housing, Climate Change &amp; Rural Affairs:Local Government, Housing, Climate Change &amp; Rural Affairs (LGHCCRA) - Local Government - Finance Reform:1 - Save:07 Local Government - Non-Domestic Rates Pool Management:7.2a NDR Outturn Adjustments 2023-2028:2025-26 NDR Outturn Adjustments Reconciliations:FY2025-2026 - Local Government Finance - Local Taxation Policy - NDR Outturn Adjustments - Local Authority Reconciliations:NDR3 2025-26 Admin</value>
    </field>
    <field name="Objective-Parent">
      <value order="0">NDR3 2025-26 Admin</value>
    </field>
    <field name="Objective-State">
      <value order="0">Being Drafted</value>
    </field>
    <field name="Objective-VersionId">
      <value order="0">vA112736380</value>
    </field>
    <field name="Objective-Version">
      <value order="0">2.9</value>
    </field>
    <field name="Objective-VersionNumber">
      <value order="0">12</value>
    </field>
    <field name="Objective-VersionComment">
      <value order="0"/>
    </field>
    <field name="Objective-FileNumber">
      <value order="0">qA2277296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2.xml>��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2EE21494-81A9-450B-84C4-76DD2AF8C80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121</vt:i4>
      </vt:variant>
    </vt:vector>
  </HeadingPairs>
  <TitlesOfParts>
    <vt:vector size="133" baseType="lpstr">
      <vt:lpstr>FrontPage</vt:lpstr>
      <vt:lpstr>NDR3</vt:lpstr>
      <vt:lpstr>Guidance Notes - English</vt:lpstr>
      <vt:lpstr>Nodiadau Cyfarwyddyd - Cymraeg</vt:lpstr>
      <vt:lpstr>Certificate</vt:lpstr>
      <vt:lpstr>ValidationSheet</vt:lpstr>
      <vt:lpstr>Language</vt:lpstr>
      <vt:lpstr>Details</vt:lpstr>
      <vt:lpstr>Data</vt:lpstr>
      <vt:lpstr>Transfer</vt:lpstr>
      <vt:lpstr>Survey Response Burden</vt:lpstr>
      <vt:lpstr>Comments</vt:lpstr>
      <vt:lpstr>Transfer!_GoBack</vt:lpstr>
      <vt:lpstr>'Guidance Notes - English'!_Hlk158904852</vt:lpstr>
      <vt:lpstr>'Nodiadau Cyfarwyddyd - Cymraeg'!_Hlk158904852</vt:lpstr>
      <vt:lpstr>'Nodiadau Cyfarwyddyd - Cymraeg'!_Hlk164084634</vt:lpstr>
      <vt:lpstr>'Guidance Notes - English'!_Hlt71430386</vt:lpstr>
      <vt:lpstr>'Nodiadau Cyfarwyddyd - Cymraeg'!_Hlt71430386</vt:lpstr>
      <vt:lpstr>'Guidance Notes - English'!_Hlt71430713</vt:lpstr>
      <vt:lpstr>_NDR3</vt:lpstr>
      <vt:lpstr>_RV</vt:lpstr>
      <vt:lpstr>_RV2</vt:lpstr>
      <vt:lpstr>_tab1</vt:lpstr>
      <vt:lpstr>'Guidance Notes - English'!_Toc100821024</vt:lpstr>
      <vt:lpstr>'Nodiadau Cyfarwyddyd - Cymraeg'!_Toc100821024</vt:lpstr>
      <vt:lpstr>'Guidance Notes - English'!_Toc100821025</vt:lpstr>
      <vt:lpstr>'Nodiadau Cyfarwyddyd - Cymraeg'!_Toc100821025</vt:lpstr>
      <vt:lpstr>'Nodiadau Cyfarwyddyd - Cymraeg'!_Toc100830147</vt:lpstr>
      <vt:lpstr>'Nodiadau Cyfarwyddyd - Cymraeg'!_Toc100830148</vt:lpstr>
      <vt:lpstr>'Nodiadau Cyfarwyddyd - Cymraeg'!_Toc100830149</vt:lpstr>
      <vt:lpstr>'Nodiadau Cyfarwyddyd - Cymraeg'!_Toc100830150</vt:lpstr>
      <vt:lpstr>'Nodiadau Cyfarwyddyd - Cymraeg'!_Toc100830151</vt:lpstr>
      <vt:lpstr>'Nodiadau Cyfarwyddyd - Cymraeg'!_Toc100830152</vt:lpstr>
      <vt:lpstr>'Nodiadau Cyfarwyddyd - Cymraeg'!_Toc100830153</vt:lpstr>
      <vt:lpstr>'Nodiadau Cyfarwyddyd - Cymraeg'!_Toc100830154</vt:lpstr>
      <vt:lpstr>'Nodiadau Cyfarwyddyd - Cymraeg'!_Toc100830155</vt:lpstr>
      <vt:lpstr>'Nodiadau Cyfarwyddyd - Cymraeg'!_Toc100830156</vt:lpstr>
      <vt:lpstr>'Nodiadau Cyfarwyddyd - Cymraeg'!_Toc100830157</vt:lpstr>
      <vt:lpstr>'Nodiadau Cyfarwyddyd - Cymraeg'!_Toc100830158</vt:lpstr>
      <vt:lpstr>'Nodiadau Cyfarwyddyd - Cymraeg'!_Toc100830159</vt:lpstr>
      <vt:lpstr>'Nodiadau Cyfarwyddyd - Cymraeg'!_Toc100830160</vt:lpstr>
      <vt:lpstr>'Nodiadau Cyfarwyddyd - Cymraeg'!_Toc100830161</vt:lpstr>
      <vt:lpstr>'Nodiadau Cyfarwyddyd - Cymraeg'!_Toc100830162</vt:lpstr>
      <vt:lpstr>'Nodiadau Cyfarwyddyd - Cymraeg'!_Toc100830163</vt:lpstr>
      <vt:lpstr>'Nodiadau Cyfarwyddyd - Cymraeg'!_Toc100830164</vt:lpstr>
      <vt:lpstr>'Nodiadau Cyfarwyddyd - Cymraeg'!_Toc100830166</vt:lpstr>
      <vt:lpstr>'Nodiadau Cyfarwyddyd - Cymraeg'!_Toc100830167</vt:lpstr>
      <vt:lpstr>'Nodiadau Cyfarwyddyd - Cymraeg'!_Toc100830168</vt:lpstr>
      <vt:lpstr>'Nodiadau Cyfarwyddyd - Cymraeg'!_Toc100830169</vt:lpstr>
      <vt:lpstr>'Nodiadau Cyfarwyddyd - Cymraeg'!_Toc100830170</vt:lpstr>
      <vt:lpstr>'Nodiadau Cyfarwyddyd - Cymraeg'!_Toc100830171</vt:lpstr>
      <vt:lpstr>'Nodiadau Cyfarwyddyd - Cymraeg'!_Toc100830172</vt:lpstr>
      <vt:lpstr>'Nodiadau Cyfarwyddyd - Cymraeg'!_Toc100830173</vt:lpstr>
      <vt:lpstr>'Nodiadau Cyfarwyddyd - Cymraeg'!_Toc100830174</vt:lpstr>
      <vt:lpstr>'Nodiadau Cyfarwyddyd - Cymraeg'!_Toc100830176</vt:lpstr>
      <vt:lpstr>'Guidance Notes - English'!_Toc158729290</vt:lpstr>
      <vt:lpstr>'Nodiadau Cyfarwyddyd - Cymraeg'!_Toc158729290</vt:lpstr>
      <vt:lpstr>'Guidance Notes - English'!_Toc158729291</vt:lpstr>
      <vt:lpstr>'Nodiadau Cyfarwyddyd - Cymraeg'!_Toc158729291</vt:lpstr>
      <vt:lpstr>'Guidance Notes - English'!_Toc158729292</vt:lpstr>
      <vt:lpstr>'Nodiadau Cyfarwyddyd - Cymraeg'!_Toc158729292</vt:lpstr>
      <vt:lpstr>'Guidance Notes - English'!_Toc158729293</vt:lpstr>
      <vt:lpstr>'Nodiadau Cyfarwyddyd - Cymraeg'!_Toc158729293</vt:lpstr>
      <vt:lpstr>'Guidance Notes - English'!_Toc158729294</vt:lpstr>
      <vt:lpstr>'Nodiadau Cyfarwyddyd - Cymraeg'!_Toc158729294</vt:lpstr>
      <vt:lpstr>'Guidance Notes - English'!_Toc158729295</vt:lpstr>
      <vt:lpstr>'Guidance Notes - English'!_Toc158729296</vt:lpstr>
      <vt:lpstr>'Nodiadau Cyfarwyddyd - Cymraeg'!_Toc158729296</vt:lpstr>
      <vt:lpstr>'Guidance Notes - English'!_Toc158729297</vt:lpstr>
      <vt:lpstr>'Nodiadau Cyfarwyddyd - Cymraeg'!_Toc158729297</vt:lpstr>
      <vt:lpstr>'Guidance Notes - English'!_Toc158729298</vt:lpstr>
      <vt:lpstr>'Guidance Notes - English'!_Toc158729299</vt:lpstr>
      <vt:lpstr>'Nodiadau Cyfarwyddyd - Cymraeg'!_Toc158729299</vt:lpstr>
      <vt:lpstr>'Guidance Notes - English'!_Toc158729300</vt:lpstr>
      <vt:lpstr>'Nodiadau Cyfarwyddyd - Cymraeg'!_Toc158729300</vt:lpstr>
      <vt:lpstr>'Guidance Notes - English'!_Toc158729301</vt:lpstr>
      <vt:lpstr>'Nodiadau Cyfarwyddyd - Cymraeg'!_Toc158729301</vt:lpstr>
      <vt:lpstr>'Guidance Notes - English'!_Toc158729302</vt:lpstr>
      <vt:lpstr>'Nodiadau Cyfarwyddyd - Cymraeg'!_Toc158729302</vt:lpstr>
      <vt:lpstr>'Guidance Notes - English'!_Toc158729303</vt:lpstr>
      <vt:lpstr>'Nodiadau Cyfarwyddyd - Cymraeg'!_Toc158729303</vt:lpstr>
      <vt:lpstr>'Guidance Notes - English'!_Toc158729304</vt:lpstr>
      <vt:lpstr>'Guidance Notes - English'!_Toc158729305</vt:lpstr>
      <vt:lpstr>'Nodiadau Cyfarwyddyd - Cymraeg'!_Toc158729305</vt:lpstr>
      <vt:lpstr>'Guidance Notes - English'!_Toc158729306</vt:lpstr>
      <vt:lpstr>'Nodiadau Cyfarwyddyd - Cymraeg'!_Toc158729306</vt:lpstr>
      <vt:lpstr>'Guidance Notes - English'!_Toc158729307</vt:lpstr>
      <vt:lpstr>'Nodiadau Cyfarwyddyd - Cymraeg'!_Toc158729307</vt:lpstr>
      <vt:lpstr>'Guidance Notes - English'!_Toc158729309</vt:lpstr>
      <vt:lpstr>'Guidance Notes - English'!_Toc158729310</vt:lpstr>
      <vt:lpstr>'Nodiadau Cyfarwyddyd - Cymraeg'!_Toc158729310</vt:lpstr>
      <vt:lpstr>'Guidance Notes - English'!_Toc158729311</vt:lpstr>
      <vt:lpstr>'Guidance Notes - English'!_Toc158729312</vt:lpstr>
      <vt:lpstr>'Guidance Notes - English'!_Toc158729313</vt:lpstr>
      <vt:lpstr>'Guidance Notes - English'!_Toc158729314</vt:lpstr>
      <vt:lpstr>'Nodiadau Cyfarwyddyd - Cymraeg'!_Toc158729314</vt:lpstr>
      <vt:lpstr>'Guidance Notes - English'!_Toc158729315</vt:lpstr>
      <vt:lpstr>'Nodiadau Cyfarwyddyd - Cymraeg'!_Toc158729315</vt:lpstr>
      <vt:lpstr>'Guidance Notes - English'!_Toc158729316</vt:lpstr>
      <vt:lpstr>'Nodiadau Cyfarwyddyd - Cymraeg'!_Toc158729316</vt:lpstr>
      <vt:lpstr>'Guidance Notes - English'!_Toc158729317</vt:lpstr>
      <vt:lpstr>'Nodiadau Cyfarwyddyd - Cymraeg'!_Toc158729317</vt:lpstr>
      <vt:lpstr>'Guidance Notes - English'!_Toc158729318</vt:lpstr>
      <vt:lpstr>'Nodiadau Cyfarwyddyd - Cymraeg'!_Toc158729318</vt:lpstr>
      <vt:lpstr>'Guidance Notes - English'!_Toc99988456</vt:lpstr>
      <vt:lpstr>'Nodiadau Cyfarwyddyd - Cymraeg'!_Toc99988456</vt:lpstr>
      <vt:lpstr>Add_1</vt:lpstr>
      <vt:lpstr>Ardystio</vt:lpstr>
      <vt:lpstr>Authority</vt:lpstr>
      <vt:lpstr>'Nodiadau Cyfarwyddyd - Cymraeg'!cysill</vt:lpstr>
      <vt:lpstr>Eitemau_memorandwm</vt:lpstr>
      <vt:lpstr>Lang</vt:lpstr>
      <vt:lpstr>letter</vt:lpstr>
      <vt:lpstr>Lines_12.1_and_12.2_charitable_relief_for_empty_premises</vt:lpstr>
      <vt:lpstr>Lines_7.1_and_7.2_heat_networks_relief</vt:lpstr>
      <vt:lpstr>Lines_7.3_and_7.4_improvement_relief</vt:lpstr>
      <vt:lpstr>Llinellau_7.1_a_7.2_Rhyddhad_rhwydweithiau_gwresogi</vt:lpstr>
      <vt:lpstr>Llinellau_7.3_a_7.4_rhyddhad_gwelliannau</vt:lpstr>
      <vt:lpstr>LookupWelsh</vt:lpstr>
      <vt:lpstr>NDRData</vt:lpstr>
      <vt:lpstr>Comments!Print_Area</vt:lpstr>
      <vt:lpstr>'NDR3'!Print_Area</vt:lpstr>
      <vt:lpstr>ValidationSheet!Print_Area</vt:lpstr>
      <vt:lpstr>Rheoli_Cymorthdaliadau</vt:lpstr>
      <vt:lpstr>UANumber</vt:lpstr>
      <vt:lpstr>year</vt:lpstr>
      <vt:lpstr>Year_Less_1</vt:lpstr>
      <vt:lpstr>Year_Less_2</vt:lpstr>
      <vt:lpstr>Year_Now</vt:lpstr>
      <vt:lpstr>Year_Prior</vt:lpstr>
      <vt:lpstr>Year_Prior2</vt:lpstr>
      <vt:lpstr>YearCode</vt:lpstr>
      <vt:lpstr>YearMain</vt:lpstr>
    </vt:vector>
  </TitlesOfParts>
  <Company>National Assembly for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Griffiths</dc:creator>
  <cp:lastModifiedBy>Fulker, Louise (ECWL - ECWL Operations Division)</cp:lastModifiedBy>
  <cp:lastPrinted>2022-04-26T11:13:23Z</cp:lastPrinted>
  <dcterms:created xsi:type="dcterms:W3CDTF">2001-02-28T14:39:44Z</dcterms:created>
  <dcterms:modified xsi:type="dcterms:W3CDTF">2026-04-29T07:33:52Z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Objective-Language [system]">
    <vt:lpwstr>English (eng)</vt:lpwstr>
  </property>
  <property fmtid="{D5CDD505-2E9C-101B-9397-08002B2CF9AE}" pid="4" name="Objective-Date Acquired [system]">
    <vt:lpwstr/>
  </property>
  <property fmtid="{D5CDD505-2E9C-101B-9397-08002B2CF9AE}" pid="5" name="Objective-What to Keep [system]">
    <vt:lpwstr>No</vt:lpwstr>
  </property>
  <property fmtid="{D5CDD505-2E9C-101B-9397-08002B2CF9AE}" pid="6" name="Objective-Official Translation [system]">
    <vt:lpwstr/>
  </property>
  <property fmtid="{D5CDD505-2E9C-101B-9397-08002B2CF9AE}" pid="7" name="Objective-Connect Creator [system]">
    <vt:lpwstr/>
  </property>
  <property fmtid="{D5CDD505-2E9C-101B-9397-08002B2CF9AE}" pid="8" name="Customer-Id">
    <vt:lpwstr>FF3C5B18883D4E21973B57C2EEED7FD1</vt:lpwstr>
  </property>
  <property fmtid="{D5CDD505-2E9C-101B-9397-08002B2CF9AE}" pid="9" name="Objective-Id">
    <vt:lpwstr>A61270190</vt:lpwstr>
  </property>
  <property fmtid="{D5CDD505-2E9C-101B-9397-08002B2CF9AE}" pid="10" name="Objective-Title">
    <vt:lpwstr>NDR3 Form 2025-26</vt:lpwstr>
  </property>
  <property fmtid="{D5CDD505-2E9C-101B-9397-08002B2CF9AE}" pid="11" name="Objective-Description">
    <vt:lpwstr/>
  </property>
  <property fmtid="{D5CDD505-2E9C-101B-9397-08002B2CF9AE}" pid="12" name="Objective-CreationStamp">
    <vt:filetime>2026-01-20T11:51:26Z</vt:filetime>
  </property>
  <property fmtid="{D5CDD505-2E9C-101B-9397-08002B2CF9AE}" pid="13" name="Objective-IsApproved">
    <vt:bool>false</vt:bool>
  </property>
  <property fmtid="{D5CDD505-2E9C-101B-9397-08002B2CF9AE}" pid="14" name="Objective-IsPublished">
    <vt:bool>false</vt:bool>
  </property>
  <property fmtid="{D5CDD505-2E9C-101B-9397-08002B2CF9AE}" pid="15" name="Objective-DatePublished">
    <vt:lpwstr/>
  </property>
  <property fmtid="{D5CDD505-2E9C-101B-9397-08002B2CF9AE}" pid="16" name="Objective-ModificationStamp">
    <vt:filetime>2026-04-27T10:41:48Z</vt:filetime>
  </property>
  <property fmtid="{D5CDD505-2E9C-101B-9397-08002B2CF9AE}" pid="17" name="Objective-Owner">
    <vt:lpwstr>Hagg, Richard (LGHCCRA - Local Government Finance Reform)</vt:lpwstr>
  </property>
  <property fmtid="{D5CDD505-2E9C-101B-9397-08002B2CF9AE}" pid="18" name="Objective-Path">
    <vt:lpwstr>Objective Global Folder:#Business File Plan:WG Organisational Groups:Post April 2024 - Local Government, Housing, Climate Change &amp; Rural Affairs:Local Government, Housing, Climate Change &amp; Rural Affairs (LGHCCRA) - Local Government - Finance Reform:1 - Save:07 Local Government - Non-Domestic Rates Pool Management:7.2a NDR Outturn Adjustments 2023-2028:2025-26 NDR Outturn Adjustments Reconciliations:FY2025-2026 - Local Government Finance - Local Taxation Policy - NDR Outturn Adjustments - Local Authority Reconciliations:NDR3 2025-26 Admin:</vt:lpwstr>
  </property>
  <property fmtid="{D5CDD505-2E9C-101B-9397-08002B2CF9AE}" pid="19" name="Objective-Parent">
    <vt:lpwstr>NDR3 2025-26 Admin</vt:lpwstr>
  </property>
  <property fmtid="{D5CDD505-2E9C-101B-9397-08002B2CF9AE}" pid="20" name="Objective-State">
    <vt:lpwstr>Being Drafted</vt:lpwstr>
  </property>
  <property fmtid="{D5CDD505-2E9C-101B-9397-08002B2CF9AE}" pid="21" name="Objective-VersionId">
    <vt:lpwstr>vA112736380</vt:lpwstr>
  </property>
  <property fmtid="{D5CDD505-2E9C-101B-9397-08002B2CF9AE}" pid="22" name="Objective-Version">
    <vt:lpwstr>2.9</vt:lpwstr>
  </property>
  <property fmtid="{D5CDD505-2E9C-101B-9397-08002B2CF9AE}" pid="23" name="Objective-VersionNumber">
    <vt:r8>12</vt:r8>
  </property>
  <property fmtid="{D5CDD505-2E9C-101B-9397-08002B2CF9AE}" pid="24" name="Objective-VersionComment">
    <vt:lpwstr/>
  </property>
  <property fmtid="{D5CDD505-2E9C-101B-9397-08002B2CF9AE}" pid="25" name="Objective-FileNumber">
    <vt:lpwstr>qA2277296</vt:lpwstr>
  </property>
  <property fmtid="{D5CDD505-2E9C-101B-9397-08002B2CF9AE}" pid="26" name="Objective-Classification">
    <vt:lpwstr>[Inherited - Official]</vt:lpwstr>
  </property>
  <property fmtid="{D5CDD505-2E9C-101B-9397-08002B2CF9AE}" pid="27" name="Objective-Caveats">
    <vt:lpwstr/>
  </property>
  <property fmtid="{D5CDD505-2E9C-101B-9397-08002B2CF9AE}" pid="28" name="Objective-Date Acquired">
    <vt:lpwstr/>
  </property>
  <property fmtid="{D5CDD505-2E9C-101B-9397-08002B2CF9AE}" pid="29" name="Objective-Official Translation">
    <vt:lpwstr/>
  </property>
  <property fmtid="{D5CDD505-2E9C-101B-9397-08002B2CF9AE}" pid="30" name="Objective-Connect Creator">
    <vt:lpwstr/>
  </property>
</Properties>
</file>