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 documentId="6_{685D9978-1D79-457A-BCA1-877F57D3C8F4}" xr6:coauthVersionLast="47" xr6:coauthVersionMax="47" xr10:uidLastSave="{4EEA5E05-8340-46E2-AA2D-72E26E9A0BBE}"/>
  <bookViews>
    <workbookView xWindow="-110" yWindow="-110" windowWidth="19420" windowHeight="11860" xr2:uid="{00000000-000D-0000-FFFF-FFFF00000000}"/>
  </bookViews>
  <sheets>
    <sheet name="WIIP" sheetId="2" r:id="rId1"/>
    <sheet name="Atodiad 1 - Llywodraeth Gymru" sheetId="1" r:id="rId2"/>
    <sheet name="Atodiad 2 - Llywodraeth leol" sheetId="3" r:id="rId3"/>
    <sheet name="Atodiad 3 - Sector preifa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5" i="3" l="1"/>
  <c r="C304" i="3"/>
  <c r="C303" i="3"/>
  <c r="C245" i="3"/>
  <c r="C226" i="3"/>
  <c r="C225" i="3"/>
  <c r="C220" i="3"/>
  <c r="C127" i="3"/>
  <c r="C124" i="3"/>
  <c r="C76" i="3"/>
  <c r="C58" i="3"/>
  <c r="C56" i="3"/>
  <c r="C55" i="3"/>
  <c r="C51" i="3"/>
  <c r="C48" i="3"/>
  <c r="C45" i="3"/>
  <c r="C42" i="3"/>
  <c r="C41" i="3"/>
  <c r="C14" i="3"/>
</calcChain>
</file>

<file path=xl/sharedStrings.xml><?xml version="1.0" encoding="utf-8"?>
<sst xmlns="http://schemas.openxmlformats.org/spreadsheetml/2006/main" count="2272" uniqueCount="1343">
  <si>
    <t xml:space="preserve">Atodiad 1 – Llif prosiectau Llywodraeth Cymru    </t>
  </si>
  <si>
    <t>Mae’r adran hon o’r llif prosiectau yn rhoi amlinelliad o raglenni a phrosiectau Llywodraeth Cymru lle mae cyfanswm gwerth y cynlluniau yn fwy na £15m ac, os nad ydynt wedi dechrau eisoes, maent i fod i ddechrau o fewn y tair blynedd nesaf. Mae hi’n seiliedig ar yr hyn a ddisgwylir nawr o ran cyllid yn y dyfodol. Er mai ein prosiectau blaenoriaethol yw’r cynlluniau a gyflwynir, a’i bod yn debygol iawn y byddant yn cael eu cyflawni fel y disgrifir, nid yw hyn yn golygu ymrwymiad ffurfiol gan Lywodraeth Cymru. Mae hyn yn adlewyrchu’r posibilrwydd o ansicrwydd yn y dyfodol, gan gynnwys y rhagolygon gwariant cyhoeddus yn y dyfodol.</t>
  </si>
  <si>
    <t>Datblygu Economaidd</t>
  </si>
  <si>
    <r>
      <rPr>
        <b/>
        <sz val="8"/>
        <color rgb="FF000000"/>
        <rFont val="Arial"/>
        <family val="2"/>
      </rPr>
      <t>Mae Ffyniant i Bawb:</t>
    </r>
    <r>
      <rPr>
        <sz val="8"/>
        <color rgb="FF000000"/>
        <rFont val="Arial"/>
        <family val="2"/>
      </rPr>
      <t xml:space="preserve"> y cynllun gweithredu ar yr economi yn nodi’r cyfeiriad ar gyfer seilwaith modern a chysylltiedig er mwyn galluogi twf economaidd mwy cynhwysol drwy hyrwyddo cryfderau rhanbarthau a mynd i’r afael â heriau strwythurol. Rhaid buddsoddi yn ein seilwaith trafnidiaeth, cysylltedd digidol, ac ansawdd safleoedd busnes er mwyn sicrhau bod pobl, lleoedd a busnesau wedi cael eu cysylltu’n well, ac mae hynny’n dylanwadu ar gynhyrchiant a chystadleurwydd.</t>
    </r>
  </si>
  <si>
    <t>Sector</t>
  </si>
  <si>
    <t>Prosiect / Rhaglen</t>
  </si>
  <si>
    <t>Cyfanswm gwerth y cynllun (amcan. £m)</t>
  </si>
  <si>
    <t>Cymorth Llywodraeth Cymru (amcan. £m)</t>
  </si>
  <si>
    <r>
      <rPr>
        <b/>
        <sz val="8"/>
        <color theme="1"/>
        <rFont val="Arial"/>
        <family val="2"/>
      </rPr>
      <t>Dyddiad dechrau</t>
    </r>
  </si>
  <si>
    <t>Dyddiad gorffen</t>
  </si>
  <si>
    <t>Cyllid a chyflawni</t>
  </si>
  <si>
    <t>Gwybodaeth ychwanegol</t>
  </si>
  <si>
    <t xml:space="preserve">Sefydliad Gweithgynhyrchu ac Ymchwil Uwch (AMRI) – Ardal Fenter Glannau Dyfrdwy 
</t>
  </si>
  <si>
    <r>
      <t>Bydd y prosiect yn cael ei ariannu drwy'r gyllideb Cyfalaf Craidd ac mae iddo ddwy elfen:                                                            Cam 1 - AMRC Cymru – Cafodd ei agor yn 2019 ac mae'n darparu 6,500m</t>
    </r>
    <r>
      <rPr>
        <vertAlign val="superscript"/>
        <sz val="8"/>
        <color theme="1"/>
        <rFont val="Arial"/>
        <family val="2"/>
      </rPr>
      <t>2</t>
    </r>
    <r>
      <rPr>
        <sz val="8"/>
        <color theme="1"/>
        <rFont val="Arial"/>
        <family val="2"/>
      </rPr>
      <t xml:space="preserve"> o ofod arbenigol iawn sy'n canolbwyntio ar alluoedd gweithgynhyrchu gwerth uchel, wedi'u halinio â Diwydiant Caiff ei gyflawni mewn partneriaeth â Chanolfan Ymchwil Gweithgynhyrchu Uwch Prifysgol Sheffield. Airbus oedd y tenant angori cyntaf ac mae'n defnyddio 50% o'r lle i gefnogi ei raglen ymchwil a datblygu fyd-eang 'Adain Yfory'.  Mae ARMC yn gweithredu gweddill y cyfleuster ar egwyddor mynediad agored i gefnogi gweithgynhyrchu yng Nghymru.
Cam 2 – Canolfan Ymchwil Technoleg Uwch (ATRC) - I ategu AMRC Cymru, bydd y cyfleuster arfaethedig hwn yn datblygu galluoedd technoleg a meddalwedd ac yn rhoi mwy o bwyslais ar sgiliau arbenigol ar gyfer gofynion diwydiant. Ym mis Gorffennaf 2018, cyhoeddodd y Gweinidog y bwriad i archwilio datblygiad ATRC, yn gyfagos i'r Asiantaeth Electroneg a Chydrannau Amddiffyn (DECA) yn MOD Sealand. Ym mis Medi 2019 llofnododd Llywodraeth Cymru a'r Weinyddiaeth Amddiffyn gytundeb 'Egwyddorion Partneru' a oedd yn nodi uchelgais glir ar y cyd ar gyfer ATRC. Disgwylir i faint y cyfleuster fod tua 3,000 metr sgwâr. Rhagwelir y bydd y model cyflawni yn adlewyrchu model AMRC Cymru.</t>
    </r>
  </si>
  <si>
    <t>Mae AMRC Cymru yn canolbwyntio ar brosesau a thechnegau gweithgynhyrchu sy'n cyd-fynd â Diwydiant. Bydd yr ATRC yn ategu hyn gyda mwy o bwyslais ar is-gydosod, digidol, electroneg a chydrannau. Ers mis Gorffennaf 2018 mae Llywodraeth Cymru (LlC) wedi bod yn gweithio gyda'r Weinyddiaeth Amddiffyn i leoli cyfleuster sy'n gyfagos i'r Asiantaeth Electroneg a Chydrannau Amddiffyn (DECA) yn nghanolfan y Weinyddiaeth Amddiffyn (MOD) yn Sealand (Sir y Fflint). Bydd ATRC yn datblygu gallu sofran y DU mewn meysydd technoleg hanfodol gan gynnwys meddalwedd afioneg ac yn creu cyfleoedd masnachol a chyflogaeth cynaliadwy a fydd o fantais yn filwrol ac yn fasnachol.</t>
  </si>
  <si>
    <t>Diwylliant a Chwaraeon</t>
  </si>
  <si>
    <t>Rhoddwyd cyllid grant gan LlC i Cadw a Chyrff a Noddir gan Lywodraeth Cymru, gyda rhywfaint o arian cyfatebol gan bartneriaid fel Awdurdodau Lleol (ALlau).</t>
  </si>
  <si>
    <t>Bydd y rhaglen yn buddsoddi yn ein darpariaeth ddiwylliannol a chwaraeon, er mwyn buddsoddi yn seilwaith ein cyfleusterau chwaraeon, buddsoddi mewn rhaglenni sy’n creu incwm yn Cadw, yr Amgueddfeydd Cenedlaethol a’r Llyfrgell Genedlaethol; a chyflawni gwaith cynnal a chadw a chadwraeth hanfodol ar ein henebion a’n hamgueddfeydd.</t>
  </si>
  <si>
    <t>Banc Datblygu Cymru</t>
  </si>
  <si>
    <t>Yn parhau</t>
  </si>
  <si>
    <t>Mae Banc Datblygu Cymru yn is-gwmni ym mherchnogaeth LlC.</t>
  </si>
  <si>
    <t>Mae Banc Datblygu Cymru yn dynodi newid sylweddol mewn cyllid a gefnogir gan y Llywodraeth ar gyfer busnesau Cymru a bydd yn llenwi’r bwlch rhwng y cyllid a ddarperir gan y sector preifat a'r galw am gyllid gan fusnesau Cymru.</t>
  </si>
  <si>
    <t>Darparu mewn Ardaloedd Menter (yn cynnwys cyfuniad o brosiectau’r Sectorau a phrosiectau a ddarperir mewn rhannau eraill o’r cynllun e.e. prosiectau Trafnidiaeth. Prosiectau trafnidiaeth)</t>
  </si>
  <si>
    <t>Mae’r opsiynau cyllid a darparu’n amrywio ar draws y prosiectau unigol a restrir ar wahân yn yr adroddiad.</t>
  </si>
  <si>
    <t>Mae'r Byrddau Ardaloedd Menter, sy'n un o ymrwymiadau'r rhaglen lywodraethu, wedi cael eu sefydlu i roi cyngor ar y dulliau mwyaf addas ac effeithiol o fanteisio i’r eithaf ar gyfleoedd economaidd ym mhob Ardal Fenter ac i nodi cynlluniau strategol unigol, a gyhoeddwyd yn www.ardaloeddmenter.cymru.gov.uk. Mae’r prosiectau cyfalaf presennol o bwys a restrir yn y ddogfen hon hefyd yn cyflawni nodau Cynlluniau Strategol yr Ardaloedd Menter, er enghraifft Cynllun Gwella Lôn Pum Milltir, Sefydliad Ymchwil Gweithgynhyrchu Uwch Glannau Dyfrdwy a Pharc Technoleg Glynebwy.</t>
  </si>
  <si>
    <t>Canolfan Gynadledda Ryngwladol Cymru</t>
  </si>
  <si>
    <t>Cyllidir a chyflawnir fel menter ar y cyd â Celtic Manor Resorts Limited.</t>
  </si>
  <si>
    <t>Bydd y datblygiad arloesol hwn gyda Gwesty’r Celtic Manor yn ychwanegiad pwysig at amgylchedd adeiledig Cymru. Hwn fydd yr adeilad eiconig cyntaf y bydd ymwelwyr sy’n dod i Gymru yn ei weld wrth iddynt yrru i Gymru, gan roi hwb sylweddol i economi'r De a hyrwyddo Cymru ar lwyfan y DU ac yn Rhyngwladol.</t>
  </si>
  <si>
    <t>Band Eang Mynediad y Genhedlaeth Nesaf</t>
  </si>
  <si>
    <t>I’w gyllido gan LlC ac Arian Ewropeaidd.</t>
  </si>
  <si>
    <t>Mae’r buddsoddiad yn adeiladu ar brosiect llwyddiannus Cyflymu Cymru drwy barhau i ddarparu seilwaith cyflym iawn a gwibgyswllt i eiddo nad ydynt yn cael isafswm o 30MB/eiliad ledled Cymru. Am bob £1 o arian cyhoeddus a fuddsoddir, bydd Cyflymu Cymru yn cynhyrchu tua £6.70 o fanteision economaidd net i Gymru a rhagwelir y bydd buddsoddiad ychwanegol yn ymestyn cyrhaeddiad y manteision hyn.</t>
  </si>
  <si>
    <t>Parc Eirin</t>
  </si>
  <si>
    <t>Chwaer-gwmni Melin Trelái sy’n rhan o Grŵp Cartrefi Tirion fydd yn arwain y fenter gan ddefnyddio model buddsoddi arloesol i sicrhau cyllid cyfalaf ac adeiladu tai fforddiadwy a marchnad agored sydd eu hangen yn ddirfawr. Adeiladu cartrefi i gychwyn cyn diwedd 2019.</t>
  </si>
  <si>
    <t>Bydd y cynllun yn darparu 225 o gartrefi, a bydd dros 50% ohonynt yn rhai fforddiadwy. Mae’r Grant Rhaglenni Tai Arloesol wedi cael ei sicrhau i ddatblygu cartrefi ynni-bositif a fydd, am ran o’r flwyddyn, yn allforiwr net trydan, gan gyfrannu pŵer at y National Grid. O ganlyniad, bydd y cartrefi’n cynhyrchu prin ddim allyriadau carbon yn ystod eu hoes weithredol. Parc Eirin fydd y prosiect tai ynni-bositif mwyaf yn y DU.</t>
  </si>
  <si>
    <t>Porth Teigr</t>
  </si>
  <si>
    <t>Buddsoddiad gan Lywodraeth Cymru a’r sector preifat. Hyd yn hyn, mae Stiwdios Porth y Rhath ar gyfer BBC Cymru ac adeilad Gloworks sy’n 40,000 tr. sgwâr wedi cael eu cwblhau. Cyflwynwyd hysbysiad terfynu i Igloo Regeneration Partnership am beidio â datblygu ac mae’r safle bellach o dan reolaeth LlC. Datblygiad fesul cam dros 12 mlynedd.</t>
  </si>
  <si>
    <r>
      <t>Bydd y datblygiad defnydd cymysg strategol hwn yn darparu hyd at 2m</t>
    </r>
    <r>
      <rPr>
        <vertAlign val="superscript"/>
        <sz val="8"/>
        <rFont val="Arial"/>
        <family val="2"/>
      </rPr>
      <t>2</t>
    </r>
    <r>
      <rPr>
        <sz val="8"/>
        <rFont val="Arial"/>
        <family val="2"/>
      </rPr>
      <t xml:space="preserve"> troedfedd ar safle o tua 38 erw. Erbyn hyn mae prif gynllun i baratoi ar gyfer ymestyn y safle i Alexandra Head ar gyrion y morglawdd. Mae potensial i ddatblygu mwy na 1,500 o gartrefi newydd, yn ogystal â'r gofod masnachol ond, yn amodol ar ddarparu seilwaith digonol gan y sector cyhoeddus. Mae gwaith yn cael ei wneud ar hyn o bryd ar botensial a chost mynd â chyswllt metro o Orsaf Ganolog Caerdydd i Borth Teigr, a'r derbyniadau tir amcangyfrifedig os yw holl dir Llywodraeth Cymru yn cael ei werthu gyda budd cyswllt metro.</t>
    </r>
  </si>
  <si>
    <t>Safleoedd ac Eiddo</t>
  </si>
  <si>
    <t>Cyllidir a chyflawnir y cynllun drwy gyfuniad o ymyriadau wedi’u harwain gan Lywodraeth Cymru, trefniadau menter ar y cyd neu gyllid uniongyrchol i’n partneriaid cyflawni yn y sector cyhoeddus a’r sector preifat. Mae’r rhaglen yn denu arian cyfatebol gan bartneriaid yn y sector cyhoeddus a’r sector preifat yn ogystal ag arian gan yr UE.</t>
  </si>
  <si>
    <t>Mae’r rhaglen Safleoedd ac Eiddo yn ategu llawer o’r dyheadau yn Ffyniant i Bawb a’r Cynllun Gweithredu ar yr Economi drwy ddarparu uned ddiwydiannol o'r radd flaenaf i Gymru er mwyn iddi ddarparu’r safleoedd cywir i fusnesau Cymru dyfu a datblygu yn ogystal â chystadlu am fuddsoddiad rhyngwladol gyda gweddill y DU ac yn fyd-eang. Bydd y rhaglen Safleoedd ac Eiddo yn cael effaith sylweddol fel rhan o fenter Tasglu’r Cymoedd.</t>
  </si>
  <si>
    <t>Ôl-gludo Strategol De Cymru</t>
  </si>
  <si>
    <t>Cyllidir gan LlC a Building Digital UK.</t>
  </si>
  <si>
    <t>Prosiect i osod ffeibr a dwythellau ar hyd holl gefnffyrdd De Cymru i’r dwyrain o Gaerdydd.</t>
  </si>
  <si>
    <t>Rhaglen y Cymoedd Technoleg (y Parc Technoleg Modurol gynt)</t>
  </si>
  <si>
    <t>Bydd y rhaglen yn cynnwys amrywiaeth o brosiectau annibynnol a gyflwynir dros y tymor byr, y tymor canolig a'r hirdymor; bydd yn ceisio ysgogi cyllid ychwanegol gan y sector cyhoeddus a/neu'r sector preifat.</t>
  </si>
  <si>
    <t>Bydd datblygiad y Cymoedd Technoleg ym Mlaenau Gwent yn mabwysiadu dull strategol o weithredu ochr yn ochr â bargeinion dinesig Prifddinas-Ranbarth Caerdydd, Rhanbarth Dinesig Bae Abertawe a Thasglu'r Cymoedd ynghyd â Strategaeth Ddiwydiannol y DU. Mae ganddo'r potensial i greu 1,500 o swyddi o ansawdd uchel drwy fuddsoddiad sylweddol i ysgogi twf cynhwysol ar draws Cymoedd y De. Dechreuodd partneriaeth gyda THALES Plc i ddarparu Canolfan Addysg Ddigidol Genedlaethol (NDEC) yn 2018.</t>
  </si>
  <si>
    <t>Y Felin/The Mill</t>
  </si>
  <si>
    <t>Buddsoddiad ar y cyd rhwng y sector preifat a LlC. Bydd Cwmni Datblygu Pont Trelái, sy’n sefydliad ‘Di-elw’ a sefydlwyd gan LlC a Chymdeithas Adeiladu'r Principality, yn arwain y fenter gan ddefnyddio model buddsoddi arloesol i sicrhau cyllid ac adeiladu tai fforddiadwy a thai ar gyfer y farchnad agored sydd eu hangen yn ddirfawr.</t>
  </si>
  <si>
    <t>Bydd prosiect y Felin yn darparu 800 o gartrefi newydd, y bydd dros 50% ohonynt yn rhai fforddiadwy, sy’n ddigynsail ar gyfer y math hwn o ddatblygiad. Mae’r gwaith seilwaith a’r unedau ar Gam A wedi gorffen. Mae Cam B y gwaith adeiladu wedi cychwyn a disgwylir iddo orffen yn ystod hydref 2020.</t>
  </si>
  <si>
    <t>Cyfleuster Profi ac Ymchwil Hydrolig Thermol ym Mharc Gwyddoniaeth Menai, Ynys Môn</t>
  </si>
  <si>
    <t>Mae gan LlC gyfle i gydweithio ag Adran Busnes, Ynni a Strategaeth Ddiwydiannol (BEIS) Llywodraeth y DU i gyflawni'r prosiect fel rhan o raglen ymchwil niwclear Llywodraeth y DU. Mae’n ofynnol i’r prosiect gael hyd at £20m, mewn egwyddor, sy’n trosoli £32.55m o arian cyfatebol gan BEIS.</t>
  </si>
  <si>
    <t>Mae’r Cyfleuster Profi ac Ymchwil Hydrolig Thermol ym Mharc Gwyddoniaeth Menai ar Ynys Môn yn gynnig i ddod â phrif gyfleuster profi ac ymchwil i'r Gogledd, sydd â disgwyliad etifeddol o hyd at 50 mlynedd.</t>
  </si>
  <si>
    <t>Cronfa Twristiaeth</t>
  </si>
  <si>
    <t>Cronfa Twristiaeth sy’n cynnwys cymysgedd o gyllid grant a chyllid benthyciad a ddarperir gan Fanc Datblygu Cymru i gefnogi buddsoddiad yng nghynnyrch twristiaeth Cymru.</t>
  </si>
  <si>
    <t>Bydd y rhaglen yn buddsoddi yn nhwristiaeth Cymru, i ddarparu buddsoddiad mewn prif atyniadau i ymwelwyr a gwestai ledled Cymru. Ein nod yw cynyddu nifer y llety pedair seren a phum seren o ansawdd uchel; ynghyd â buddsoddi mewn atyniadau o bwys a fydd yn denu nifer cynyddol o ymwelwyr. Bydd y buddsoddiad yn creu swyddi yn ystod y camau adeiladu ac yn barhaus.</t>
  </si>
  <si>
    <t>Whiteheads</t>
  </si>
  <si>
    <t>Bydd chwaer-gwmni Melin Trelái sy’n rhan o Grŵp Cartrefi Tirion yn arwain y fenter gan ddefnyddio model buddsoddi arloesol i sicrhau cyllid cyfalaf ac adeiladu tai fforddiadwy a thai ar gyfer y farchnad agored sydd eu hangen yn ddirfawr.</t>
  </si>
  <si>
    <t>Bydd y cynllun yn darparu dros 250 o gartrefi fforddiadwy a 250 o gartrefi marchnad agored, yn ogystal â thir ar gyfer ysgol newydd. Mae’r contract adfer wedi’i gwblhau, a disgwylir i’r gwaith adeiladu gychwyn ddiwedd 2019.</t>
  </si>
  <si>
    <t>Buddsoddiad Cwmni</t>
  </si>
  <si>
    <t>Cyllid Grant Datblygu Eiddo ar gyfer datblygiad arfaethedig ar Lannau Dyfrdwy, Sir y Fflint.</t>
  </si>
  <si>
    <t>Ailddatblygu adeilad Theatr Clwyd.</t>
  </si>
  <si>
    <t>Agorwyd Theatr Clwyd ym 1976 fel theatr a 'Chanolfan Technoleg Addysgol', a dyma theatr gynhyrchu fawr bwysicaf Cymru. Cyngor Sir y Fflint sy'n berchen ar yr adeilad. Dyma'r unig theatr gynhyrchu yn y DU sy'n dal i fod yn rhan o awdurdod lleol. Yn 2017, cynhaliodd Theatr Clwyd, Cyngor Sir y Fflint a Chyngor Celfyddydau Cymru astudiaeth ddichonoldeb ar gyfer ailddatblygiad cyfalaf  i'r theatr, er mwyn ei sicrhau ar gyfer cenedlaethau'r dyfodol. Yr amcangyfrif manwl cyfredol ar gyfer ailddatblygu'r theatr yw £41.725m.</t>
  </si>
  <si>
    <t xml:space="preserve"> Yn 2017 daeth arfarniad opsiynau i'r casgliad y byddai dymchwel ac ailadeiladu yn costio tua £80m (h.y. ddim yn ddichonadwy). Edrychodd hefyd ar waith adnewyddu sylfaenol (mecanyddol a pheirianneg yn unig), a amcangyfrifwyd bryd hynny ar gost cyfalaf o £17m. Daeth y theatr a CC Sir y Fflint i'r casgliad na fyddai hyn yn cynnig unrhyw wydnwch ariannol, twf na dyheadau yn y dyfodol i gyd-fynd â theatr gynhyrchu o'r radd flaenaf ond dim ond delio â materion diogelwch ac amgylcheddol brys. Roedd y pwyllgor llywio o'r farn bod hyn yn anymarferol a chadarnhaodd Cyngor Celfyddydau Cymru na fyddai'n cefnogi'r dull hwn.
Felly, datblygwyd yr opsiwn a ffefrir, i ddelio â'r materion mecanyddol a pheirianneg a diogelu'r theatr yn y dyfodol gyda chyfleusterau gwell a mwy hyblyg sy'n cynnig mwy o botensial ar gyfer cynhyrchu incwm a mwy o effeithiau diwylliannol a chymdeithasol. </t>
  </si>
  <si>
    <t xml:space="preserve">Sefydlu Rhaglen Datblygu Safle Trawsfynydd </t>
  </si>
  <si>
    <t>Y costau sy'n gysylltiedig â sefydlu a rhedeg y Dev Co a chyfraniad i brosiect datblygu'r Adweithyddion Modiwlaidd Bach (SMR). Mae angen rhyngweithio â nifer o bartneriaid e.e. BEIS er mwyn sicrhau bod hyn yn cael ei gyflawni.</t>
  </si>
  <si>
    <r>
      <rPr>
        <b/>
        <sz val="8"/>
        <color theme="1"/>
        <rFont val="Arial"/>
        <family val="2"/>
      </rPr>
      <t>Manteision y Rhaglen</t>
    </r>
    <r>
      <rPr>
        <sz val="8"/>
        <color theme="1"/>
        <rFont val="Arial"/>
        <family val="2"/>
      </rPr>
      <t xml:space="preserve">
Mae cyflawni manteision y Rhaglen yn dibynnu ar gyflawni prosiectau sydd â chyfnodau arweiniol hir – ni fydd creu'r Dev Co ynddo'i hun yn cyflawni allbynnau sylweddol ond mae'n hanfodol i ddatgloi potensial yn y dyfodol. Mae'r manteision o bosibl yn cynnwys:-
i) </t>
    </r>
    <r>
      <rPr>
        <b/>
        <sz val="8"/>
        <color theme="1"/>
        <rFont val="Arial"/>
        <family val="2"/>
      </rPr>
      <t>Economi Leol a Rhanbarthol</t>
    </r>
    <r>
      <rPr>
        <sz val="8"/>
        <color theme="1"/>
        <rFont val="Arial"/>
        <family val="2"/>
      </rPr>
      <t xml:space="preserve">
• creu o fewn y 10 mlynedd nesaf o tua 1,200 o swyddi hirdymor o ansawdd uchel (60 mlynedd a mwy) yn rhanbarth Trawsfynydd a Gogledd Cymru ehangach;
• denu buddsoddiad £2.9bn (yn seiliedig ar gyflawni SMR a phrosiectau MRR);
• ysgogi buddsoddiad GVA uniongyrchol o £78m yn seiliedig ar 700 o swyddi newydd, gyda GVA ychwanegol £25m yn seiliedig ar 440 o swyddi anuniongyrchol (SMR a phrosiectau MRR); 
• creu swyddi sy'n talu'n dda mewn ardal economaidd wledig, ymylol sydd ag un o'r lefelau incwm aelwydydd isaf yn y DU (y cyflog canolrifol mewn gorsaf Magnox yw £45,000, o'i gymharu â chyfartaledd Gwynedd o £23,200);
• cadarnhau statws a safle Cymru fel rhanbarth allweddol o fewn Arc Niwclear Gogledd Orllewin y DU (mae'r Arc yn rhwydwaith o gyfleusterau cynhyrchu pŵer ac ymchwil a datblygu, sefydliadau academaidd a chwmnïau cadwyn gyflenwi sy'n cynrychioli cyfraniad GVA blynyddol o £5bn i economi'r DU gan ymestyn o Cumbria i Ogledd Cymru).
ii) </t>
    </r>
    <r>
      <rPr>
        <b/>
        <sz val="8"/>
        <color theme="1"/>
        <rFont val="Arial"/>
        <family val="2"/>
      </rPr>
      <t>Ymchwil, Arloesi a Sgiliau</t>
    </r>
    <r>
      <rPr>
        <sz val="8"/>
        <color theme="1"/>
        <rFont val="Arial"/>
        <family val="2"/>
      </rPr>
      <t xml:space="preserve">
• cadarnhau sefyllfa'r Sefydliad Dyfodol Niwclear newydd ym Mhrifysgol Bangor i brif gynghrair galluoedd ymchwil niwclear y DU – gan ddarparu cymorth ar gyfer y Cyfleuster Hydrolig Thermol yn M-SParc a fydd yn ei dro yn gyfleuster allweddol i gefnogi ymchwil SMR yn Nhrawsfynydd.
• cynorthwyo ac annog datblygiad prosiectau ynni cysylltiedig o fewn y rhanbarth (e.e. cyflenwi pŵer, gwres, hydrogen).
iii) </t>
    </r>
    <r>
      <rPr>
        <b/>
        <sz val="8"/>
        <color theme="1"/>
        <rFont val="Arial"/>
        <family val="2"/>
      </rPr>
      <t>Polisi</t>
    </r>
    <r>
      <rPr>
        <sz val="8"/>
        <color theme="1"/>
        <rFont val="Arial"/>
        <family val="2"/>
      </rPr>
      <t xml:space="preserve">
• cyfrannu at agenda allyriadau carbon 'sero net' 2050 yng Nghymru a ledled y DU drwy gynhyrchu ynni glân, di-garbon; 
• helpu i gyflawni nod Llywodraeth Cymru yn Ffyniant i Bawb: Strategaeth Carbon Isel Cymru drwy gefnogi prosiectau sy'n ceisio cyfrannu at gynhyrchu pŵer carbon isel neu ddi-garbon.</t>
    </r>
  </si>
  <si>
    <t>Trafnidaeth</t>
  </si>
  <si>
    <t>Roedd y Cynllun Cyllid Trafnidiaeth Cenedlaethol, a gyhoeddwyd yn 2015, yn ymrwymo i raglen bum mlynedd o fuddsoddiadau mewn ffyrdd, rheilffyrdd, bysiau a theithio llesol. Bydd y mwyafrif o'r prosiectau a nodir yn y Cynllun presennol yn rhan o'r Cynllun Cyflawni Trafnidiaeth Cenedlaethol nesaf a fydd ar waith yn y cyfnod 2022/23 i 2026/27. Bydd y Cynlluniau hyn yn sicrhau biliynau o bunnoedd o fuddsoddi mewn seilwaith dros y blynyddoedd nesaf. Mae'r holl brosiectau sy'n weddill o fewn y Cynllun Cyllid Trafnidiaeth Cenedlaethol yn cael eu hadolygu yng nghyd-destun Strategaeth Drafnidiaeth newydd Cymru "Llwybr Newydd”. Gwneir penderfyniadau ar seilwaith yn y dyfodol drwy ddefnyddio'r Hierarchaeth Trafnidiaeth Gynaliadwy sy'n blaenoriaethu buddsoddiadau mewn ffyrdd  cynaliadwy. Bydd cyflawni ein targedau datgarboneiddio wrth wraidd y broses o wneud penderfyniadau ar gyfer datblygiadau seilwaith.</t>
  </si>
  <si>
    <t>Trafnidiaeth</t>
  </si>
  <si>
    <t>Gwella’r A40 i’r Gorllewin o Sanclêr - Llanddewi Felffre i Benblewin</t>
  </si>
  <si>
    <t>Cyflawnir y prosiect gan ddefnyddio contract Dylunio ac Adeiladu. Dechreuodd y broses o gaffael contractwr yn ystod haf 2020 a rhagwelir y byddai'r contract yn cael ei ddyfarnu yng Ngwanwyn 2021. cyllid Cronfa Datblygu Rhanbarthol Ewrop (ERDF) ar gyfer tua'r un faint. Cadarnhawyd 60% o gostau cyffredinol y prosiect ym mis Rhagfyr 2016. Ariennir y gweddill gan Lywodraeth Cymru (LlC).</t>
  </si>
  <si>
    <t>Deuoli’r A465 Blaenau'r Cymoedd o’r Fenni i Hirwaun– Adran 2 (Gilwern i Fryn-mawr)</t>
  </si>
  <si>
    <t>Cyllidir gan LlC. Cyflawnir y prosiect gan LlC drwy Costain gan ddefnyddio contract Dylunio ac Adeiladu. Rhagwelir y caiff ei gwblhau ddiwedd 2021.</t>
  </si>
  <si>
    <t>A465 Hirwaun – Adran 5 (Dowlais i'r A470) ac Adran 6 (yr A470 i Hirwaun)</t>
  </si>
  <si>
    <t xml:space="preserve">Ariennir drwy Fodel Buddsoddi Cydfuddiannol Llywodraeth Cymru drwy Daliad Gwasanaeth Blynyddol o tua £38m y flwyddyn. Dyfarnwyd y contract ym mis Hydref 2020. Disgwylir i'r gwaith adeiladu ddechrau yn gynnar yn 2021 a rhagwelir y bydd wedi'i gwblhau erbyn canol 2025. </t>
  </si>
  <si>
    <t>A483 Llandeilo</t>
  </si>
  <si>
    <t>I'w ariannu gan LlC. Cwblhau WelTag cam dau erbyn mis Mawrth 2021. Dyluniad manwl/llwybr a ffefrir 2021-23.</t>
  </si>
  <si>
    <t>Bydd y buddsoddiad yn helpu gydag ansawdd aer a thagfeydd o amgylch Llandeilo. Mae’r arfarniadau trafnidiaeth wrthi’n cael eu hadolygu.</t>
  </si>
  <si>
    <t>A487 Pont Ddyfi newydd</t>
  </si>
  <si>
    <t>Cyllidir a chyflawnir gan LlC.</t>
  </si>
  <si>
    <t>A487 Ffordd Osgoi Caernarfon i’r Bontnewydd</t>
  </si>
  <si>
    <t>Ffordd osgoi i’r de, de-ddwyrain, dwyrain a’r gogledd-ddwyrain o Gaernarfon. Bydd y ffordd osgoi yn mynd â'r traffig i ffwrdd o dagfeydd Dinas, Bontnewydd a Chaernarfon.</t>
  </si>
  <si>
    <t>A55 Cyffyrdd 15 a 16</t>
  </si>
  <si>
    <t>Cyflawnir gan LlC a chadarnhawyd cyllid o dan Gronfa Datblygu Rhanbarthol Ewrop (ERDF) ar gyfer tua 65% o holl gostau’r prosiect ym mis Rhagfyr 2016. Ariennir y gweddill gan LlC.</t>
  </si>
  <si>
    <t>Bydd dwy gyffordd cylchfan bresennol ar yr A55 yn cael eu gwahanu ar aml-lefel er mwyn gwella diogelwch a dibynadwyedd amseroedd teithio.</t>
  </si>
  <si>
    <t>A55 Trydedd Bont dros y Fenai</t>
  </si>
  <si>
    <t>Cyllidir a chyflawnir gan LlC mewn partneriaeth â phartneriaid allanol.</t>
  </si>
  <si>
    <t xml:space="preserve">Pont newydd dros y Fenai i wella diogelwch, amseroedd teithio a gwytnwch y rhwydwaith. </t>
  </si>
  <si>
    <t>A55/A494/A458 Coridor Sir y Fflint</t>
  </si>
  <si>
    <t>A55 Abergwyngregyn i Dai’r Meibion</t>
  </si>
  <si>
    <t>Cyflawnir gan LlC a chadarnhawyd cyllid o dan Gronfa Datblygu Rhanbarthol Ewrop ar gyfer tua 65% o holl gostau’r prosiect ym mis Rhagfyr 2016. Ariennir y gweddill gan LlC.</t>
  </si>
  <si>
    <t>Cyfnewidfa Caerdydd</t>
  </si>
  <si>
    <t>Ariennir yr orsaf bysiau gan LlC tra bydd y sector preifat yn ariannu’r datblygiad ehangach. Y dyddiad dechrau ar y safle i’w gadarnhau.</t>
  </si>
  <si>
    <t xml:space="preserve">Bydd yn darparu canolfan integredig newydd ar gyfer trafnidiaeth gyhoeddus yng nghanol Caerdydd. </t>
  </si>
  <si>
    <t>Darparu Cynlluniau Mannau Cyfyng</t>
  </si>
  <si>
    <t>Darparu cynlluniau mannau cyfyng ledled Cymru i fynd i’r afael â thagfeydd ar y ffyrdd. Mae cyfanswm yr arian ar gyfer cynlluniau a ddarperir dros y 4 blynedd nesaf. Caiff y gwaith o gyflawni cynlluniau mannau cyfyng ei gydgysylltu gan Lywodraeth Cymru yn bennaf drwy'r asiantau cefnffyrdd, ond hefyd drwy Awdurdodau Lleol. Yn cynnwys £33m ar gyfer cynlluniau cefnffyrdd, £15m ar gyfer gwelliannau i ffyrdd lleol a £15m ar gyfer gwelliannau goddiweddyd o'r gogledd i'r de.</t>
  </si>
  <si>
    <t>Cronfa Drafnidiaeth Leol a'r Gronfa Rhwydwaith Trafnidiaeth Leol (gan gynnwys cyllid i Trafnidiaeth Cymru ar gyfer cynllun Fflecsi)</t>
  </si>
  <si>
    <t>Cyllid grant ar gyfer prosiectau trafnidiaeth Awdurdodau Lleol. Gwahoddir ceisiadau gan bob ALl. Fe’u dyfernir ar sail gystadleuol. Arian cyfatebol yn ofynnol ar gyfer y Gronfa Trafnidiaeth Leol.</t>
  </si>
  <si>
    <t>Proses flynyddol yw hon ar gyfer darparu cyllid grant (tua £30m). Mae meysydd y grant yn cynnwys: Cronfa Drafnidiaeth Leol, Cronfa Rhwydwaith Trafnidiaeth Leol. Darperir y prosiectau drwy gydol y flwyddyn gan ALlau yn dilyn ceisiadau llwyddiannus am gyllid. Mae lefel y cyllid yn amrywio o flwyddyn i flwyddyn yn dibynnu ar y gyllideb sydd ar gael a’r cynlluniau a gyflwynwyd.  Roedd Cronfa'r Rhwydwaith Trafnidiaeth Leol yn grant 4 blynedd ac mae bellach wedi'i throi'n Gronfa Drafnidiaeth Leol i ariannu cynlluniau yr oedd angen eu hariannu yn y dyfodol.  Derbyniwyd ceisiadau am Gronfa Drafnidiaeth Leol ac maent yn cael eu hasesu. Rydym hefyd yn disgwyl achos busnes gan Trafnidiaeth Cymru ar gyfer y cynllun fflecsi, a bydd hyn yn effeithio ar faint y gallwn ei ddyrannu i ALlau.</t>
  </si>
  <si>
    <t>Y Gronfa Ffyrdd Cydnerth</t>
  </si>
  <si>
    <t>Cyllid grant ar gyfer prosiectau trafnidiaeth Awdurdodau Lleol. Gwahoddir ceisiadau gan bob Awdurdod Lleol. Fe’u dyfernir ar sail gystadleuol. Arian cyfatebol yn ofynnol ar gyfer y Gronfa Ffyrdd Cydnerth.</t>
  </si>
  <si>
    <t xml:space="preserve">2020-21 yw'r flwyddyn ariannol gyntaf ar gyfer y gronfa grant hon.  Ei nod yw mynd i'r afael â thrafferthion a achosir gan dywydd garw i'r rhwydwaith priffyrdd, yn enwedig i'r rhwydwaith trafnidiaeth gyhoeddus.   </t>
  </si>
  <si>
    <t>Y Gronfa Teithio Llesol</t>
  </si>
  <si>
    <t xml:space="preserve">Cyllid grant ar gyfer prosiectau trafnidiaeth Awdurdodau Lleol. Gwahoddir ceisiadau gan bob ALl ac fe'u dyfernir ar sail gystadleuol. </t>
  </si>
  <si>
    <t>• Annog newid moddol o gar i deithio llesol ar wahân neu ar y cyd â thrafnidiaeth gyhoeddus 
• Gwella mynediad teithio llesol i gyflogaeth, addysg, gwasanaethau allweddol a chyrchfannau allweddol eraill sy'n cynhyrchu traffig 
• Cynyddu lefelau teithio llesol
• Cysylltu cymunedau</t>
  </si>
  <si>
    <t>Cronfa Trawsnewid Cerbydau Allyriadau Isel Iawn</t>
  </si>
  <si>
    <r>
      <t xml:space="preserve">Cyllid grant ar gyfer prosiectau trafnidiaeth Awdurdodau Lleol. Derbyniwyd ac aseswyd ceisiadau ac mae'r cyllid yn dal i gael ei ddyfarnu.  </t>
    </r>
    <r>
      <rPr>
        <sz val="8"/>
        <rFont val="Arial"/>
        <family val="2"/>
      </rPr>
      <t>FTC -</t>
    </r>
    <r>
      <rPr>
        <sz val="8"/>
        <color theme="1"/>
        <rFont val="Arial"/>
        <family val="2"/>
      </rPr>
      <t xml:space="preserve"> wedi bod yn fwy anodd ac mae'n dal i gael ei drin.  Gan nad oeddem wedi dyrannu'r cyllid llawn a oedd ar gael yn llawn, fe wnaethom drosglwyddo £5m i Awdurdodau Lleol ar gyfer y pandemig.  Dyfarnwyd rhywfaint o arian i Sustrans i'w galluogi i ddarparu E-feiciau/E-Sgwteri a beiciau E-Cargo</t>
    </r>
  </si>
  <si>
    <t xml:space="preserve">• Darparu seilwaith codi tâl ar gyfer cerbydau trydan, wedi'i dargedu at ddefnyddwyr heb fynediad i barcio oddi ar y stryd.
• Darparu seilwaith codi tâl mewn meysydd parcio cyhoeddus.
• Hybiau gwefru cerbydau trydan – yn canolbwyntio ar feysydd sydd â'r potensial i gefnogi amrywiaeth o anghenion gwefru cerbydau trydan
• Darparu seilwaith codi tâl ar gyfer tacsis, cerbydau hurio preifat a bysiau 
• Darparu Fflyd Werdd ar gyfer tacsis, cerbydau hurio preifat a bysiau 
• Darparu micro-symudedd (h.y. cymorth i gymryd rhan yn nhreialon e-sgwteri'r Adran Drafnidiaeth, hyrwyddo e-feiciau a beiciau e-gargo) </t>
  </si>
  <si>
    <t>Llwybrau Diogel mewn Cymunedau a Chyfalaf Diogelwch ar y Ffyrdd</t>
  </si>
  <si>
    <t xml:space="preserve">Llwybrau Diogel mewn Cymunedau • Cynyddu lefelau teithio llesol ymhlith plant sy'n teithio i'r ysgol ac yn y gymuned ehangach 
• Gwella ansawdd bywyd mewn cymunedau
• Gwella'r amgylchedd ar gyfer cerdded a mynd ar feic neu sgwter o amgylch ysgolion
Cyfalaf Diogelwch ar y Ffyrdd • Lleihau nifer y bobl sy'n cael eu lladd a'u hanafu'n ddifrifol yng Nghymru drwy dargedu grwpiau anafiadau risg uchel ac agored i niwed
• Galluogi mwy o bobl i fanteisio ar deithio llesol
• Gwella gallu cymunedau i fyw </t>
  </si>
  <si>
    <t>Gorsaf Llan-wern</t>
  </si>
  <si>
    <t>Darparu gorsaf drenau newydd yn Llan-wern ynghyd â llinellau sefydlogi a chyfleuster parcio a theithio mawr. Bydd darparu’r orsaf newydd yn ategu rhaglen waith hynod bwysig y Metro.</t>
  </si>
  <si>
    <t>Metro Gogledd-ddwyrain Cymru</t>
  </si>
  <si>
    <t>I'w gadarnhau</t>
  </si>
  <si>
    <t>Mae gwaith yn mynd rhagddo ar hyn o bryd i ddatblygu rhaglen o fuddsoddiadau sy’n canolbwyntio, i gychwyn, ar hybiau cyflogaeth allweddol ar draws y rhanbarth. Bydd gwireddu gweledigaeth y Metro yn gofyn am gyllid sylweddol ar ôl 2020-21 gan y bydd, yn anochel, yn golygu cyflawni gwelliannau seilwaith o bwys. Bydd Metro Gogledd-ddwyrain Cymru yn gyfuniad o gynlluniau sydd eisoes wedi’u nodi fel prosiectau annibynnol sydd yn yr arfaeth a chynlluniau newydd wrth iddynt godi. Mae'r ffocws cychwynnol wedi bod ar sicrhau gwelliannau i’r seilwaith teithio a bysiau yng Nglannau Dyfrdwy a Wrecsam.</t>
  </si>
  <si>
    <t xml:space="preserve">Cyhoeddwyd y weledigaeth ar gyfer y Gogledd a Metro'r Gogledd-ddwyrain ym mis Mawrth 2017. </t>
  </si>
  <si>
    <t>Cyflwyno Llwybrau Teithio Llesol Integredig</t>
  </si>
  <si>
    <t>I'w hariannu gan LlC, gydag arian cyfatebol yn dod gan ffynonellau eraill yn cynnwys ALlau a chyfraniadau gan ddatblygwyr.</t>
  </si>
  <si>
    <t>Bydd y buddsoddiad yn gwella seilwaith ac yn datblygu llwybrau teithio llesol cynaliadwy mewn cymunedau lleol ledled Cymru. Mae Deddf Teithio Llesol 2013 yn rhoi dyletswydd ar ALlau a LlC i hybu pobl i feicio a cherdded. Cynyddodd y cymorth cyllido hwn lefelau gweithgarwch ledled Cymru.</t>
  </si>
  <si>
    <t>Trafnidiaeth Integredig De Cymru - Metro</t>
  </si>
  <si>
    <t>Mae’r cyllid yn cynnwys cyfraniad gan yr UE a’r Adran Drafnidiaeth a ddarperir drwy LlC. Mae'r amserlen gyfllawni a’r proffil costau wrthi’n cael eu cynllunio drwy Trafnidiaeth Cymru a’r Partner Gweithredu a Datblygu.</t>
  </si>
  <si>
    <t>Cam 2 cynllun newydd a allai fod yn drawsnewidiol, i greu system Metro'r De-ddwyraindrwy we ll cysylltiadau bysiau, rheilffyrdd a cherdded/beicio. Mae cynigion ar gyfer prosiectau trawsnewidiol newydd ychwanegol hefyd yn cael eu datblygu. Bydd y prosiectau buddsoddi integredig strategol hyn yn ategu Cam 2 y Metro i wella’r canlyniadau a gynlluniwyd o ran y fenter allweddol hon.</t>
  </si>
  <si>
    <t>Canolfan Ragoriaeth Rheilffyrdd Byd-eang</t>
  </si>
  <si>
    <t>Ariennir gan Lywodraeth Cymru gyda disgwyliad o gefnogaeth gan Lywodraeth y DU a phartneriaid allanol.</t>
  </si>
  <si>
    <t>Cam 1 o 3 i'w ariannu gan Lywodraeth Cymru i ddarparu dolen profi seilwaith rheilffyrdd y disgwylir iddi fod yn weithredol ddiwedd 2023.  Bydd cyflawni'r cam hwn yn galluogi Rheilffyrdd y DU i ddod ag arloesedd newydd i barodrwydd rhwydwaith yn llawer cyflymach nag sy'n digwydd ar hyn o bryd a chaniatáu cyfraniad llawn i'r agenda datgarboneiddio.</t>
  </si>
  <si>
    <t>Prosiect Porth Wrecsam</t>
  </si>
  <si>
    <t>I'w ariannu gan Lywodraeth Cymru, ynghyd â chyfraniadau ALl a datblygwyr preifat.</t>
  </si>
  <si>
    <t>Datblygu ffordd ddynesu Ffordd yr Wyddgrug i Wrecsam, gan ymgorffori canolfan drafnidiaeth gyhoeddus integredig yng Ngorsaf Gyffredinol Wrecsam, gan gysylltu â Metro'r Gogledd-ddwyrain; ailddatblygu'r Cae Ras i fodloni safonau rhyngwladol; swyddfeydd (i gynnwys hyb ar gyfer Trafnidiaeth Cymru), datblygiad preswyl ac amwynder.</t>
  </si>
  <si>
    <t>Yr Amgylchedd – Rheoli Perygl Llifogydd ac Arfordiroedd</t>
  </si>
  <si>
    <r>
      <t>Mae'r Rhaglenni Llifogydd ac Arfordiroedd yn cyfrannu at yr Ymrwymiadau Allweddol o fewn</t>
    </r>
    <r>
      <rPr>
        <sz val="11"/>
        <color theme="1"/>
        <rFont val="Arial"/>
        <family val="2"/>
      </rPr>
      <t xml:space="preserve"> </t>
    </r>
    <r>
      <rPr>
        <sz val="8"/>
        <color theme="1"/>
        <rFont val="Arial"/>
        <family val="2"/>
      </rPr>
      <t>Symud Cymru Ymlaen i barhau i fuddsoddi mewn gwaith amddiffyn rhag llifogydd a chymryd camau pellach i reoli dŵr yn well yn ein hamgylchedd. Dros oes y Llywodraeth hon byddwn yn darparu dros £150 miliwn o fuddsoddiad cyfalaf ac yn cefnogi £150 miliwn arall drwy'r Rhaglen Rheoli Risgiau Arfordirol i leihau'r risg o lifogydd ac erydu arfordirol i dros 47,000 o eiddo.  Yn ogystal, byddwn yn darparu dros £120 miliwn o refeniw i gefnogi'r buddsoddiad cyfalaf hwn a chynnal ein rhwydwaith o asedau.</t>
    </r>
    <r>
      <rPr>
        <sz val="11"/>
        <color theme="1"/>
        <rFont val="Arial"/>
        <family val="2"/>
      </rPr>
      <t xml:space="preserve"> </t>
    </r>
  </si>
  <si>
    <t xml:space="preserve">Perygl Llifogydd ac Arfordirol </t>
  </si>
  <si>
    <t>Rhaglen Rheoli Perygl Llifogydd a Risgiau Erydu Arfordirol</t>
  </si>
  <si>
    <t>Mae hon yn rhaglen barhaus o fuddsoddi mewn gweithgareddau rheoli perygl llifogydd ac erydu arfordirol ledled Cymru.  Buddsoddir drwy Cyfoeth Naturiol Cymru (CNC) ac Awdurdodau Lleol (ALlau).
Caiff cynlluniau Arfordiroedd a Phrif Afonydd eu harwain gan CNC a’u hariannu’n gyfan gwbl drwy Gymorth Grant. Arweinir cynlluniau erydu arfordirol, cyrsiau dŵr cyffredin (nentydd) a chynlluniau dŵr wyneb gan ALlau a'u hariannu ar 85% ar gyfer adeiladu a 100% ar gyfer achos busnes/gwaith paratoi. Darperir y 15% sy'n weddill o'r cyllid ar gyfer costau adeiladu gan yr ALlau. Anogir CNC ac ALlau i chwilio am gyfleoedd ariannu partneriaeth lle mae trydydd partïon yn elwa o'r buddsoddiad sy'n cael ei wneud.
Yn 2020/21 treialwyd Rhaglen Rheoli Llifogydd Naturiol, gan ddarparu cyllid grant o 100% dros 2 flynedd i ALlau a CNC i gynnal cynlluniau rheoli llifogydd naturiol. 
Mae'r rhaglen hon hefyd yn helpu i baratoi achosion busnes ar gyfer y Rhaglen Rheoli Risg Arfordirol a ariennir ar 100%.</t>
  </si>
  <si>
    <t>Erbyn tymor y Senedd hon, byddwn wedi buddsoddi dros £390m (cyfalaf a refeniw) mewn rheoli perygl llifogydd ac erydu arfordirol dros ein 2 raglen, gan leihau'r risg i dros 47,000 o eiddo ledled Cymru.</t>
  </si>
  <si>
    <t xml:space="preserve">Rhaglen Rheoli Risgiau Arfordirol  </t>
  </si>
  <si>
    <t>Mae'r rhaglen hon yn ariannu cynlluniau arfordirol dan arweiniad ALl i leihau'r risg o lifogydd ac erydu arfordirol.  Mae Llywodraeth Cymru yn darparu 85% o'r cyllid ar gyfer y cyfnod adeiladu drwy'r Fenter Benthyca Llywodraeth Leol.  Rhaid i'r Awdurdod Lleol ddod o hyd i'r arian cyfatebol o 15% sy'n weddill, naill ai o'i gronfeydd wrth gefn ei hun neu gan drydydd parti sy'n elwa o'r buddsoddiad.</t>
  </si>
  <si>
    <t>Cytunwyd ar y cynlluniau i symud ymlaen i'r cyfnod adeiladu ym mis Mawrth 2019. 
Erbyn diwedd mis Mawrth 2021, bydd 4 cynllun wedi dechrau, gyda 2 eisoes wedi'u cwblhau.  Disgwylir i 18 arall ddechrau adeiladu ym mlwyddyn ariannol 2021-22. Bydd y cynlluniau’n datblygu ar yr amod bod yr achos busnes yn cael ei gymeradwyo.  Os bydd pob cynllun o fewn y rhaglen hon yn dechrau, bydd y risg bresennol ac yn y dyfodol o lifogydd ac erydu arfordirol yn gostwng i dros 16,000 o eiddo.</t>
  </si>
  <si>
    <t>Ansawdd Aer, Sŵn a Chemegion</t>
  </si>
  <si>
    <t>I gefnogi Awdurdodau Lleol gyda chyllid i alluogi camau brys i sicrhau cydymffurfiaeth gyfreithiol â gwerthoedd terfyn ar gyfer nitrogen deuocsid a gyhoeddwyd yn y Gyfarwyddeb Ansawdd Aer Amgylchol a rheoliadau cymreig cysylltiedig.</t>
  </si>
  <si>
    <t>Gweithredu mesurau i fynd i'r afael â gormodiant nitrogen deuocsid - Cyngor Caerdydd a Chyngor Bwrdeistref Sirol Caerffili</t>
  </si>
  <si>
    <t>Mae'r cynllun hwn yn darparu cyllid i awdurdodau lleol i alluogi camau brys i sicrhau cydymffurfiaeth gyfreithiol â gwerthoedd terfyn ar gyfer nitrogen deuocsid a gyhoeddwyd yn y Gyfarwyddeb Ansawdd Aer yr Amgylchedd a rheoliadau Cymreig cysylltiedig. Ariennir Cyngor Caerdydd i ddarparu pecyn o fesurau sy'n cynnwys cynlluniau seilwaith canol y ddinas i wella capasiti teithio llesol a llwybrau trafnidiaeth gyhoeddus, cynllun grant uwchraddio tacsis ULEV, a chynllun grant ôl-ffitio allyriadau bysiau. Ariennir Caerffili i gaffael rhes o eiddo o'r enw Woodside Terrace ar ochr ddeheuol Hafodyrynys yr A472, i'w dymchwel i fynd i'r afael ag effaith 'ceunant stryd' a gwella gwasgariad allyriadau llygredig. Mae'r cyllid hefyd yn cynnwys gwaith peirianyddol dilynol i wneud gwaith adfer ac i symud y llwybr troed 6 metr i ffwrdd o'r ffordd.</t>
  </si>
  <si>
    <t>Caerdydd - Cynhaliwyd astudiaethau dichonoldeb manwl cyn dyfarnu cyllid. Nododd y gwaith yr opsiwn a ffefrir, a chafodd ei fodelu i ddangos y gellid cydymffurfio â gwerthoedd terfyn yn yr amser lleiaf. Lansiodd yr awdurdod ei gynllun ôl-ffitio bysiau ddiwedd 2020, a disgwylir i'r cynllun tacsis lansio yn gynnar yn 2021. Mae'r gwaith yng nghanol y ddinas yn cynnwys 3 cynllun penodol - bydd Gorllewin Canol y Ddinas yn symud traffig drwy draffig o Heol y Porth ac yn gwella cysylltiadau bysiau â'r gyfnewidfa newydd, bydd Gogledd Canol y Ddinas yn disodli capasiti traffig cyffredinol yn Stryd y Castell gyda darpariaeth feicio well, a bydd Cam 1 Eastside yn cefnogi blaenoriaeth bysiau drwy Station Terrace a Churchill Way. Caerffili - Cynhaliwyd astudiaethau dichonoldeb manwl cyn dyfarnu cyllid. Nododd y gwaith yr opsiwn a ffefrir, a chafodd ei fodelu i ddangos y gellid cydymffurfio â gwerthoedd terfyn yn yr amser lleiaf. Cwblhawyd y broses o gaffael yr eiddo yn 2020 ac mae'r awdurdod yn disgwyl cynnal proses dendro am y gwaith yn gynnar yn 2021.</t>
  </si>
  <si>
    <t>Yr Amgylchedd – Gwastraff</t>
  </si>
  <si>
    <t xml:space="preserve">Wrth gefnogi’r Awdurdodau Lleol gyda fforddiadwyedd seilwaith trin bwyd a gwastraff gweddilliol mwy cynaliadwy, mae Llywodraeth Cymru yn darparu cymorth ariannol parhaus gyda chyfraniadau prosiect sefydlog tuag at ffioedd clwyd yn ystod y cyfnod gweithredol. Mae'r cyfraniad hwn yn seiliedig ar 25% o'r ffioedd clwyd a amcangyfrifwyd yn achosion busnes terfynol prosiectau, lle nad oes cyfraniad cyfalaf wedi'i ddarparu. Mae ffioedd clwyd  yn daladwy o gychwyn gwasanaeth am gyfnod o 15 neu 25 mlynedd ar y mwyaf, ar gyfer prosiectau bwyd a gwastraff gweddilliol yn y drefn honno. Rhoes Llywodraeth Cymru gyfanswm cymorth cyfalaf o £17.5 miliwn i’r awdurdodau lleol ar gyfer y prosiectau hyn.
</t>
  </si>
  <si>
    <t>Gwastraff</t>
  </si>
  <si>
    <t xml:space="preserve">Prosiect Gwastraff Bwyd y Canolbarth </t>
  </si>
  <si>
    <t>Dyfarnwyd y contract i Agrivert. Cynllun treulio anaerobig i sicrhau ateb trin gwastraff cynaliadwy, hirdymor ar gyfer 17,000 tunnell o wastraff bwyd y flwyddyn. £1.09m (cymorth caffael cyfalaf).</t>
  </si>
  <si>
    <t>Crëwyd y ganolfan gan Bowys a Cheredigion (ymunodd Sir Benfro ym mis Tachwedd 2014).</t>
  </si>
  <si>
    <t xml:space="preserve">Prosiect Gwastraff Bwyd y Gogledd-ddwyrain </t>
  </si>
  <si>
    <t>Dyfarnwyd y contract i Biogen. Bydd y prosiect yn sicrhau ateb trin gwastraff cynaliadwy, hirdymor ar gyfer 22,500 tunnell o wastraff bwyd y flwyddyn. Cyfleuster treulio anaerobig wedi’i adeiladu ac yn gweithredu yn Rhuallt, Sir Ddinbych. £1.09m (cymorth caffael cyfalaf) £1.13m (cymorth i dalu ffi’r glwyd ymlaen llaw).</t>
  </si>
  <si>
    <t>Crëwyd y ganolfan gan Sir Ddinbych, Conwy a Sir y Fflint.</t>
  </si>
  <si>
    <t xml:space="preserve">Prosiect Gwastraff Bwyd y De-orllewin </t>
  </si>
  <si>
    <t>Dyfarnwyd y contract i Agrivert, gan sicrhau ffordd hirdymor o drin 19,000 tunnell o wastraff bwyd y flwyddyn yng nghyfleuster Stormy Down, Pen-y-bont ar Ogwr. £1.98m (cymorth caffael cyfalaf).</t>
  </si>
  <si>
    <t>Crëwyd y ganolfan gan Abertawe a Phen-y-bont ar Ogwr.</t>
  </si>
  <si>
    <t>Prosiect Gwastraff Bwyd Blaenau'r Cymoedd</t>
  </si>
  <si>
    <t>Dyfarnwyd y contract i Agrivert, gan sicrhau ffordd hirdymor o drin hyd at 16,000 tunnell o wastraff bwyd y flwyddyn yng nghyfleuster Stormy Down, Pen-y-bont ar Ogwr. £1.84m (cymorth caffael cyfalaf).</t>
  </si>
  <si>
    <t>Crëwyd y ganolfan gan Flaenau Gwent, Torfaen a Sir Fynwy.</t>
  </si>
  <si>
    <t>Prosiect Gwastraff Bwyd ac Organig Caerdydd</t>
  </si>
  <si>
    <t>Dyfarnwyd y contract i Kelda Organic. Bydd y prosiect yn sicrhau ateb trin gwastraff cynaliadwy, hirdymor ar gyfer 30,000 tunnell o wastraff bwyd y flwyddyn. Cyfleuster treulio anaerobig wedi’i adeiladu ac yn gweithredu yn Nhremorfa, Caerdydd. £0.94m (cymorth caffael cyfalaf).</t>
  </si>
  <si>
    <t xml:space="preserve">Crëwyd y ganolfan gan Gaerdydd a Bro Morgannwg. </t>
  </si>
  <si>
    <t>Prosiect Gwastraff Bwyd Cwm Yfory</t>
  </si>
  <si>
    <t>Dyfarnwyd y contract i Biogen. Bydd y prosiect yn sicrhau ateb trin gwastraff cynaliadwy, hirdymor ar gyfer 22,500 tunnell o wastraff bwyd y flwyddyn. Cyfleuster treulio anaerobig wedi’i adeiladu ac yn gweithredu ym Mryn Pica, Rhondda Cynon Taf. £1.57m (cymorth caffael cyfalaf) £1.32m (cymorth i dalu ffi’r glwyd ymlaen llaw).</t>
  </si>
  <si>
    <t>Crëwyd y ganolfan gan Rondda Cynon Taf, Merthyr Tudful a Chasnewydd.</t>
  </si>
  <si>
    <t>Prosiect Gwastraff Bwyd GwyriAD</t>
  </si>
  <si>
    <t>Dyfarnwyd y contract i Biogen. Adeiladwyd cyfleuster treulio anaerobig yn Llwyn Isaf a dechreuodd weithredu ym mis Hydref 2013. Contract i sicrhau ateb trin gwastraff cynaliadwy, hirdymor ar gyfer 11,000 tunnell o wastraff bwyd y flwyddyn. £1.04m (cymorth caffael cyfalaf) £1.03m (cymorth i dalu ffi’r glwyd ymlaen llaw).</t>
  </si>
  <si>
    <t>Cyngor Gwynedd.</t>
  </si>
  <si>
    <t>Prosiect Gwyrdd (Gwastraff Gweddilliol)</t>
  </si>
  <si>
    <t>Dyfarnwyd y contract i Viridor ar gyfer trin 175,000 tunnell o wastraff gweddilliol y flwyddyn yn yr hirdymor. £1.52m (cymorth caffael cyfalaf). £106.5m (cymorth ffi glwyd refeniw dros 25 mlynedd).</t>
  </si>
  <si>
    <t>Crëwyd y consortiwm gan Gaerdydd, Casnewydd, Caerffili, Bro Morgannwg a Sir Fynwy. Mae cyfleuster masnachol ar gyfer Troi Gwastraff yn Ynni yn gweithredu ym Mharc Trident yng Nghaerdydd.</t>
  </si>
  <si>
    <t xml:space="preserve">Prosiect Trin Gwastraff Gweddilliol y Gogledd </t>
  </si>
  <si>
    <t>Dyfarnwyd y contract i Wheelabrator Technologies ar gyfer trin 117,000 tunnell o wastraff gweddilliol y flwyddyn yn yr hirdymor. £1.36m (cymorth caffael cyfalaf) £140.5m (cymorth refeniw i dalu ffi’r glwyd dros 25 mlynedd).</t>
  </si>
  <si>
    <t>Crëwyd y consortiwm gan Wynedd, Ynys Môn, Conwy, Sir y Fflint a Sir Ddinbych. Mae cyfleuster adfer ynni Parc Adfer wrthi’n cael ei adeiladu yng Nglannau Dyfrdwy.</t>
  </si>
  <si>
    <t>Prosiect Trin Gwastraff Gweddilliol Canol De Cymru</t>
  </si>
  <si>
    <t>I’w gadarnhau</t>
  </si>
  <si>
    <t>Mae’r awdurdodau lleol yn Ne-orllewin Cymru yn ystyried opsiynau ar gyfer trin eu gwastraff gweddilliol yn yr hirdymor.</t>
  </si>
  <si>
    <t>Mae awdurdodau lleol yn cynnwys Abertawe, Sir Gaerfyrddin, Sir Benfro, Powys, Ceredigion a Phen-y-bont ar Ogwr.</t>
  </si>
  <si>
    <t>Prosiect Trin Gwastraff Gweddilliol Cwm Yfory</t>
  </si>
  <si>
    <t>Dyfarnwyd y contract i Viridor ar gyfer trin 90,000 tunnell o wastraff gweddilliol y flwyddyn yn yr hirdymor. £1.59m (cymorth caffael cyfalaf) £57.75m (cymorth refeniw i dalu ffi’r glwyd dros 25 mlynedd).</t>
  </si>
  <si>
    <t>Crëwyd y consortiwm gan Rondda Cynon Taf, Merthyr Tudful, Blaenau Gwent a Thorfaen.</t>
  </si>
  <si>
    <t>Seilwaith</t>
  </si>
  <si>
    <r>
      <t xml:space="preserve">Mae gennym un rhaglen seilwaith craidd sy'n allweddol i weithredu'r strategaeth economi gylchol ac sy'n hanfodol i symud ymlaen ar ymrwymiadau allweddol ar draws y llywodraeth (yn enwedig datgarboneiddio, bioamrywiaeth, datblygu'r economi llesiant, ac Adferiad Gwyrdd yn fwy cyffredinol).                                                                                                                                                                                                                          O fewn y rhaglen honno mae tair is-raglen allweddol sy'n cynnwys o leiaf un prosiect craidd ar hyn o bryd ac a fydd yn ehangu wrth i'r gweithredu gynyddu:                                                             </t>
    </r>
    <r>
      <rPr>
        <b/>
        <sz val="8"/>
        <color rgb="FF000000"/>
        <rFont val="Arial"/>
        <family val="2"/>
      </rPr>
      <t>o</t>
    </r>
    <r>
      <rPr>
        <sz val="8"/>
        <color rgb="FF000000"/>
        <rFont val="Arial"/>
        <family val="2"/>
      </rPr>
      <t xml:space="preserve"> Seilwaith cenedlaethol strategol (prosiect yr AHP yw'r brif enghraifft gyfredol). </t>
    </r>
    <r>
      <rPr>
        <b/>
        <sz val="8"/>
        <color rgb="FF000000"/>
        <rFont val="Arial"/>
        <family val="2"/>
      </rPr>
      <t>o</t>
    </r>
    <r>
      <rPr>
        <sz val="8"/>
        <color rgb="FF000000"/>
        <rFont val="Arial"/>
        <family val="2"/>
      </rPr>
      <t xml:space="preserve"> Seilwaith rhanbarthol ac uwchraddio gwasanaethau lleol (yn rhanbarthol: Eco-barciau (cyfredol ac wedi'u cynllunio), prosiect gwastraff coed, plastigau swmpus; yn lleol: atgyweirio ac ailddefnyddio, casglu ac ailbrosesu deunyddiau, gwella seilwaith y sector cyhoeddus). </t>
    </r>
    <r>
      <rPr>
        <b/>
        <sz val="8"/>
        <color rgb="FF000000"/>
        <rFont val="Arial"/>
        <family val="2"/>
      </rPr>
      <t xml:space="preserve">o </t>
    </r>
    <r>
      <rPr>
        <sz val="8"/>
        <color rgb="FF000000"/>
        <rFont val="Arial"/>
        <family val="2"/>
      </rPr>
      <t>Datgarboneiddio'r gwasanaeth gwastraff ac ailgylchu (ULEV, seilwaith codi tâl a depo, ynni adnewyddadwy).</t>
    </r>
  </si>
  <si>
    <t>Ynni</t>
  </si>
  <si>
    <t>Mae gwariant ar draws y Rhaglen Cartrefi Cynnes yn cefnogi ymrwymiad y Gweinidog i wario £104m yn gwella hyd at 25,000 o gartrefi tlodi tanwydd rhwng 2017 a 2021. Yn fwy diweddar, mae gwariant hefyd yn cyd-fynd â maes blaenoriaeth ailgreu yn sgil Covid-19 sef cefnogi tai carbon isel ac ôl-ffitio i wneud cartrefi'n fwy effeithlon o ran ynni ac i leihau tlodi tanwydd. Mae buddsoddi yn y Rhaglen Cartrefi Cynnes yn parhau i wneud cyfraniad sylweddol at gyflogaeth yn sectorau adeiladu a dyfodol gwyrdd yr economi. Bydd cyfalaf ychwanegol o £4m yn 20/21 ar draws y Rhaglen yn cefnogi'r nodau hyn.</t>
  </si>
  <si>
    <t>Cynllun Cartrefi Cynnes Llywodraeth Cymru - Nyth</t>
  </si>
  <si>
    <t>Ebrill 2018</t>
  </si>
  <si>
    <t>Mawrth 2023 gydag opsiwn pellach i'w ymestyn am hyd at ddwy flynedd ychwanegol</t>
  </si>
  <si>
    <t>Yn dilyn proses dendro gystadleuol, dyfarnwyd rôl Rheolwr y Cynllun i British Gas ar gyfer contract Nyth 2 ar 1 Ebrill 2018. Dechreuodd y ddarpariaeth ar 1 Ebrill 2018 am bum mlynedd cychwynnol hyd at fis Mawrth 2023. Gwariant ar gyfer dwy flynedd gyntaf y contract rhwng mis Ebrill 2018 a mis Mawrth 2020 yw £36m.(18m y flwyddyn). Disgwylir i'r gwariant a ragwelir ar gyfer 2020-21 fod ychydig dros £19m.</t>
  </si>
  <si>
    <t>Bydd Nyth yn parhau i fod yn gynllun tlodi tanwydd wedi'i arwain gan y galw sy’n targedu pobl ar incwm isel sy’n byw yn y cartrefi mwyaf aneffeithlon o ran ynni. Mae’r cynllun yn cynnig amrywiaeth o gyngor a chymorth i helpu cartrefi i leihau eu biliau ynni a gwella eu hiechyd a’u lles. Mae’r cymorth a ddarperir hefyd yn cynnwys atgyfeirio'r rhai sy'n gymwys i gael pecyn am ddim o welliannau effeithlonrwydd ynni i’w cartref. Mae meini prawf cymhwysedd y cynllun wedi'u hymestyn ar ffurf Peilot Iechyd i gynnwys aelwydydd ag aelod sy'n dioddef o gyflyrau anadlol, cylchrediad y gwaed neu feddyliol rhagnodedig.</t>
  </si>
  <si>
    <t>Cynllun Cartrefi Cynnes Llywodraeth Cymru - Arbed</t>
  </si>
  <si>
    <t>Tach 2021, gydag opsiwn i'w ymestyn hyd at 18 mis</t>
  </si>
  <si>
    <t>Mae llifogydd yn chwarter olaf blwyddyn ariannol 19/20 a Covid drwy gydol 20/21 wedi cael effaith sylweddol ar niferoedd eiddo a gwariant.  Er mwyn sicrhau adferiad, cytunodd MEERA i estyniad contract tactegol 6 mis (Mai i Tach 21) ym mis Tachwedd 20.  Mae'r contract yn caniatáu estyniad(au) o hyd at 24 mis (hyd at fis Mai 2023). Ar hyn o bryd mae tîm y prosiect yn ystyried opsiynau o ran a ddylid ymestyn y contract y tu hwnt i 21 Tachwedd ai peidio.</t>
  </si>
  <si>
    <t xml:space="preserve">Mae Arbed yn rhaglen ardal sy'n ceisio mynd i'r afael â thlodi tanwydd drwy ddarparu mesurau effeithlonrwydd ynni am ddim i gartrefi preifat / rhent ar draws lleihau eu biliau ynni. Cefnogir Arbed gan £15m o ERDF (cyfalaf). 
Ym mis Mai 2018, penododd Llywodraeth Cymru reolwr cynllun i gyflawni Arbed, sy'n cyflogi 34 o staff FTE ac sydd â swyddfeydd yn y De a'r Gogledd. Mae'n defnyddio cadwyn gyflenwi BBaChau Cymru sy'n darparu swyddi medrus, hyfforddiant a manteision cymunedol ehangach.   
Mae Arbed yn cynorthwyo i gyflawni'r blaenoriaethau allweddol canlynol gan Lywodraeth Cymru.
- Cynllun Tlodi Tanwydd
- Adferiad Gwyrdd 
- Uchelgeisiau Di-garbon Net </t>
  </si>
  <si>
    <t>Gwasanaeth Ynni Llywodraeth Cymru</t>
  </si>
  <si>
    <t>Tan 2022, fodd bynnag, opsiynau i'w cyflwyno ar gyfer 2022 ymlaen</t>
  </si>
  <si>
    <t>Mae llif arfaethedig o brosiectau gwres, effeithlonrwydd ynni ac ynni adnewyddadwy wedi cael ei ddatblygu yn Sector Cyhoeddus Cymru ynghyd â phrosiectau ynni adnewyddadwy a ddatblygwyd yn y gymuned yng Nghymru. Mae cyfalaf Llywodraeth Cymru yn cael ei ddefnyddio drwy gronfeydd ailgylchadwy. Bydd prosiectau yn y sector cyhoeddus yn y dyfodol yn parhau i gael arian o’r cronfeydd hyn. Rydym yn parhau i weithio i hyrwyddo cyfleoedd perchnogaeth a rennir ac i arloesi o ran cyllido prosiectau ar draws pob sector.</t>
  </si>
  <si>
    <t>Mae Gwasanaeth Ynni Llywodraeth Cymru yn dod â gwasanaethau ynni blaenorol ynghyd - Twf Gwyrdd Cymru, gan wasanaethu’r sector cyhoeddus a’r Gwasanaeth Ynni Lleol a chefnogi cynlluniau ynni cymunedol. Y nod yw cynyddu a chyflymu prosiectau i wneud buddsoddiadau gwyrdd yng Nghymru. Mae’n canolbwyntio ar annog buddsoddiad mewn prosiectau gwres, effeithlonrwydd adnoddau a chynhyrchu ynni adnewyddadwy. Mae Gwasanaeth Ynni Llywodraeth Cymru yn darparu cyfres o ymyriadau ar draws pob sector i sicrhau arbedion heriol o ran allyriadau carbon deuocsid a buddsoddiadau. Mae ein cymorth a’n buddsoddiadau ariannol isel eu cost yn helpu i greu arbedion carbon ac arbedion ariannol o’r prosiect effeithlonrwydd ynni ar gyfer y sector cyhoeddus a ffrydiau refeniw o brosiectau ynni adnewyddadwy Cymru.
Amcangyfrifir mai cyfanswm y biblinell gyfalaf ar gyfer 2020/21 ar gyfer prosiectau ynni adnewyddadwy ac effeithlonrwydd ynni yw £13.9m</t>
  </si>
  <si>
    <t xml:space="preserve"> Tai</t>
  </si>
  <si>
    <t xml:space="preserve">Mae tai yn faes blaenoriaeth allweddol yn Ffyniant i Bawb, sy'n nodi ein gweledigaeth y dylai pawb fyw mewn cartref sy'n diwallu eu hanghenion ac sy'n cefnogi bywyd iach, llwyddiannus a llewyrchus.  Dros dymor y Senedd hon byddwn wedi buddsoddi £2bn i gydnabod pwysigrwydd tai da o ansawdd i gefnogi cymunedau llewyrchus. Mae pandemig Covid-19 wedi dangos yr hyn y gellir ei gyflawni gydag ymdrech gadarn gan y system lawn a gefnogir  gan fuddsoddiad sylweddol. Mae wedi tanlinellu pwysigrwydd y cartref a’r gymuned gyda chanolbwynt ar ddyfodol ein trefi. Mae darparu tai o safon uchel yn cefnogi economi Cymru gan gynnal a chefnogi swyddi yn y diwydiant adeiladu ynghyd â’r gadwyn gyflenwi. Mae darparu tai o ansawdd da yn helpu i fynd i'r afael â thlodi (gan gynnwys tlodi tanwydd), ac mae’n gwella cyrhaeddiad addysgol.
</t>
  </si>
  <si>
    <t>Tai</t>
  </si>
  <si>
    <t>Diogelwch Adeiladu - Adfer Adeiladau Preswyl Risg Uchel</t>
  </si>
  <si>
    <t>Cymeradwywyd £32m ychwanegol yng Nghyllideb Ddrafft 2021-22. Bydd yr arian hwn yn helpu i gyflawni'r Cynllun Parhad. Bydd yr arian cyfalaf yn cefnogi adeiladau o 18 metr a throsodd (fel yr amlinellir yn y Map Ffordd) sydd â diffygion adeiladu a nodwyd mewn perthynas â diogelwch adeiladau a bydd yn helpu i gyflymu'r gwaith o fynd i'r afael â materion tân a  materion strwythurol a nodwyd. Bydd hefyd yn helpu i gynnal ansawdd y stoc dai yng Nghymru ac yn caniatáu i breswylwyr, lesddeiliaid a thenantiaid deimlo'n fwy diogel yn eu cartrefi. Bydd buddsoddiad yn llifo drwy'r fasnach adeiladu sy'n gonglfaen i adferiad economaidd.</t>
  </si>
  <si>
    <t>Mae'r rhaglen diogelwch adeiladau yn cael ei datblygu ar sail drawslywodraethol. Ceir effeithiau uniongyrchol ar swyddogaethau Cynllunio, Rheoli Adeiladu a Thai a Diogelu'r Cyhoedd o fewn awdurdodau lleol ac mae'n effeithio ar y Gwasanaethau Tân ac Achub.  Mae'r gwaith yn berthnasol i sawl maes o ddeddfwriaeth a bydd y diwygiadau hefyd yn gofyn am ddeddfwriaeth newydd yn y dyfodol. 
Lansiwyd Papur Gwyn sy'n cynnig Trefn Diogelwch Adeiladu newydd i Gymru ar 12 Ionawr 2021. Mae hyn yn arwydd o gam sylweddol ymlaen yn ein cynlluniau i wella diogelwch adeiladau yn dilyn y digwyddiadau trasig yn Nhŵr Grenfell. Y newidiadau a gynigir o dan y drefn newydd yw'r diwygiadau diogelwch adeiladu mwyaf helaeth yn y DU.</t>
  </si>
  <si>
    <t>Cronfa Datblygu Eiddo Cymru</t>
  </si>
  <si>
    <t>Caiff y buddsoddiad ei ailgylchu am 15 mlynedd</t>
  </si>
  <si>
    <t>Darperir y cynllun benthyciadau hwn gan Fanc Datblygu Cymru. Mae wedi'i dargedu at fusnesau bach a chanolig ledled Cymru ar gyfer prosiectau datblygu eiddo ar raddfa fach.</t>
  </si>
  <si>
    <t xml:space="preserve">Drwy'r Gronfa rydym yn darparu cyllid i BBaChau ar gyfer safleoedd sydd eisoes wedi pasio’r camau cynllunio a lle bo angen cyfalaf ar y datblygwyr ar gyfer y cam adeiladu. Fel y cyfryw, mae ei allu i fynd i’r afael â rhai o’r problemau mae BBaChau yn eu hwynebu o ran sicrhau bod rhai safleoedd ar gael i’w datblygu, yn gyfyngedig. </t>
  </si>
  <si>
    <t>Cronfa Safleoedd Segur Cymru</t>
  </si>
  <si>
    <t>Caiff y buddsoddiad ei ailgylchu am 17 mlynedd</t>
  </si>
  <si>
    <t>Darperir y cynllun benthyciadau hwn gan Fanc Datblygu Cymru. Mae wedi’i anelu at fusnesau bach a chanolig ledled Cymru ar gyfer prosiectau datblygu eiddo ar raddfa fach i ganolig sy’n safleoedd segur.</t>
  </si>
  <si>
    <t>Cynlluniwyd y Gronfa i helpu i greu a hyrwyddo cyfleoedd datblygu i gwmnïau adeiladu BBaCh, ac i ddatgloi’r safleoedd sy’n cynnig manteision ehangach i’r cymunedau lle maent wedi’u lleoli.</t>
  </si>
  <si>
    <t xml:space="preserve">Y Gronfa Gofal Integredig </t>
  </si>
  <si>
    <t xml:space="preserve">Mae'r Gronfa Cymorth Canolraddol yn cefnogi'r GIG, gofal cymdeithasol, darparwyr tai a phartneriaid eraill i weithio gyda'i gilydd i ddarparu tai a llety sy'n cefnogi modelau gofal sy'n galluogi pobl sy'n agored i niwed i fyw'n annibynnol, neu i adennill eu gallu i fyw'n annibynnol drwy leoliadau gofal canolraddol, a darparu llety lleol i bobl sy'n agored i niwed a allai fel arall gael eu lleoli mewn mannau sy'n bell oddi wrth deulu a ffrindiau, gan gynnwys y tu allan i'r sir a'r tu allan i'r wlad. </t>
  </si>
  <si>
    <t>Mae’r cyllid yn darparu atebion wedi’u harwain gan lety i bobl hŷn, pobl sy’n dioddef o ddementia, pobl ifanc ag anghenion cymhleth a gofalwyr a phobl ag anableddau dysgu.</t>
  </si>
  <si>
    <t>Y Cynllun Tir ar gyfer Tai</t>
  </si>
  <si>
    <t>Mae’r cynllun yn agored i landlordiaid cymdeithasol preifat a all wneud cais am fenthyciad i sicrhau tir ar gyfer datblygu tai fforddiadwy a/neu dai ar gyfer y farchnad.</t>
  </si>
  <si>
    <t>Caiff cronfa’r benthyciad ei hailgylchu drwy gydol oes y rhaglen unwaith yr ad-delir y benthyciad. Fe’i darperir gan Gymdeithasau Tai ac mae’n cyfrannu at gynyddu’r cyflenwad o dai drwy alluogi landlordiaid cymdeithasol cofrestredig i brynu tir ar gyfer datblygu tai.</t>
  </si>
  <si>
    <t>Hunanadeiladu - Cymru</t>
  </si>
  <si>
    <t>Darperir y cynllun benthyciadau hwn gan Fanc Datblygu Cymru. Caiff £10m ei ddarparu fel benthyciadau i awdurdodau lleol ar gyfer paratoi plot, caiff £30m ei ddarparu fel benthyciadau i ymgeiswyr y cynllun. Darparwyd cyllid yn 2018-19 er mwyn helpu i ddatblygu'r cynllun. Lansiwyd y cynllun yn ystod hydref 2019.</t>
  </si>
  <si>
    <t>Mae’r cynllun wedi’i ddylunio i ddarparu cyllid benthyciadau i bobl sy’n ystyried adeiladu eu cartrefi eu hunain. Bydd y cynllun yn galluogi ymgeiswyr i greu hyd at 30% o ecwiti yn eu cartrefi drwy ddileu’r elw y bydd cwmnïau mawr adeiladu tai fel arfer yn ei gael. Bydd y cynllun hefyd yn annog BBaChau i adeiladu tai unwaith eto.</t>
  </si>
  <si>
    <t>Rhaglen Tai Arloesol</t>
  </si>
  <si>
    <t xml:space="preserve">Nod y rhaglen yw cefnogi'r gwaith o ddatblygu dyluniadau tai arloesol yng Nghymru. Yn dilyn cyfnod cychwynnol yn 2017-18, cyflwynwyd y rhaglen lawn yn 2018-19 am dair blynedd ychwanegol. </t>
  </si>
  <si>
    <t xml:space="preserve">Mae buddsoddi mewn tai yn cefnogi economi Cymru drwy gynnal a chefnogi swyddi yn y diwydiant adeiladu ynghyd â’r gadwyn gyflenwi. Dulliau Adeiladu Modern (MMC) oedd y maes â ffocws ar gyfer ariannu yn 2020-21 ac mae'r rhaglen wedi dangos y gallwch ddarparu cartrefi o ansawdd gwell i bobl yn gyflymach a chreu swyddi a chyfleoedd hyfforddi yn eu cymunedau hefyd. </t>
  </si>
  <si>
    <t>Rhaglen Grant Tai Cymdeithasol - Prif Raglen</t>
  </si>
  <si>
    <t>Ar y gweill (rhaglen dreigl o ddatblygiadau) Mae'r Rhaglen yn darparu cyllid ar gyfer cynlluniau tai fforddiadwy. Telir grantiau i landlordiaid cymdeithasol cofrestredig (RSL) sy’n gyfrifol am benodi contractwyr. Awdurdodau Lleol sy’n gyfrifol am benderfynu pa gynlluniau tai fforddiadwy a gaiff eu blaenoriaethu am gyllid a pha RSL fydd yn datblygu ac yn rheoli’r cynlluniau.</t>
  </si>
  <si>
    <t>Caiff y cynlluniau eu trefnu dair i bum mlynedd ymlaen llaw gyda dyddiadau cychwyn hyblyg.</t>
  </si>
  <si>
    <t>Partneriaeth Tai Cymru</t>
  </si>
  <si>
    <t>Mae Partneriaeth Tai Cymru yn cynnwys pedwar RSL sef Cartrefi Pennant, Grŵp Hendre, Grŵp Seren a Grŵp Cynefin. Mae’r Bartneriaeth yn “Gyfrwng at Ddibenion Arbennig” sy’n eiddo i’r pedwar aelod sy’n darparu eiddo am rent canolraddol. Mae’r model yn gymharol newydd o ran y ffaith y bydd y Bartneriaeth yn prynu'r eiddo ac yna’n prydlesu'r eiddo hwnnw yn ôl i’r cymdeithasau am gyfnod o ddeng mlynedd.</t>
  </si>
  <si>
    <t>Mae’r Bartneriaeth naill ai’n prynu eiddo o'r farchnad agored - eiddo sydd newydd gael ei gwblhau’n ddiweddar neu anheddau presennol.</t>
  </si>
  <si>
    <t>Cymorth i Brynu - Cymru</t>
  </si>
  <si>
    <t>£531m - cam 1 a 2. £74m - cam 3</t>
  </si>
  <si>
    <t>£531m - Cam 1 a 2. £74m - cam 3</t>
  </si>
  <si>
    <t xml:space="preserve">Mawrth 2021 ar gyfer cam 2. Mawrth 22 neu Fawrth 23 ar gyfer cam 3 </t>
  </si>
  <si>
    <t>Mae Cymorth i Brynu yn darparu benthyciad rhannu ecwiti i brynwyr cartrefi sydd newydd eu hadeiladu. Nod y cynllun oedd cyfrannu 6000 o gartrefi at ymrwymiad y Rhaglen Lywodraethu i ddarparu 20,00 o dai fforddiadwy ychwanegol. Mae'r cynllun ar y trywydd iawn i ddarparu mwy na 11,000 o gartrefi.</t>
  </si>
  <si>
    <t>Ym mis Medi 2020, cadarnhaodd y Gweinidog Tai a Llywodraeth Leol gam 3 y cynllun am 12 mis, hyd at fis Mawrth 2022, gydag ymrwymiad i 12 mis ychwanegol hyd at fis Mawrth 2023, yn amodol ar y cyllid sydd ar gael.</t>
  </si>
  <si>
    <t>Rhentu i Brynu Cymru</t>
  </si>
  <si>
    <t>Bydd grant cyfalaf o £70m yn cael ei dalu i landlordiaid cymdeithasol cofrestredig ledled Cymru i ddarparu cartrefi newydd a fydd ar gael ar gyfer Rhentu i Brynu neu Ranberchnogath. Rhagwelir y bydd dros 1,000 o gartrefi’n cael eu darparu gan y cynllun hwn.</t>
  </si>
  <si>
    <t>Bydd y cynllun ar gael ledled Cymru; a bydd yn helpu pobl nad ydynt ar hyn o bryd yn berchnogion tai, i wneud hynny ar y farchnad agored neu drwy Cymorth i Brynu.</t>
  </si>
  <si>
    <t>Grant Addasiadau Ffisegol</t>
  </si>
  <si>
    <t>Grantiau cyfalaf i landlordiaid cymdeithasol cofrestredig i ddarparu addasiadau i bobl anabl mewn tai cymdeithasol. Ar hyn o bryd mae'r cynllun yn cael ei arwain gan y galw felly mae'r gost yn amrywio o flwyddyn i flwyddyn, yn fras yn yr amrediad £8-11m.</t>
  </si>
  <si>
    <t>Mae addasiadau’n helpu tenantiaid i aros yn annibynnol yn eu cartrefi eu hunain, pe bai eu hamgylchiadau’n newid, ac maent yn helpu hefyd gydag oedi wrth drosglwyddo gofal, sydd wedyn yn sicrhau arbedion i gyllidebau Iechyd a Gofal Cymdeithasol.</t>
  </si>
  <si>
    <t>Galluogi</t>
  </si>
  <si>
    <t>Grant cyfalaf blynyddol o £4m i awdurdodau lleol i ddarparu addasiadau i bobl anabl mewn tai perchen-feddiannaeth, tai rhent preifat a rhai awdurdodau lleol. Mae'n galluogi gwneud addasiadau'n gyflym heb droi at brofion modd y Grant Cyfleusterau i'r Anabl.</t>
  </si>
  <si>
    <t xml:space="preserve">Ymateb Covid Cam 2 - Gwasanaethau Digartrefedd a Chymorth sy'n Gysylltiedig â Thai </t>
  </si>
  <si>
    <t>Cyllid blwyddyn i ddatblygu a darparu opsiynau arloesol ar gyfer llety addas dros dro a llety â chymorth. Telir y grant i awdurdodau lleol a landlordiaid cymdeithasol cofrestredig. Mae'r cyllid yn cefnogi amrywiaeth o wahanol fathau o gynllun - caffael, adnewyddu, ad-drefnu ac adeiladu o'r newydd, gan gynnwys MMC.</t>
  </si>
  <si>
    <t xml:space="preserve">Mae'r Cam cynllunio a darparu yn rhan o ymateb Covid-19 i ddigartrefedd ac felly mae'n cael ei gynnal mewn amgylchiadau eithriadol. </t>
  </si>
  <si>
    <t xml:space="preserve">Rhaglen Ôl-ffitio Wedi'i Optimeiddio </t>
  </si>
  <si>
    <t xml:space="preserve">Prif ffocws y Rhaglen Ôl-ffitio Wedi'i Optimeiddio yw datgarboneiddio cartrefi gan greu ar yr un pryd nifer o fanteision eraill drwy ddatblygu sgiliau, offer asesu, cadwyni cyflenwi a fframweithiau caffael newydd sy'n annog datblygu BBaChau ac yn creu swyddi. Bydd y buddsoddiad hwn yn ein galluogi i brofi'r dull gweithredu mewn llawer mwy o gartrefi. Mae'n hawdd ei ehangu ac yn gynaliadwy a gall feithrin digon o wybodaeth ac arbenigedd Cymreig i helpu i ehangu'r cynllun a helpu i gyrraedd ein targedau datgarboneiddio ar gyfer 2050. </t>
  </si>
  <si>
    <t>Bydd y rhaglen hon yn darparu pecyn ysgogi ar gyfer hybu twf economaidd. Wrth gwrs, un o'i fanteision allweddol eraill yw ei fod yn ceisio gwella effeithlonrwydd ynni cartrefi a mynd i'r afael â thlodi tanwydd.
Unwaith y byddant wedi'i gwreiddio, bydd y Rhaglen Ôl-ffitio hefyd yn cefnogi'r her tymor hwy o fynd i'r afael â newid yn yr hinsawdd</t>
  </si>
  <si>
    <t>Adfywio</t>
  </si>
  <si>
    <t>Cyhoeddwyd pecyn Trawsnewid Trefi Llywodraeth Cymru am y tro cyntaf ym mis Ionawr 2020 ac mae dyraniadau a wnaed yng Nghyllideb Ddrafft 2021-22 yn golygu bod cyllid cyfalaf wedi'i gadarnhau ar gyfer buddsoddi yng nghanol trefi ledled y wlad yn dod i ymhell dros £100m. Nod Trawsnewid Trefi yw pwysleisio llu o resymau dros ymweld â chanol trefi; nid yn unig i siopa, ond at ddibenion hamdden, gwasanaethau, byw, gweithio a phrofiad ac i annog ein partneriaid i leoli gwasanaethau yng nghanol trefi. Mae cymunedau wrth wraidd y weledigaeth hon i greu amgylcheddau canol tref o ansawdd uchel sy'n cyfrannu at iechyd a lles pobl gan ysgogi twf economaidd ar yr un pryd. Mae effaith pandemig y coronafeirws ar ganol ein trefi wedi ei gwneud yn bwysicach byth inni barhau â'n hagenda Trawsnewid Trefi.  Mae'r pandemig wedi cyflymu newidiadau i’r stryd fawr, a chanol ein trefi a'n dinasoedd, gan danlinellu’r angen i ailystyried sut yr ydym yn defnyddio mannau cyhoeddus ar gyfer hamdden, dysgu, a byw. Mae hefyd wedi ailbwysleisio'r angen am wasanaethau hygyrch lleol.</t>
  </si>
  <si>
    <t>Trawsnewid Trefi - Cronfa Benthyciadau</t>
  </si>
  <si>
    <t>Hyd yn hyn, mae’r cynllun wedi cael £41.5m o gyllid wedi’i gymeradwyo gan Lywodraeth Cymru hyd at 2020-21. Caiff y cynllun ei weinyddu gan Awdurdodau Lleol a’i ddarparu drwy drydydd partïon.</t>
  </si>
  <si>
    <t>Nod y cynllun yw gweithredu fel catalydd i ailddefnyddio adeiladau gwag ac adeiladau nad ydynt yn cael eu defnyddio ddigon a chefnogi arallgyfeirio yng nghanol trefi. Ar hyn o bryd mae’r cynllun benthyciadau yn cefnogi 30 o ganol trefi ledled Cymru.</t>
  </si>
  <si>
    <t>Benthyciadau Eiddo (Troi Tai'n Gartrefi a Benthyciadau Gwella Cartrefi gynt)</t>
  </si>
  <si>
    <t xml:space="preserve">Hyd yn hyn, mae’r cynlluniau wedi cael £40m o gyllid wedi’i gymeradwyo gan LlC. Mae’r cyllid ar gael dros gyfnod o 15 mlynedd a dylid ei ailgylchu 3 gwaith yn ystod y cyfnod hwn. Gweinyddir y cynllun gan yr ALlau. Mae benthyciadau i landlordiaid preifat wedi bod ar gael ers hynny.  Mae perchen-feddianwyr wedi gallu cael gafael ar gyllid ers 2014. </t>
  </si>
  <si>
    <t>Nod y cynlluniau yw darparu cyllid cyfalaf i ALlau i ddarparu cymorth ariannol drwy fenthyciadau neu grantiau.  Gall perchen-feddianwyr ddefnyddio'r cyllid i wella eu heiddo, gan sicrhau eu bod yn gynnes, yn ddiogel, yn ddiogel ac yn effeithlon o ran ynni.  Gall landlordiaid yn y sector preifat gael gafael ar y cyllid i ddod ag eiddo preswyl neu fasnachol gwag yn ôl i ddefnydd fel cartrefi i'w rhentu neu eu gwerthu. Mae’r cynlluniau ar gael i bob ALl.</t>
  </si>
  <si>
    <t>Trawsnewid Trefi - Adeiladu ar gyfer y Dyfodol</t>
  </si>
  <si>
    <t>Bydd Adeiladu ar gyfer y Dyfodol yn helpu i adfywio canol trefi a'r ardaloedd o’u cwmpas, gan gefnogi strategaeth economaidd drefol neu ranbarthol drwy fynd i’r afael â thir neu adeiladau gwag, nad ydynt yn cael eu defnyddio ddigon. Bydd yn prynu, yn adnewyddu neu’n ailddatblygu tir ac adeiladau nad ydynt yn cael eu defnyddio yng nghanol trefi a dinasoedd ledled Cymru, neu’n agos iawn atynt, gan greu swyddi a thwf a chyfrannu at yr agenda trechu tlodi. Caiff y rhaglen ei darparu drwy gyfuniad o £38m o gyllid gan Gronfa Datblygu Rhanbarthol Ewrop (ERDF) ac £16m o Arian Cyfatebol a Dargedir (TMF) a ddarparwyd gan Is-adran Cartrefi a Lleoedd Llywodraeth Cymru.</t>
  </si>
  <si>
    <t>Bydd LlC yn gweithio gyda phartneriaid sector preifat ac awdurdodau lleol i fuddsoddi mewn safleoedd tir nad ydynt yn cael eu defnyddio ddigon ac adeiladau gwag â blaenoriaeth sydd wedi gweithio i danseilio hyder buddsoddwyr. Er y bydd cymorth yn cael ei roi i bartneriaid ar gyfer adnewyddu adeiladau a datblygu safleoedd gwag, caiff cyllid ei ddyrannu a’i ategu ar sail y ffaith y bydd defnydd economaidd a chynaliadwy yn y pen draw. Er nad yw’r 40 prosiect o fewn y rhaglen wedi’u harfarnu’n llwyr eto, dyma’r allbynnau allweddol a nodwyd gan bartneriaid: 1,800 o swyddi mewn lleoliad newydd, 650 o swyddi wedi’u creu.</t>
  </si>
  <si>
    <t>Trawsnewid Trefi - Rhaglen Gyfalaf</t>
  </si>
  <si>
    <t>Cyllid gan Llywodraeth Cymru ynghyd ag arian cyfatebol gan y sector cyhoeddus a’r sector preifat. Yn y rhan fwyaf o achosion, cyflawnir y prosiectau a’r rhaglenni gan bartneriaid ALl.</t>
  </si>
  <si>
    <t xml:space="preserve">Lansiwyd Trawsnewid Trefi ym mis Ionawr 2020 i fynd i'r afael â'r dirywiad yng nghanol trefi a'r gostyngiad yn y galw am fanwerthu ar y stryd fawr ac mae'n adeiladu ar y Rhaglen waith bresennol a ddechreuodd yn 2018.  Ffocws y Rhaglen yw twf cynaliadwy ein trefi, drwy ymyriadau sy'n cynnwys gwell bioamrywiaeth a seilwaith gwyrdd; ailddefnyddio adeiladau adfeiliedig; cynyddu'r amrywiaeth o wasanaethau sydd ar gael mewn trefi gyda phwyslais ar weithio hyblyg a lle byw; a mynediad at wasanaethau a hamdden.  Yn ogystal, mae ein gwaith i drawsnewid trefi yn cydweithio ar draws y Llywodraeth i wella buddsoddiadau sy'n bodoli eisoes megis gwelliannau trafnidiaeth gyhoeddus a llwybrau teithio llesol gwell. </t>
  </si>
  <si>
    <t>Trawsnewid Trefi - Rhaglen Safleoedd Strategol</t>
  </si>
  <si>
    <t>Cyllid benthyciad llywodraeth Cymru ynghyd ag arian y sector cyhoeddus a'r sector preifat.</t>
  </si>
  <si>
    <t>Mae'r Rhaglen ddatblygol hon yn rhan o Trawsnewid Trefi ac mae'n cynnig cyllid benthyciad hirdymor i chwilio am safleoedd strategol sydd wedi'u gohirio a'u haildoli mewn lleoliadau canol trefi i'w datblygu.  Yr uchelgais yw creu safleoedd tai o ansawdd uchel sy'n ymgorffori safonau gofod Llywodraeth Cymru, gwell effeithlonrwydd ynni, gallu trafnidiaeth gyhoeddus a llwybrau teithio llesol i leihau dibyniaeth ar geir, mannau gwyrdd a 50% o dai fforddiadwy.</t>
  </si>
  <si>
    <t>Addysg</t>
  </si>
  <si>
    <t>Mae Rhaglen Ysgolion ac Addysg yr 21ain Ganrif yn rhoi cyfle i Lywodraeth Cymru sicrhau gwelliant y mae galw mawr amdano i'n seilwaith addysgol.  Bydd yn darparu'r amgylcheddau dysgu gorau i'n disgyblion, sy'n addas ar gyfer cyflwyno cwricwlwm ar gyfer yr 21ain ganrif. Eir i'r afael â rhan sylweddol o'r ystad addysg, gwella cyflwr adeiladau, gwneud ysgolion a cholegau yn fwy addas ar gyfer cyflwyno'r cwricwlwm a darparu digon o leoedd, tra'n sicrhau'r defnydd mwyaf effeithiol o adnoddau. Roedd ton gyntaf y Rhaglen yn golygu buddsoddiad o fwy na £1.4bn i gyflawni band A dros y cyfnod o bum mlynedd a ddaeth i ben yn 2018-19. Manteisiodd pob un o'r 22 ardal awdurdod lleol ar y buddsoddiad, a arweiniodd at ailadeiladu ac adnewyddu tua 170 o ysgolion a cholegau ledled Cymru. Cafodd ail gyfnod y Rhaglen ei lansio yn Ebrill 2019, a rhagwelir £2.3 biliwn o fuddsoddiad ledled Cymru. Bydd hyn yn cefnogi tua 200 o brosiectau i ailadeiladu ac ailwampio ysgolion a cholegau. Mae'r gyfradd ymyrraeth grant ar gyfer buddsoddi cyfalaf wedi cynyddu ar gyfer yr ail don i 65% ar gyfer ysgolion a cholegau; gyda 75% ac 85% ar gyfer ysgolion arbennig ac ysgolion gwirfoddol a gynorthwyir yn y drefn honno. Bydd hyn yn ysgafnhau'r baich ariannol ar yr awdurdodau lleol. Mae'r dyraniadau cynllun unigol a amlinellir yn agored i newid yn seiliedig ar werthusiad blynyddol o bob rhaglen. Mae’r rhaglen yn cyd-fynd yn dda â strategaeth genedlaethol Llywodraeth Cymru, sef Ffyniant i Bawb, Symud Cymru Ymlaen ac Addysg yng Nghymru: Cenhadaeth ein Cenedl, gan ei bod  yn darparu amgylcheddau priodol ar gyfer darparu addysg a dysgu rhagorol.</t>
  </si>
  <si>
    <t>Rhaglen Ysgolion ar gyfer yr 21ain Ganrif - Cymru gyfan</t>
  </si>
  <si>
    <t>Cyllid Awdurdodau Lleol a Llywodraeth Cymru. 50% o arian cyfatebol wedi'i ddarparu gan Lywodraeth Cymru, yn ddibynnol ar dderbyn a chymeradwyo achosion busnes ar gyfer prosiectau unigol.
                                                                                                                                                                                                                                                                                                                                              Er bod y rhan fwyaf o'r prosiectau wedi'u cwblhau, manylir ar unrhyw fuddsoddiadau parhaus yn yr adran yr ALl perthnasol.</t>
  </si>
  <si>
    <t>Nod y rhaglen yw gwella ysgolion a cholegau mewn cyflwr gwael, lleihau capasiti dros ben a gwella safonau drwy ddarparu amgylchedd sy'n gallu cyflwyno cwricwlwm ar gyfer yr 21ain ganrif. Cyhoeddwyd yr ail don o fuddsoddiad yn ddiweddar ac mae'n cael ei datblygu gyda'n partneriaid. Dechreuodd hyn yn 2019 ac mae'n cynnwys cyllid drwy gyfalaf traddodiadol a buddsoddiad £ £500m a alluogir drwy gyllid refeniw, drwy'r Model Buddsoddi Cydfuddiannol.</t>
  </si>
  <si>
    <t>Rhaglen Ysgolion a Cholegau ar gyfer yr 21ain Ganrif – Cymru gyfan</t>
  </si>
  <si>
    <t xml:space="preserve">Cyllid Awdurdodau Lleol a Llywodraeth Cymru. Bydd arian cyfatebol a ddarperir gan Lywodraeth Cymru yn dibynnu ar natur y cyfleuster addysg ond bydd yn 65% o leiaf. Mae hyn yn amodol ar dderbyn a chymeradwyo achosion busnes ar gyfer prosiectau unigol. 
</t>
  </si>
  <si>
    <t xml:space="preserve">Mae’r rhaglen wedi’i dylunio i wella ysgolion a cholegau sydd mewn cyflwr gwael, gostwng nifer y lleoedd dros ben, a gwella safonau drwy ddarparu amgylchedd sy'n gallu cyflwyno cwricwlwm ar gyfer yr 21ain ganrif. Dechrau yn 2019, ac yn cynnwys cyllid drwy gyfalaf traddodiadol a £500m o fuddsoddiad sy’n bosibl oherwydd cyllid refeniw, drwy’r Model Buddsoddi Cydfuddiannol. </t>
  </si>
  <si>
    <t>Rhaglen Ysgolion a Cholegau ar gyfer yr 21ain Ganrif Ynys Môn</t>
  </si>
  <si>
    <t xml:space="preserve">Bydd Llywodraeth Cymru yn ysgwyddo £23.49m o gyfanswm cost y cynllun, gyda’r gweddill yn dod gan Awdurdod Lleol Ynys Môn.  </t>
  </si>
  <si>
    <t>Rhaglen Ysgolion a Cholegau ar gyfer yr 21ain Ganrif Blaenau Gwent</t>
  </si>
  <si>
    <t>Bydd Llywodraeth Cymru yn ysgwyddo £12.74m o gyfanswm cost y cynllun, gyda’r gweddill yn dod gan Awdurdod Lleol Blaenau Gwent.</t>
  </si>
  <si>
    <t>Rhaglen Ysgolion a Cholegau ar gyfer yr 21ain Ganrif Pen-y-bont ar Ogwr</t>
  </si>
  <si>
    <t>Bydd Llywodraeth Cymru yn ysgwyddo £45.431m o gyfanswm cost y cynllun, gyda’r gweddill yn dod gan Awdurdod Lleol Pen-y-bont ar Ogwr.</t>
  </si>
  <si>
    <t>Rhaglen Ysgolion a Cholegau ar gyfer yr 21ain Ganrif Caerffili</t>
  </si>
  <si>
    <t>Bydd Llywodraeth Cymru yn ysgwyddo £51.60m o gyfanswm cost y cynllun, gyda £26.86m yn dod gan Awdurdod Lleol Caerffili a £31.84m drwy’r Model Buddsoddi Cydfuddiannol.</t>
  </si>
  <si>
    <t>Rhaglen Ysgolion a Cholegau ar gyfer yr 21ain Ganrif Caerdydd</t>
  </si>
  <si>
    <t>Bydd Llywodraeth Cymru yn ysgwyddo £164.76m o gyfanswm cost y cynllun, gyda £74.04m yn dod gan Awdurdod Lleol Caerdydd a £45.20m drwy'r Model Buddsoddi Cydfuddiannol.</t>
  </si>
  <si>
    <t>Mae'r prosiectau a gymeradwywyd hyd yma yng Nghaerdydd yn cynnwys Ysgol Uwchradd Fitzalan.</t>
  </si>
  <si>
    <t>Rhaglen Ysgolion a Cholegau ar gyfer yr 21ain Ganrif Sir Gaerfyrddin.</t>
  </si>
  <si>
    <t>Bydd Llywodraeth Cymru yn ysgwyddo £75.725m o gyfanswm cost y cynllun, gyda £36.775m yn dod gan Awdurdod Lleol Sir Gaerfyrddin a £17m drwy’r Model Buddsoddi Cydfuddiannol.</t>
  </si>
  <si>
    <t>Roedd y prosiectau  gymeradwywyd hyd yma yn Awdurdod Lleol Sir Gaerfyrddin yn cynnwys Ysgol Pum Heol ac Ysgol Penbre.</t>
  </si>
  <si>
    <t>Rhaglen Ysgolion a Cholegau ar gyfer yr 21ain ganrif Ceredigion</t>
  </si>
  <si>
    <t>Bydd Llywodraeth Cymru yn ysgwyddo £8.90m o gyfanswm cost y cynllun, gyda’r gweddill yn dod gan Awdurdod Lleol Ceredigion.</t>
  </si>
  <si>
    <t>Mae'r prosiectau a gymeradwywyd hyd yma yn ALl Ceredigion yn cynnwys ysgol gynradd Aberteifi.</t>
  </si>
  <si>
    <t>Rhaglen Ysgolion a Cholegau ar gyfer yr 21ain ganrif Conwy</t>
  </si>
  <si>
    <t>Bydd Llywodraeth Cymru yn ysgwyddo £2.70m o gyfanswm cost y cynllun, gyda £1.20m yn dod gan Awdurdod Lleol Conwy a £39.2m drwy’r Model Buddsoddi Cydfuddiannol.</t>
  </si>
  <si>
    <t>Rhaglen Ysgolion a Cholegau ar gyfer yr 21ain Ganrif Sir Ddinbych</t>
  </si>
  <si>
    <t>Bydd Llywodraeth Cymru yn ysgwyddo £56.11m o gyfanswm cost y cynllun, gyda’r gweddill yn dod gan Awdurdod Lleol Sir Ddinbych.</t>
  </si>
  <si>
    <t>Rhaglen Ysgolion a Cholegau ar gyfer yr 21ain Ganrif Sir y Fflint</t>
  </si>
  <si>
    <t>Bydd Llywodraeth Cymru yn ysgwyddo £56.02m o gyfanswm cost y cynllun, gyda’r gweddill yn dod gan Awdurdod Lleol Sir y Fflint.</t>
  </si>
  <si>
    <t>Mae’r prosiectau a gymeradwywyd yn Awdurdod Lleol Sir y Fflint hyd yma yn cynnwys Ysgol Uwchradd Cei Connah (Cam 3)</t>
  </si>
  <si>
    <t>Rhaglen Ysgolion a Cholegau ar gyfer yr 21ain Ganrif Gwynedd</t>
  </si>
  <si>
    <t>Bydd Llywodraeth Cymru yn ysgwyddo £37.46m o gyfanswm cost y cynllun, gyda’r gweddill yn dod gan Awdurdod Lleol Gwynedd.</t>
  </si>
  <si>
    <t>Mae’r prosiectau a gymeradwyd yn Awdurdod Lleol Gwynedd hyd yma yn cynnwys Ysgol Cymerau.</t>
  </si>
  <si>
    <t>Rhaglen Ysgolion a Cholegau ar gyfer yr 21ain Ganrif Merthyr Tudful</t>
  </si>
  <si>
    <t>Bydd Llywodraeth Cymru yn ysgwyddo £42.45m o gyfanswm cost y cynllun, gyda’r gweddill yn dod gan Awdurdod Lleol Merthyr Tudful.</t>
  </si>
  <si>
    <t>Rhaglen Ysgolion a Cholegau ar gyfer yr 21ain Ganrif Sir Fynwy</t>
  </si>
  <si>
    <t>Bydd Llywodraeth Cymru yn ysgwyddo £29.6m o gyfanswm cost y cynllun, gyda’r gweddill yn dod gan Awdurdod Lleol Sir Fynwy.</t>
  </si>
  <si>
    <t>Rhaglen Ysgolion a Cholegau ar gyfer yr 21ain Ganrif Castell-nedd Port Talbot</t>
  </si>
  <si>
    <t>Bydd Llywodraeth Cymru yn ysgwyddo £52.33m o gyfanswm cost y cynllun, gyda’r gweddill yn dod gan Awdurdod Lleol Castell-nedd Port Talbot.</t>
  </si>
  <si>
    <t>Mae'r prosiectau a gymeradwywyd hyd yma yn ALl Castell-nedd Port Talbot yn cynnwys Ysgol Gyfun Cefn Saeson, Ysgol Gynradd Abbey ac Ysgol Gymraeg Ystalyfera</t>
  </si>
  <si>
    <t>Rhaglen Ysgolion a Cholegau ar gyfer yr 21ain Ganrif Casnewydd</t>
  </si>
  <si>
    <t>Bydd Llywodraeth Cymru yn ysgwyddo £45.5m o gyfanswm cost y cynllun, gyda’r gweddill yn dod gan Awdurdod Lleol Casnewydd.</t>
  </si>
  <si>
    <t>Mae'r prosiectau a gymeradwywyd hyd yma yn ALl Casnewydd yn cynnwys Ysgol Gyfun Gwent is Coed</t>
  </si>
  <si>
    <t>Rhaglen Ysgolion a Cholegau ar gyfer yr 21ain Ganrif Sir Benfro</t>
  </si>
  <si>
    <t>Bydd Llywodraeth Cymru yn ysgwyddo £63.44m o gyfanswm cost y cynllun, gyda’r gweddill yn dod gan Awdurdod Lleol Sir Benfro a £7.77m drwy’r Model Buddsoddi Cydfuddiannol.</t>
  </si>
  <si>
    <t>Mae'r prosiectau a gymeradwywyd hyd yma yn ALl Sir Benfro yn cynnwys Ysgol Uwchradd Hwlffordd.</t>
  </si>
  <si>
    <t>Rhaglen Ysgolion a Cholegau ar gyfer yr 21ain Ganrif Powys</t>
  </si>
  <si>
    <t>Bydd Llywodraeth Cymru yn ysgwyddo £73.52m o gyfanswm cost y cynllun, gyda’r gweddill yn dod gan Awdurdod Lleol Powys.</t>
  </si>
  <si>
    <t>Mae'r prosiectau a gymeradwywyd hyd yma yn ALl Powys yn cynnwys adnewyddu Ysgol Uwchradd y Trallwng.</t>
  </si>
  <si>
    <t>Rhaglen Ysgolion a Cholegau ar gyfer yr 21ain Ganrif Rhondda Cynon Taf</t>
  </si>
  <si>
    <t>Bydd Llywodraeth Cymru yn ysgwyddo £52.92m o gyfanswm cost y cynllun, gyda £29.00m yn dod gan Awdurdod Lleol Rhondda Cynon Taf a £85.48 drwy’r Model Buddsoddi Cydfuddiannol.</t>
  </si>
  <si>
    <t>Mae’r prosiectau a gymeradwywyd hyd yma yn Awdurdod Lleol Rhondda Cynon Taf yn cynnwys Ysgol Gynradd Hirwaun newydd.</t>
  </si>
  <si>
    <t>Rhaglen Ysgolion a Cholegau ar gyfer yr 21ain Ganrif Abertawe</t>
  </si>
  <si>
    <t>Bydd Llywodraeth Cymru yn ysgwyddo £93.45m o gyfanswm cost y cynllun, gyda £41.01m yn dod gan Awdurdod Lleol Abertawe a £15.23m drwy'r Model Buddsoddi Cydfuddiannol.</t>
  </si>
  <si>
    <t>Mae'r prosiectau a gymeradwywyd hyd yma yn ALl Abertawe yn cynnwys yr Uned Cyfeirio Disgyblion, Ysgol Tirdeunaw, Ysgol Tan-y-Lan, Ysgol Gŵyr ac Ysgol Gyfun Llandeilo Ferwallt (adnewyddu)</t>
  </si>
  <si>
    <t>Rhaglen Ysgolion a Cholegau ar gyfer yr 21ain Ganrif Torfaen</t>
  </si>
  <si>
    <t>Bydd Llywodraeth Cymru yn ysgwyddo £35.44m o gyfanswm cost y cynllun, gyda’r gweddill yn dod gan Awdurdod Lleol Torfaen.</t>
  </si>
  <si>
    <t>Rhaglen Ysgolion a Cholegau ar gyfer yr 21ain Ganrif Bro Morgannwg</t>
  </si>
  <si>
    <t>Bydd Llywodraeth Cymru yn ysgwyddo £76.18m o gyfanswm cost y cynllun, gyda £58.76m yn dod gan Awdurdod Lleol Bro Morgannwg a £31.86m drwy'r Model Buddsoddi Cydfuddiannol.</t>
  </si>
  <si>
    <t>Mae'r prosiectau a gymeradwywyd hyd yma yn ALl Bro Morgannwg yn cynnwys Ysgol Uwchradd Whitmore, Ysgol Bro Morgannwg a Glannau'r Barri, Ysgol Uwchradd Pencoedtre, Ysgol Gynradd Llancarfan ac Ysgol Gynradd Dewi Sant.</t>
  </si>
  <si>
    <t>Rhaglen Ysgolion a Cholegau ar gyfer yr 21ain Ganrif Wrecsam</t>
  </si>
  <si>
    <t>Bydd Llywodraeth Cymru yn ysgwyddo £23.99m o gyfanswm cost y cynllun, gyda £12.67m yn dod gan Awdurdod Lleol Wrecsam a £52m drwy’r Model Buddsoddi Cydfuddiannol.</t>
  </si>
  <si>
    <t>Mae'r prosiectau a gymeradwywyd hyd yma yn ALl Wrecsam yn cynnwys ysgol gynradd cyfrwng Saesneg Borras.</t>
  </si>
  <si>
    <t>Rhaglen Ysgolion a Cholegau ar gyfer yr 21ain Ganrif Coleg Pen-y-bont ar Ogwr</t>
  </si>
  <si>
    <t>Bydd Llywodraeth Cymru yn ysgwyddo £19.8m o gyfanswm cost y cynllun, gyda’r gweddiill yn dod gan Goleg Pen-y-bont ar Ogwr.</t>
  </si>
  <si>
    <t>Mae'r prosiectau a gymeradwywyd hyd yma yng Ngholeg Pen-y-bont ar Ogwr yn cynnwys Academi STEAM</t>
  </si>
  <si>
    <t>Rhaglen Ysgolion a Cholegau ar gyfer yr 21ain Ganrif Coleg Sir Gâr</t>
  </si>
  <si>
    <t>–</t>
  </si>
  <si>
    <t>Mae Coleg Sir Gâr yn bwriadu talu am eu rhaglen drwy’r Model Buddsoddi Cydfuddiannol.</t>
  </si>
  <si>
    <t>Rhaglen Ysgolion a Cholegau ar gyfer yr 21ain Ganrif Coleg Gwent</t>
  </si>
  <si>
    <t>Bydd Llywodraeth Cymru yn ysgwyddo £2.21m o gyfanswm cost y cynllun, gyda £1.19m yn dod gan Goleg Gwent a £56m drwy'r Model Buddsoddi Cydfuddiannol.</t>
  </si>
  <si>
    <t>Mae’r prosiectau a gymeradwywyd hyd yma yn Awdurdod Lleol Coleg Gwent yn cynnwys Cyfleusterau Arlwyo Newydd ar Gampws Brynbuga.</t>
  </si>
  <si>
    <t>Rhaglen Ysgolion a Cholegau ar gyfer yr 21ain Ganrif Coleg y Cymoedd</t>
  </si>
  <si>
    <t>Bydd Llywodraeth Cymru yn ysgwyddo £6.18m o gyfanswm cost y cynllun, gyda’r gweddill yn dod gan Goleg y Cymoedd.</t>
  </si>
  <si>
    <t>Mae'r prosiectau a gymeradwywyd hyd yma yng Ngholeg y Cymoedd yn cynnwys prosiect campws y Rhondda.</t>
  </si>
  <si>
    <t>Rhaglen Ysgolion a Cholegau ar gyfer yr 21ain Ganrif Coleg Cambria</t>
  </si>
  <si>
    <t>Bydd Llywodraeth Cymru yn ysgwyddo £28.87m o gyfanswm cost y cynllun, gyda’r gweddill yn dod gan Goleg Cambria.</t>
  </si>
  <si>
    <t>Mae’r prosiectau a gymeradwywyd hyd yma yn Awdurdod Lleol Coleg Cambria yn cynnwys Hwb Technoleg Iâl.</t>
  </si>
  <si>
    <t>Rhaglen Ysgolion a Cholegau ar gyfer yr 21ain Ganrif Grŵp Llandrillo Menai</t>
  </si>
  <si>
    <t>Bydd Llywodraeth Cymru yn ysgwyddo £32.68m o gyfanswm cost y cynllun, gyda £17.59m gan Grŵp Llandrillo Menai.</t>
  </si>
  <si>
    <t>Mae'r prosiectau a gymeradwywyd hyd yma yn Awdurdod Lleol Grŵp Llandrillo Menai yn cynnwys Gofal Anifeiliaid Bach Glynllifon.</t>
  </si>
  <si>
    <t>Bydd Llywodraeth Cymru yn ysgwyddo £2.93m o gyfanswm cost y cynllun, gyda’r gweddill yn dod gan Goleg Merthyr Tudful.</t>
  </si>
  <si>
    <t>Rhaglen Ysgolion a Cholegau ar gyfer yr 21ain Ganrif Coleg Caerdydd a'r Fro</t>
  </si>
  <si>
    <t>Mae Coleg Caerdydd a'r Fro yn bwriadu talu am eu rhaglen drwy’r Model Buddsoddi Cydfuddiannol.</t>
  </si>
  <si>
    <t>Rhaglen Ysgolion a Cholegau ar gyfer yr 21ain Ganrif Coleg Sir Benfro</t>
  </si>
  <si>
    <t>Bydd Llywodraeth Cymru yn ysgwyddo £4.77m o gyfanswm cost y cynllun, gyda’r gweddill yn dod gan Awdurdod Lleol Sir Benfro.</t>
  </si>
  <si>
    <t>Mae'r prosiectau a gymeradwywyd hyd yma yng Ngholeg Sir Benfro yn cynnwys ailfodelu ac adnewyddu'r campws.</t>
  </si>
  <si>
    <t>Rhaglen Ysgolion a Cholegau ar gyfer yr 21ain Ganrif Coleg Gŵyr Abertawe</t>
  </si>
  <si>
    <t>Bydd Llywodraeth Cymru yn ysgwyddo £16.95m o gyfanswm cost y cynllun, gyda’r gweddill yn dod gan Awdurdod Lleol Coleg Gŵyr Abertawe.</t>
  </si>
  <si>
    <t>Rhaglen Ysgolion a Cholegau ar gyfer yr 21ain Ganrif Grŵp NPTC</t>
  </si>
  <si>
    <t>Bydd Llywodraeth Cymru yn ysgwyddo £6.97m o gyfanswm cost y cynllun, gyda £3.75m yn dod gan Grŵp NPTC a £26.36m drwy'r Model Buddsoddi Cydfuddiannol.</t>
  </si>
  <si>
    <t>Rhaglen Ysgolion a Cholegau ar gyfer yr 21ain Ganrif Coleg Dewi Sant.</t>
  </si>
  <si>
    <t>Bydd Llywodraeth Cymru yn ysgwyddo £3.89m o gyfanswm cost y cynllun, gyda’r gweddill yn dod gan Goleg Dewi Sant.</t>
  </si>
  <si>
    <t>Dechrau'n Deg (ehangu)</t>
  </si>
  <si>
    <t>Dyrannwyd cyllideb o £566k ar gyfer gwaith cynnal a chadw hanfodol yn 2018-19.</t>
  </si>
  <si>
    <t>Mae Dechrau'n Deg yn rhan annatod o raglenni trechu tlodi Llywodraeth Cymru ac mae'n rhan o'r bwriad yn Symud Cymru Ymlaen i helpu 36,000 o blant 0-4 oed, sy'n byw yn rhai o gymunedau mwyaf difreintiedig Cymru drwy roi'r dechrau gorau posibl iddynt mewn bywyd. Ar hyn o bryd mae Llywodraeth Cymru yn adolygu'r ffordd y mae'r rhaglen Dechrau'n Deg yn cael ei chyflwyno.</t>
  </si>
  <si>
    <t>Ysgolion yr 21ain Ganrif a Rhaglen Addysg: Canolfannau Dysgu Cymunedol</t>
  </si>
  <si>
    <t>Caiff Cynlluniau Peilot eu nodi a'u cyflwyno drwy Raglen Ysgolion ac Addysg yr 21ain Ganrif.</t>
  </si>
  <si>
    <t>Mae'r prosiectau sy'n cael eu hadeiladu yn cynnwys clwb athletau cymunedol yn ysgol gynradd Rhiw Syr Dafydd, Caerffili; ystafell gymunedol yn Ysgol Rhys Pritchard, Sir Gaerfyrddin; cyfleuster cymunedol fel rhan o Gampws Cymunedol Queensferry, Sir y Fflint; hybiau cymunedol yn Ysgol y Faenol ac Ysgol Cymerau, Gwynedd; clinig creadigol a chanolfan gelfyddydau'r cyfryngau, a pharth canolfan gymunedol Gurnos Merthyr Tudful; Canolfan Chwaraeon a Chwarae Parc Camlas, Coleg Caerdydd a'r Fro; Canolfan dysgu cymunedol Llysfasi, Coleg Cambria</t>
  </si>
  <si>
    <t>Dechrau’n Deg</t>
  </si>
  <si>
    <t>Darperir cyllid i Awdurdodau Lleol i sicrhau bod cyfleusterau o ansawdd uchel ar gael i gyflawni'r rhaglen Dechrau'n Deg. Gwahoddir Awdurdodau Lleol i wneud cais am gyllid yn flynyddol.</t>
  </si>
  <si>
    <t>Mae Dechrau'n Deg yn rhan annatod o raglenni trechu tlodi Llywodraeth Cymru i helpu 36,000 o blant 0-4 oed, sy'n byw yn rhai o gymunedau mwyaf difreintiedig Cymru drwy roi'r dechrau gorau posibl iddynt mewn bywyd.</t>
  </si>
  <si>
    <t>Iechyd a Gofal Cymdeithasol</t>
  </si>
  <si>
    <t>Bydd cyllideb cyfalaf y GIG yn parhau i gael ei buddsoddi mewn seilwaith i gefnogi'r gwaith o ddarparu gwasanaethau cynaliadwy a hygyrch o ansawdd uchel ac i fwrw ymlaen â’r gwaith o drawsnewid y ddarpariaeth gofal iechyd yn y sectorau acíwt a sylfaenol a chymunedol.  Bydd y gyllideb cyfalaf hefyd yn canolbwyntio ar fuddsoddiadau â blaenoriaeth sy'n cwmpasu offer delweddu a diagnostig, cyfleoedd datgarboneiddio, iechyd meddwl a seilwaith ysbytai ehangach gan gynnwys digidol a gwybodeg. Yn 2020-21 cyfanswm y gwariant cyfalaf ar iechyd a gwasanaethau cymdeithasol yw £407m.</t>
  </si>
  <si>
    <t>Ymddiriedolaeth Gwasanaethau Ambiwlans Cymru - Adnewyddu Cerbydau’n Barhaus</t>
  </si>
  <si>
    <t>Cyllid gan Lywodraeth Cymru bob blwyddyn yn amodol ar gyflwyno a chymeradwyo achosion busnes unigol.
Mae'r Rhaglen (SOP) wedi'i chymeradwyo gan Lywodraeth Cymru ac mae'n cynnwys cerbydau newydd blynyddol.</t>
  </si>
  <si>
    <t>Mae gan yr Ymddiriedolaeth raglen uchelgeisiol ar gyfer gwella gwasanaethau, sy’n moderneiddio’r modd y caiff gwasanaethau rheng flaen eu darparu gyda’r nod o wella effeithlonrwydd cyffredinol. Bwriad penodol y rhaglen fflydoedd yw cefnogi a gwella’r model newydd o arferion gweithredol a darparu gwasanaeth ar yr un pryd â sicrhau bod fflydoedd gwell yn gweithredu mor effeithlon â phosibl.</t>
  </si>
  <si>
    <t>Ailddatblygu Ysbyty Felindre</t>
  </si>
  <si>
    <t>Model Buddsoddi Cydfuddiannol. SOP wedi’i hardystio a’r achos busnes amlinellol wrthi’n cael ei ddatblygu. Mae cyfanswm gwerth y cynllun yn seiliedig ar brisiau 2013-14.</t>
  </si>
  <si>
    <t>Bwrdd Iechyd Prifysgol Cwm Taf - Ysbyty'r Tywysog Siarl, Merthyr Tudful, ailwampio'r llawr gwaelod a'r llawr cyntaf</t>
  </si>
  <si>
    <t>Cyllid gan LlC ar yr amod bod yr achos busnes yn cael ei gymeradwyo. Mae Cam 1a bellach wedi gorffen ac mae gwaith wedi cychwyn ar Gam 1b - i fod i orffen yn 2021. Mae'r achos busnes llawn ar gyfer Cam 2 yn destun craffu ar hyn o bryd.</t>
  </si>
  <si>
    <t>Bydd y buddsoddiad hwn yn sicrhau cydymffurfiaeth â safonau Iechyd a Diogelwch, yn gwella effeithlonrwydd gwasanaethau, ansawdd a chynhyrchiant, yn unol â chyfeiriad strategol clinigol ac ariannol Bwrdd Iechyd Cwm Taf yn ehangach ac yn ailddylunio ardaloedd clinigol i ddarparu llety hyblyg, diogel a chroesawgar.</t>
  </si>
  <si>
    <t>Cynllun Cymru Gyfan - Cyfres o Brosiectau Gofal Sylfaenol</t>
  </si>
  <si>
    <t>Cyllid LlC.</t>
  </si>
  <si>
    <t>Llif o 19 o brosiectau gofal sylfaenol a chymunedol ledled Cymru (tua £85m). Bwriad y prosiectau yw buddsoddi mewn cenhedlaeth newydd o ganolfannau iechyd a gofal integredig sy’n un o ymrwymiadau allweddol Symud Cymru Ymlaen ac yn un o gonglfeini'r Polisi Iechyd yn Ffyniant i Bawb. Mae LlC nawr yn gweithio gyda chyrff y GIG i ddatblygu achosion busnes er mwyn gallu gweithredu a darparu. O blith y 15 prosiect cyfalaf a gynlluniwyd, mae 2021 wedi gorffen, bydd 22 yn gorffen yn 2019-20 ac mae’r achosion busnes ar gyfer y lleill wrthi’n cael eu cwblhau. 
Sylwer nad yw gwerth y cynllun a ffigurau cymorth Llywodraeth Cymru yn cynnwys y cynlluniau gofal sylfaenol a grybwyllir isod.</t>
  </si>
  <si>
    <t>Bwrdd Iechyd Prifysgol Aneurin Bevan – Canolfan Iechyd a Llesiant Tredegar</t>
  </si>
  <si>
    <t>Cyllid LlC. Mae'r achos busnes terfynol yn cael ei ystyried ar hyn o bryd.</t>
  </si>
  <si>
    <t>Mae'r cynllun ar gyfer datblygu Canolfan Iechyd a Llesiant newydd yn Nhredegar. Mae hyn yn rhan o gynllun llif arfaethedig Gofal Sylfaenol Cymru Gyfan.</t>
  </si>
  <si>
    <t>Bwrdd Iechyd Prifysgol Aneurin Bevan – Canolfan Iechyd a Llesiant Dwyrain Casnewydd</t>
  </si>
  <si>
    <t>Cyllid LlC. Mae'r achos busnes amlinellol yn cael ei ystyried ar hyn o bryd.</t>
  </si>
  <si>
    <t>Mae'r cynllun ar gyfer datblygu Canolfan Iechyd a Llesiant newydd yn Nwyrain Casnewydd. Mae hyn yn rhan o gynllun llif arfaethedig Gofal Sylfaenol Cymru Gyfan.</t>
  </si>
  <si>
    <t>Bwrdd Iechyd Prifysgol Caerdydd a'r Fro - Hwb Llesiant ym Maelfa</t>
  </si>
  <si>
    <t xml:space="preserve">Cyllid LlC. Cymeradwywyd yr achos busnes terfynol ym mis Rhagfyr 2020. </t>
  </si>
  <si>
    <t>Mae'r cynllun ar gyfer datblygu cynllun newydd ar gyfer Canolfan Iechyd Llanedeyrn. Mae hyn yn rhan o gynllun llif arfaethedig Gofal Sylfaenol Cymru Gyfan.</t>
  </si>
  <si>
    <t xml:space="preserve">Bwrdd Iechyd Prifysgol Cwm Taf – Canolfan Iechyd a Llesiant Sunnyside (Pen-y-bont ar Ogwr) </t>
  </si>
  <si>
    <t xml:space="preserve">Cyllid LlC. Cymeradwywyd yr achos busnes terfynol ym mis Medi 2020. </t>
  </si>
  <si>
    <t>Mae'r cynllun ar gyfer datblygu Canolfan Iechyd a Llesiant integredig ym Mhen-y-bont ar Ogwr. Mae hyn yn rhan o Bentref Iechyd a Lles llawer mwy gan gynnwys anghenion cyffredinol a thai â chymorth. Mae hyn yn rhan o Gynllun Piblinellau Gofal Sylfaenol Cymru Gyfan.</t>
  </si>
  <si>
    <t>Bwrdd Iechyd Prifysgol Hywel Dda - Cyfleusterau Newyddenedigol yn Ysbyty Glangwili - Cam 2</t>
  </si>
  <si>
    <t>Cyllid LlC. Cymeradwywyd yr achos busnes llawn yn ystod gwanwyn 2018 - mae gwaith wedi cychwyn a bydd wedi gorffen erbyn 2020.</t>
  </si>
  <si>
    <t>Bwriad Cam 2  yw mynd i’r afael â’r meysydd brys a nodwyd yn adroddiad y Coleg Brenhinol a sicrhau amgylchedd parhaol diogel a phriodol ar gyfer darparu gwasanaethau newyddenedigol ac obstetrig yn Ysbyty Glangwili.</t>
  </si>
  <si>
    <t>Bwrdd Iechyd Prifysgol Betsi Cadwaladr – Ysbyty Cymunedol Gogledd Dinbych</t>
  </si>
  <si>
    <t>Cyllid LlC. Mae’r achos busnes amlinellol wedi cael ei gymeradwyo a bydd yr achos busnes llawn yn cael ei gyflwyno ddechrau 2021.</t>
  </si>
  <si>
    <t>Bydd y cynllun yn darparu ystod o wasanaethau sydd wedi cael eu hailddylunio a’u ehangu ar safle Ysbyty Brenhinol Alexandra yn y Rhyl, Sir Ddinbych, sy’n adeilad rhestredig Gradd II, ac yn y cyffiniau. Bydd y datblygiad newydd yn helpu i leihau’r pwysau ar wasanaethau yn Ysbyty Glan Clwyd.</t>
  </si>
  <si>
    <t>Bwrdd Iechyd Prifysgol Betsi Cadwaladr - Ailddatblygu’r Uned Iechyd Meddwl i Gleifion Mewnol yn Ysbyty Glan Clwyd</t>
  </si>
  <si>
    <t>Cyllid LlC. Mae’r Rhaglen Amlinellol Strategol wedi cael ei hardystio. Disgwylir yr achos busnes amlinellol ddechrau 2020 a’r achos busnes llawn ddechrau 2021. Rhagwelir y bydd y gwaith wedi gorffen ddechrau 2023.</t>
  </si>
  <si>
    <t>Mae’r cynllun yn ymwneud ag ailddatblygu’r Uned ar gyfer cleifion iechyd meddwl mewnol yn Ysbyty Glan Clwyd.</t>
  </si>
  <si>
    <t>Bwrdd Iechyd Prifysgol Aneurin Bevan - Canolfan Radiotherapi Ategol</t>
  </si>
  <si>
    <t>Cyllid Llywodraeth Cymru yn amodol ar gymeradwyo'r achos busnes terfynol. Cymeradwywyd yr achos busnes amlinellol ym mis Ionawr 2021. Dylid nodi y gallai'r cyllid newid fel rhan o broses yr achos busnes llawn.</t>
  </si>
  <si>
    <t>Mae hwn yn brosiect ar y cyd sy'n cael ei ddatblygu gan Fwrdd Iechyd Aneurin Bevan ac Ymddiriedolaeth Felindre. Mae'r Bwrdd Iechyd yn arwain ar y cynllun gan y bydd y ganolfan yn ased gan Aneurin Bevan ar safle Nevill Hall.  Byddai'n ganolfan ategol i Ganolfan Ganser Felindre, a'r Ymddiriedolaeth yn darparu'r staff. Gan fod y Rhaglen Waith Trawsnewid Gwasanaethau Canser ehangach yn destun adolygiad, cydnabuwyd bod angen datblygu'r ganolfan i fodlonio'r galw ac i sicrhau cynaliadwyedd a gwydnwch yn y dyfodol, yn ogystal ag i ddarparu gwasanaethau radiotherapi mwy hygyrch ar gyfer  y De-ddwyrain.</t>
  </si>
  <si>
    <t>Hywel Dda / Bae Abertawe / Iechyd Cyhoeddus Cymru - Patholeg Ranbarthol</t>
  </si>
  <si>
    <t>Cyllid LlC. Mae’r Rhaglen Amlinellol Strategol wedi cael ei hardystio. Disgwylir yr achos busnes amlinellol ddechrau 2021 a’r achos busnes llawn ddechrau 2022. Rhagwelir y bydd y prif waith yn cael ei gwblhau erbyn 2025 a'r gwaith adnewyddu lleol yn cael ei gwblhau erbyn 2026.</t>
  </si>
  <si>
    <t>Bydd y buddsoddiad hwn (tua £77m) yn cefnogi datblygiad Labordy Patholeg Cellog Rhanbarthol Canolbarth a De-orllewin Cymru, Labordy Imiwleg Diagnostig Rhanbarthol a chyfleuster Microbioleg Feddygol Rhanbarthol yn Ysbyty Treforys, Abertawe ynghyd ag adnewyddu cyfleusterau lleol ar draws y rhanbarth.</t>
  </si>
  <si>
    <t>Cydwasanaethau GIG Cymru - Gwasanaethau Golchdai</t>
  </si>
  <si>
    <r>
      <t>Cyllid Llywodraeth Cymru yn amodol ar gymeradwyo achosion busnes. Cymeradwywyd yr achos busnes cychwynnol</t>
    </r>
    <r>
      <rPr>
        <sz val="8"/>
        <color rgb="FFFF0000"/>
        <rFont val="Arial"/>
        <family val="2"/>
      </rPr>
      <t xml:space="preserve"> </t>
    </r>
    <r>
      <rPr>
        <sz val="8"/>
        <color theme="1"/>
        <rFont val="Arial"/>
        <family val="2"/>
      </rPr>
      <t xml:space="preserve">ym mis Tachwedd 2020 - bydd achosion busnes amlinellol/terfynol yn cael eu cyflwyno maes o law. </t>
    </r>
  </si>
  <si>
    <t xml:space="preserve">Bydd y buddsoddiad hwn yn ceisio mynd i'r afael ag ansawdd gwael golchdai presennol y GIG ac yn ceisio rhesymoli ac uwchraddio seilwaith ac offer i wella gwasanaethau a chynnal gweithrediadau. </t>
  </si>
  <si>
    <t>Bwrdd Iechyd Prifysgol Aneurin Bevan - Uned Sterileiddio a Dadhalogi Ysbytai</t>
  </si>
  <si>
    <t>Cyllid LlC. Cymeradwywyd yr achos busnes llawn yn ystod gwanwyn 2019 - mae'r gwaith wedi cychwyn a bydd wedi'i orffen erbyn 2021.</t>
  </si>
  <si>
    <t xml:space="preserve">Bydd y buddsoddiad hwn yn darparu Uned Sterileiddio a Dadhalogi newydd i gefnogi Ysbyty Athrofaol y Faenor sydd newydd ei agor. </t>
  </si>
  <si>
    <t>Mae'r cynlluniau a restrir isod yn cynrychioli lefelau ariannu 'mewn egwyddor ar gyfer awdurdodau lleol a cholegau unigol o'r ail don o gyllid Rhaglen Ysgolion a Cholegau ar gyfer yr 21ain Ganrif Cymru Gyfan. Mewn gwirionedd, gall lefelau buddsoddi newid wrth i achosion busnes gael eu cymeradwyo.</t>
  </si>
  <si>
    <t>Mae’r adran ganlynol yn cynnwys disgrifiad manwl o holl gynlluniau awdurdodau lleol Cymru lle mae cyfanswm gwerth y cynlluniau yn fwy na £2m; ac mae’r cynllun wrthi’n cael ei ddarparu, neu mae i fod i ddechrau yn y tair blynedd nesaf. Oherwydd y ffordd mae rhai cynlluniau’n cael eu hariannu, dylid nodi bod rhywfaint o orgyffwrdd rhwng data Llywodraeth Cymru a data Awdurdodau Lleol (er enghraifft, mae Rhaglen Ysgolion ac Addysg ar gyfer yr 21ain Ganrif yn cael ei hariannu’n rhannol gan Lywodraeth Cymru a’i hariannu’n rhannol gan awdurdodau lleol). Amcangyfrifon yw’r ffigurau, ac maent yn seiliedig ar y data mwyaf cyfredol sydd ar gael, wedi’u talgrynnu i ddau le degol.</t>
  </si>
  <si>
    <t xml:space="preserve">Atodiad 2 – Llif prosiectau Awdurdodau Lleol Cymru </t>
  </si>
  <si>
    <t xml:space="preserve">Awdurdod Lleol </t>
  </si>
  <si>
    <t xml:space="preserve">Blaenau Gwent                                                                                                                                         </t>
  </si>
  <si>
    <t>Gwaith Gwella Priffyrdd</t>
  </si>
  <si>
    <t>£2.1m Awdurdod Lleol (ALl)  £1.5m Llywodraeth Cymru (LlC).</t>
  </si>
  <si>
    <t>Rhoi wyneb newydd ar amrywiol lwybrau drwy’r Fwrdeistref. Lleoliad: Amrywiol leoliadau ledled y Fwrdeistref</t>
  </si>
  <si>
    <t>Lime Avenue</t>
  </si>
  <si>
    <t>£2.5m UE, £3.5m LlC, £0.5m ALl</t>
  </si>
  <si>
    <t>Creu unedau busnes hybrid ar gyn-safle’r gweithfeydd yng Nglyn Ebwy i ddarparu lle newydd i gynorthwyo datblygiad mentrau bach a chanolig i wella creu swyddi yn yr ardal.                                          Lleoliad: Glyn Ebwy.</t>
  </si>
  <si>
    <t>Coridor Gogleddol Glyn Ebwy</t>
  </si>
  <si>
    <t>£1.1m LlC/UE – Gwaith Gwella Carthffosydd. Nid yw buddsoddiad LlC a'r sector preifat yn hysbys ar hyn o bryd.</t>
  </si>
  <si>
    <t>Creu cyfres o ddatblygiadau sy’n ategu ac yn gwella bywiogrwydd Glyn Ebwy fel cymuned gynaliadwy. Datblygiad preswyl, gwell cyfle economaidd, a chyfleusterau hamdden. Bydd Gwaith Gwella Carthffosydd Ardal Fenter Glyn Ebwy yn galluogi safleoedd ar hyd Coridor Gogledd Glyn Ebwy i fod yn barod i'w datblygu.                                                Lleoliad: Glyn Ebwy.</t>
  </si>
  <si>
    <t>Bargen Ddinesig Prifddinas-Ranbarth Caerdydd</t>
  </si>
  <si>
    <t>£5.54m cyfraniad cyllid cyfalaf Cyngor Bwrdeistref Sirol Blaenau Gwent (CBSBG) ar sail cyfran y boblogaeth o £120m, cyfanswm cyfraniad yr ALl.</t>
  </si>
  <si>
    <t>Cyfanswm y CCRCD (ac eithrio’r Metro) yw £495m ac mae’n cynnwys 10 ALl gyda Chyngor Caerdydd yn Awdurdod Arweiniol. Mae £375m o gyllid wedi’i ymrwymo gan Lywodraeth y DU ac mae £120m i ddod gan y 10 Awdurdod Lleol. Mae prosiectau a rhaglenni wrthi’n cael eu datblygu ar hyn o bryd.</t>
  </si>
  <si>
    <t>Ysgolion yr 21ain Ganrif</t>
  </si>
  <si>
    <t>Cyllid ALl a LlC – Gwaith cyflawni'n mynd rhagddo.Cyfanswm cyllid LlC £19m.</t>
  </si>
  <si>
    <t>Lleoliad: Amrywiol ledled y Fwrdeistref.</t>
  </si>
  <si>
    <t>Gofal Plant</t>
  </si>
  <si>
    <t xml:space="preserve">LlC £4.1m </t>
  </si>
  <si>
    <t>Adeiladu sefydliadau blynyddoedd cynnar.                                                                     Lleoliad: Amrywiol ledled y Fwrdeistref.</t>
  </si>
  <si>
    <t>Canolfan Ailgylchu Gwastraff Cartrefi</t>
  </si>
  <si>
    <t>LlC £2.8m</t>
  </si>
  <si>
    <r>
      <rPr>
        <sz val="8"/>
        <color rgb="FF000000"/>
        <rFont val="Arial"/>
        <family val="2"/>
      </rPr>
      <t>Creu Canolfan Ailgylchu Gwastraff Cartrefi newydd yn ardal Abertyleri</t>
    </r>
    <r>
      <rPr>
        <sz val="8"/>
        <color rgb="FFFF0000"/>
        <rFont val="Arial"/>
        <family val="2"/>
      </rPr>
      <t>.</t>
    </r>
  </si>
  <si>
    <t>Safle Gwaith y Parc Cyflogaeth</t>
  </si>
  <si>
    <t>LlC £12m</t>
  </si>
  <si>
    <t xml:space="preserve">Adeiladu unedau Diwydiannol.  Mae Adfywio'n cynnal trafodaethau gyda LlC ynghylch a fydd hyn yn cael ei gomisiynu drwy'r Awdurdod lleol neu drydydd parti.  </t>
  </si>
  <si>
    <t xml:space="preserve">Adeilad Monwel Hankinson </t>
  </si>
  <si>
    <t>LlC £7.5m. Cyllid i'w gadarnhau</t>
  </si>
  <si>
    <t xml:space="preserve">Estyniad ail lawr i'r adeilad presennol i ddarparu hyb sgiliau yn y dyfodol. </t>
  </si>
  <si>
    <t xml:space="preserve">Pen-y-bont ar Ogwr </t>
  </si>
  <si>
    <t>Ysgolion yr 21ain Ganrif – Band B</t>
  </si>
  <si>
    <t>£20.4m Awdurdod Lleol (ALl), £34m Llywodraeth Cymru (LlC).</t>
  </si>
  <si>
    <t>Lleoliadau i’w pennu.</t>
  </si>
  <si>
    <t>Cynlluniau Priffyrdd Ysgolion Band B</t>
  </si>
  <si>
    <t>£3.4m ALl.</t>
  </si>
  <si>
    <t>Goleuadau Stryd Newydd</t>
  </si>
  <si>
    <t>£2.5m ALl (drwy fenthyciad Salix).</t>
  </si>
  <si>
    <t>Uwchraddio i lusernau LED ar gyfer colofnau goleuadau stryd mewn amrywiol leoliadau ar draws y Fwrdeistref.</t>
  </si>
  <si>
    <t>Teithio llesol Parc Technoleg Pencoed</t>
  </si>
  <si>
    <t>£2.4m LlC.</t>
  </si>
  <si>
    <t>Pecyn teithio llesol ar gyfer Pen-y-bont ar Ogwr - Pencoed</t>
  </si>
  <si>
    <t>ALl £10m, HMT £37m.</t>
  </si>
  <si>
    <t>Mae'r Fargen Ddinesig yn rhaglen y cytunwyd arni yn 2016 rhwng Llywodraeth y DU, Llywodraeth Cymru a'r deg awdurdod lleol yn y De-ddwyrain i sicrhau twf economaidd sylweddol yn y rhanbarth drwy fuddsoddi, uwchsgilio, a gwell cysylltedd ffisegol a digidol.</t>
  </si>
  <si>
    <t>Adnewyddu Cerbydffyrdd a Throedffyrdd</t>
  </si>
  <si>
    <t>ALl £4.5m.</t>
  </si>
  <si>
    <t>Amrywiol welliannau i'r seilwaith ffyrdd ar draws y Fwrdeistref.</t>
  </si>
  <si>
    <t>Rhaglen Rheoli Risgiau Arfordirol</t>
  </si>
  <si>
    <t>ALl £1.5m, LlC £4.5m.</t>
  </si>
  <si>
    <t>Gwaith rheoli risg arfordirol ym Mhorthcawl.</t>
  </si>
  <si>
    <t>Adfywio Porthcawl</t>
  </si>
  <si>
    <t>ALl £2.6m.</t>
  </si>
  <si>
    <t>Adfywio Porthcawl.</t>
  </si>
  <si>
    <t>Rhaglen Ddatblygu Cwm Llynfi</t>
  </si>
  <si>
    <t xml:space="preserve">Benthyciad LlC £2.2m. </t>
  </si>
  <si>
    <t>Gwaith adfywio yng Nghwm Llynfi.</t>
  </si>
  <si>
    <t>Neuadd y Dref Maesteg</t>
  </si>
  <si>
    <t xml:space="preserve">ALl £2.6m, £2.6m ERDF, £0.6m Grant Loteri, £0.6m LlC, £0.6 cyllid allanol amrywiol. </t>
  </si>
  <si>
    <t>Prosiect yn cynnwys adnewyddu Neuadd y Dref Maesteg.</t>
  </si>
  <si>
    <t>Rhwydwaith Gwres Caerau</t>
  </si>
  <si>
    <t>ALl £1.1m, £5.1m ERDF.</t>
  </si>
  <si>
    <t>Cynllun gwres arloesol i ddarparu ynni i gartrefi yng Nghaerau.</t>
  </si>
  <si>
    <t>Hybiau Menter</t>
  </si>
  <si>
    <t>£1.5m ERDF, £0.5m ALl.</t>
  </si>
  <si>
    <r>
      <rPr>
        <sz val="8"/>
        <color theme="1"/>
        <rFont val="Arial"/>
        <family val="2"/>
      </rPr>
      <t>Bydd y prosiect yn cynnwys adnewyddu Canolfan Fenter ac adeiladu unedau diwydiannol newydd. Gwaith adeiladu i ddechrau yn 2019-20.</t>
    </r>
  </si>
  <si>
    <t>Cartrefi Gofal Ychwanegol</t>
  </si>
  <si>
    <t>ALl £3m.</t>
  </si>
  <si>
    <r>
      <rPr>
        <sz val="8"/>
        <color theme="1"/>
        <rFont val="Arial"/>
        <family val="2"/>
      </rPr>
      <t>Mae Linc yn gweithio gyda Chyngor Pen-y-bont tuag at ddarparu dau gynllun Gofal Ychwanegol newydd yn y Fwrdeistref. Mae’r ddau gynllun yn cynnwys cyfleusterau Gofal Preswyl ar y llawr gwaelod gyda fflatiau Gofal Ychwanegol uwchben ynghyd â chyfleusterau cymunedol. Mae hyn yn cynnwys cyfanswm o 70 o unedau, sef 45 uned gofal ychwanegol a 25 uned gofal preswyl. Lleoliad: Heol-yr-Ysgol, Pen-y-bont ar Ogwr. Heol Pen-y-bont, Maesteg.</t>
    </r>
  </si>
  <si>
    <t xml:space="preserve">Uwchraddio Waterton </t>
  </si>
  <si>
    <t>ALl £8m.</t>
  </si>
  <si>
    <t>Rhesymoli ac Adnewyddu'r Depo Priffyrdd.</t>
  </si>
  <si>
    <t>Ffocws Buddsoddi Cyrchfan Porthcawl</t>
  </si>
  <si>
    <t>ERDF £1.3m, LlC £0.3m, ALl £0.6m.</t>
  </si>
  <si>
    <t>Y prosiect yn cynnwys adeiladu Canolfan Chwaraeon Dŵr newydd yn Rest Bay, Porthcawl. Yn y cam adeiladu yn ystod 2019-20.</t>
  </si>
  <si>
    <t>Caerffili</t>
  </si>
  <si>
    <t>Gwella Priffyrdd</t>
  </si>
  <si>
    <t>Cyllid o £2.22m gan yr Awdurdod Lleol (ALl).</t>
  </si>
  <si>
    <t>Gwelliannau wedi’u cyfyngu i gynnwys dulliau ac arferion peirianneg modern er mwyn ymestyn oes ffyrdd a lleihau costau cynnal a chadw i'r dyfodol i'r graddau mwyaf posibl. Rhoddir blaenoriaeth i lwybrau strategol; ffyrdd gyda gwariant uchel ar atgyweirio dros dro a ffyrdd sy’n cynhyrchu nifer uchel o hawliadau trydydd parti. Gwaith yn mynd rhagddo.</t>
  </si>
  <si>
    <t>Rhaglen Goleuadau Stryd Salix</t>
  </si>
  <si>
    <t>Benthyciad Salix o £4.14m wedi'i gymeradwyo. £110k cyllid Cyngor Bwrdeistref Sirol Caerffili (CBSC) ei hun (cyllideb gyfalaf goleuadau stryd).</t>
  </si>
  <si>
    <t>Cynllun wedi dechrau ym Mawrth 2019. Adnewyddu'r holl oleuadau stryd presennol ar draws y Sir gan osod technoleg LED.</t>
  </si>
  <si>
    <t>Safon Ansawdd Tai Cymru (SATC)</t>
  </si>
  <si>
    <t>60% cyllid ALl (HRA) Benthyca 20%/Grant (MRA) 20%</t>
  </si>
  <si>
    <t xml:space="preserve">Gwaith i'w gwblhau erbyn y dyddiad cau estynedig, o fis Rhagfyr 2021.                                  Lleoliad: Ledled y sir. </t>
  </si>
  <si>
    <t>Y Cyfrif Refeniw Tai - Strategaeth Rheoli Ôl-Asedau</t>
  </si>
  <si>
    <t>30 y flwyddyn</t>
  </si>
  <si>
    <t>Parhaus</t>
  </si>
  <si>
    <t>80% cyllid ALl (HRA)/Grant (MRA) 20%</t>
  </si>
  <si>
    <t xml:space="preserve">Rhaglen 30 mlynedd i gynnal y buddsoddiad o £261m i gyrraedd SATC. </t>
  </si>
  <si>
    <t>Y Cyfrif Refeniw Tai - Adeiladu Newydd</t>
  </si>
  <si>
    <t>Cyllid ALl (HRA)/Grant LlC/Benthyca £30m.</t>
  </si>
  <si>
    <t>Penderfynir ar gyllid LlC gan ddefnyddio'r model SVM, felly mae'n gallu amrywio o un prosiect i'r llall. Cynnig i adeiladu 400 o gartrefi newydd erbyn 2025.</t>
  </si>
  <si>
    <t>Canolfan Plant ag Anghenion Cymhleth</t>
  </si>
  <si>
    <t>Cyllid o £3.1m gan yr ALl.</t>
  </si>
  <si>
    <r>
      <rPr>
        <sz val="8"/>
        <color theme="1"/>
        <rFont val="Arial"/>
        <family val="2"/>
      </rPr>
      <t>Darparu Canolfan Blant newydd sy'n addas i'r diben i ateb y galw cynyddol am y gwasanaeth hwn. Mae'r gyllideb wedi'i chymeradwyo, bydd y prosiect yn dechrau unwaith y bydd lleoliad addas wedi'i ganfod.</t>
    </r>
  </si>
  <si>
    <t>Cynllun Ansawdd Aer Hafodyrynys</t>
  </si>
  <si>
    <t>Rhaglen a ariennir gan LlC.</t>
  </si>
  <si>
    <t>Prynu a dymchwel tŷ yn Hafordrynys er mwyn bodloni'r ddeddfwriaeth berthnasol o dan Gyfarwyddeb Ansawdd Aer Deddf yr Amgylchedd 1995 (Astudiaeth Dichonoldeb ar gyfer Cydymffurfiaeth Nitrogen Deuocsid) 2019.</t>
  </si>
  <si>
    <t>Camlas Sir Fynwy ac Aberhonddu</t>
  </si>
  <si>
    <t>Wedi'i ariannu gan yr ALl yn bennaf a £600k gan LlC.</t>
  </si>
  <si>
    <t>Adnewyddu ac ailwneud Camlas Sir Fynwy ac Aberhonddu. Disgwylir i'r gwaith ddechrau ym mis Chwefror 2021.</t>
  </si>
  <si>
    <t>Tŷ Du - Safle cyflogaeth</t>
  </si>
  <si>
    <t>CBSC £360k arian cyfatebol; grant LlC £350k; grant ERDF £1.34m.</t>
  </si>
  <si>
    <t>Mae Tŷ Du, Nelson, wedi ei nodi fel Safle Cyflogaeth Strategol gan Lywodraeth Cymru. Ym mis Hydref 2016, rhoddwyd caniatâd cynllunio amlinellol ar gyfer datblygiad mawr defnydd cymysg ar safle ym mherchnogaeth Llywodraeth Cymru. Mae’r uwchgynllun ar gyfer y safle yn cynnwys datblygiad defnydd cymysg o hyd at 200 o dai a hyd at 3.8ha o ofod llawr cyflogaeth B1. Mae cyfle wedi codi i’r Cyngor allu cydweithio â LlC i ddarparu unedau cyflogaeth yn Nhŷ Du.</t>
  </si>
  <si>
    <t>Stad Ddiwydiannol Lawns - unedau</t>
  </si>
  <si>
    <t>CBSC £710k arian cyfatebol; grant ERDF £1.49m.</t>
  </si>
  <si>
    <t>Adeiladu unedau diwydiannol newydd ar stad ddiwydiannol y Lawnt, Rhymni. Yn gyffredinol, bydd y prosiect arfaethedig yn canolbwyntio ar ddatgloi, mewn dau gam, oddeutu 1.3 hectar o dir llwyd, nad yw’n cael ei ddefnyddio ddigon, wedi’i leoli ym mhen deheuol Stad Ddiwydiannol y Lawnt, sy’n eiddo i’r Cyngor. Pan fydd wedi’i ddatblygu’n llawn, mae gan y tir botensial i ddarparu lle ar gyfer oddeutu 20 o unedau busnes bach, modern.</t>
  </si>
  <si>
    <t>Caerdydd</t>
  </si>
  <si>
    <t>Ysgolion yr 21ain Ganrif a Rhaglen Addysg Band B</t>
  </si>
  <si>
    <t xml:space="preserve">Awdurdod Lleol (ALl) / Llywodraeth Cymru (LlC) yn ôl cyfraddau ymyrraeth – Amcangyfrif o gyfanswm cost yr amlen/ y llwybr caffael heb ei gadarnhau eto. </t>
  </si>
  <si>
    <t>Llywodraeth Cymru, Cyllid Band B ym amodol ar gymeradwyaeth, cyllid y Cyngor ei hun ar gyfer amrywiaeth o gynlluniau i wella cyfleusterau ysgolion a seilwaith yng Nghaerdydd. Lleoliad: Ledled y sir.</t>
  </si>
  <si>
    <t>Adnewyddu ac Addasrwydd Asedau Eiddo – Ysgolion</t>
  </si>
  <si>
    <t xml:space="preserve">ALl £28.4m – Fframwaith/adran fewnol Rheoli Cyfleusterau </t>
  </si>
  <si>
    <t xml:space="preserve">Rhoi sylw i gyflwr stoc eiddo’r Cyngor yn unol â chynlluniau a gwaith blaenoriaeth Rheoli Asedau’r Gyfarwyddiaeth. Lleoliad: Ledled y sir.    </t>
  </si>
  <si>
    <t>Adnewyddu Asedau Eiddo – Heb fod yn Ysgolion</t>
  </si>
  <si>
    <t>ALl £5.5m – Yn bennaf, defnyddio adran fewnol Rheoli Cyfleusterau.</t>
  </si>
  <si>
    <t xml:space="preserve">Rhoi sylw i gyflwr stoc eiddo’r Cyngor nad ydynt yn ysgolion yn unol â chynlluniau a gwaith blaenoriaeth Rheoli Asedau’r Gyfarwyddiaeth.  Lleoliad: Ledled y sir.    </t>
  </si>
  <si>
    <t>Addasrwydd a Digonolrwydd Ysgolion</t>
  </si>
  <si>
    <t>ALl £3m – Contractwyr fframwaith.</t>
  </si>
  <si>
    <t>Darparu ar gyfer materion hygyrchedd cynyddol mewn ysgolion. Gwneud darpariaeth ar gyfer disgyblio ag anghenion hygyrchedd, rhoi sylw i’r cynnydd yn niferoedd disgyblion a gwaith angenrheidiol i wella cyfleusterau mewn ysgolion nad ydynt yn rhan o’r rhaglen Ysgolion yr 21ain Ganrif. Lleoliad: Ledled y sir.</t>
  </si>
  <si>
    <t>Ailwynebu Priffyrdd a Throedffyrdd</t>
  </si>
  <si>
    <t>ALl £15.3m – Contractwyr fframwaith. Grant LlC £1.6m.</t>
  </si>
  <si>
    <t>Dyraniad ar gyfer ailwynebu ac ailadeiladu priffyrdd a throedffyrdd, gan gynnwys rhoi sylw i gyflwr gwreiddiau coed a thyllau coed ar droedffyrdd a rhoi ymylon isel i balmentydd. Lleoliad: Ledled y sir.</t>
  </si>
  <si>
    <t>Strwythurau Priffyrdd</t>
  </si>
  <si>
    <t>ALl £3.5m – Contractwyr allanol fesul prosiect, oherwydd gofynion arbenigol.</t>
  </si>
  <si>
    <t>Cryfhau ac adnewyddu pontydd, ceuffosydd a strwythurau priffyrdd eraill is-safonol fel rhan o’r cynllun Rheoli Asedau Seilwaith Priffyrdd. Lleoliad: Ledled y sir.</t>
  </si>
  <si>
    <t>Llwybr Troed y Mileniwm</t>
  </si>
  <si>
    <t>ALl £1.9m – Contractwyr fframwaith.</t>
  </si>
  <si>
    <r>
      <rPr>
        <sz val="8"/>
        <color theme="1"/>
        <rFont val="Arial"/>
        <family val="2"/>
      </rPr>
      <t>Adnewyddu arwyneb pren Llwybr Troed y Mileniwm, sy’n dod at ddiwedd ei oes disgwyliedig, gan ddefnyddio pren newydd neu ddeunyddiau eraill. Mae’r llwybr troed yn darparu cyswllt rhwng Wood Street a Heol y Bont-faen, ynghyd â mynediad i mewn ac allan o Stadiwm Principality.</t>
    </r>
  </si>
  <si>
    <t>Goleuadau Stryd gan gynnwys Effeithlonrwydd Ynni</t>
  </si>
  <si>
    <t>ALl £8.8m – Contractwyr allanol</t>
  </si>
  <si>
    <t>Adnewyddu colofnau, gosod goleuadau LED preswyl newydd a gwaith trydanol fel rhan o’r cynllun Rheoli Asedau Seilwaith Priffyrdd. Lleoliad: Ledled y sir.</t>
  </si>
  <si>
    <t>Rheoli Traffig, Cludiant Cyhoeddus,  Telemateg a Thwnnel Tre-biwt</t>
  </si>
  <si>
    <t>ALl £11.1m – Contractwyr fframwaith.</t>
  </si>
  <si>
    <t>Gwelliannau strategol a lleol i’r rhwydwaith gan gynnwys gwelliannau i gyffyrdd a diogelwch cerddwyr, gyda ffocws ar sicrhau cyllid cyfatebol. Angen adnewyddu'r seilwaith telemateg ar gyfer gweithrediad parhaus y twnnel a’r seilwaith trafnidiaeth. Cyfnewidfa fysiau newydd yng Ngorllewin y Ddinas a dylunio a gweithredu cynlluniau blaenoriaeth o ran trafnidiaeth ac ansawdd aer. Lleoliad: Ledled y sir.</t>
  </si>
  <si>
    <t>Datblygu Rhwydwaith Beicio Strategol</t>
  </si>
  <si>
    <t>ALl £6.8m – Contractwyr fframwaith.</t>
  </si>
  <si>
    <t>Gweithredu a chyllid cyfatebol ar gyfer y strategaeth beicio. Amrywiol lwybrau beicio presennol a chreu gwelliannau i’r rhwydwaith neu ddolenni coll rhwng llwybrau. Maent yn cynnwys gosod mannau parcio beiciau a gwelliannau i’r rhwydwaith yn ogystal â chefnogi cyllid cyfatebol tuag at grantiau Llywodraeth Cymru a theithio llesol. Lleoliad: Ledled y sir.</t>
  </si>
  <si>
    <t>Bargen Prifddinas-Ranbarth Caerdydd – Cyfraniad y Cyngor i’r Gronfa Fuddsoddi</t>
  </si>
  <si>
    <t>ALl £18.8m/ALl £36.6m Cost trosglwyddo a Chronfa BBaCh/Arall ALl/LlC/HMT – Llwybrau cyflawni i'w pennu fesul prosiect.</t>
  </si>
  <si>
    <r>
      <rPr>
        <sz val="8"/>
        <color theme="1"/>
        <rFont val="Arial"/>
        <family val="2"/>
      </rPr>
      <t>Cyfraniad y cyngor at y Gronfa Fuddsoddi. Lleoliad: Rhanbarthol.</t>
    </r>
  </si>
  <si>
    <t>Erydu Arfordirol a Risg Llifogydd</t>
  </si>
  <si>
    <t>ALl £2.7m/Grantiau LlC yn amodol ar gymeradwyaeth.</t>
  </si>
  <si>
    <t>Cynlluniau risg llifogydd bach ac arian cyfatebol tuag at gynllun i reoli risg llifogydd ac erydu yn aber Afon Rhymni, gan gynnwys diogelu deunydd tirlenwi, seilwaith ffyrdd allweddol a Safle Teithwyr Rover Way. Mae'r gwaith gweithredu yn amodol ar ddylunio, amcangyfrifon o gyfanswm y gost a dyfarniad grant llwyddiannus gan LlC.</t>
  </si>
  <si>
    <t>Argae Parc y Rhath ac Ardal Parc y Rhath</t>
  </si>
  <si>
    <t>ALl £2.8m – Contractwyr fframwaith.</t>
  </si>
  <si>
    <t>Ystyrir y gwaith yn angenrheidiol fel rhan o Ddeddf Cronfeydd Dŵr 1975, yn dilyn adroddiad archwilio a gofynion Cyfoeth Naturiol Cymru. Mae’r gost yn amodol ar werthuso opsiynau, dylunio manwl ar yr opsiwn a argymhellir ac effaith ar nodweddion eraill y Parc Hanesyddol a restrwyd ar Radd 1.</t>
  </si>
  <si>
    <t>Seilwaith Rheoli Gwastraff</t>
  </si>
  <si>
    <t>ALl £4.4m – Contractwyr allanol</t>
  </si>
  <si>
    <r>
      <rPr>
        <sz val="8"/>
        <color theme="1"/>
        <rFont val="Arial"/>
        <family val="2"/>
      </rPr>
      <t>Datblygu Canolfan Newydd i Ailgylchu Gwastraff Cartrefi, Cyfleuster Ailgylchu Deunyddiau a seilwaith arall o ran rheoli a chasglu gwastraff. Ehangu'r gwasanaeth casglu gwydr ar wahân ledled y ddinas.</t>
    </r>
  </si>
  <si>
    <t>Fferm Solar a Rhwydwaith Gwres Ardal</t>
  </si>
  <si>
    <t>ALl £1.3m/Grant HNIP £6.6m/Benthyciad LlC £8.5m – Contractwyr allanol.</t>
  </si>
  <si>
    <t>Cwblhau Fferm Solar yn hen safle tirlenwi Ffordd Lamby a chreu Rhwydwaith Gwres Ardal.</t>
  </si>
  <si>
    <t>Gwasanaeth Cyfleusterau i’r Anabl (yn cynnwys Tai Cyhoeddus)</t>
  </si>
  <si>
    <t>ALl £24.1m – Contractwyr fframwaith.</t>
  </si>
  <si>
    <t>I ddarparu addasiadau fel cawodydd, lifftiau grisiau a newidiadau mewnol i alluogi'r derbynnydd i fyw’n annibynnol yn ei gartref ei hun. Lleoliad: Ledled y sir.</t>
  </si>
  <si>
    <t>Moderneiddio TGCh i Wella Prosesau Busnes</t>
  </si>
  <si>
    <t>ALl £3.2m – Contractwyr allanol/staff mewnol fesul prosiect.</t>
  </si>
  <si>
    <t>Buddsoddi mewn prosiectau technoleg gan gynnwys: Diweddaru Gweinyddion, Gwytnwch, System Rheoli Dogfennau, a Digideiddio, gan alluogi’r Cyngor i wneud gwelliannau i brosesau busnes a thrwy hynny wella darpariaeth gwasanaeth y gyfarwyddiaeth. Lleoliad: Ledled y sir.</t>
  </si>
  <si>
    <t xml:space="preserve">Cyfraniad at arena a gweddill cost caffael safle </t>
  </si>
  <si>
    <t>ALl £30m – Contractwyr allanol.</t>
  </si>
  <si>
    <t>Cyfraniad y Cyngor at weddill costau caffael tir a chostau adeiladu.</t>
  </si>
  <si>
    <t>Datblygiad Llanrhymni</t>
  </si>
  <si>
    <t>ALl £7.5m – Contractwyr allanol / Partner Datblygu.</t>
  </si>
  <si>
    <t>Pont a chyswllt ffordd newydd rhwng ystad Llanrhymni a'r A48 fel rhan o Strategaeth Ddiwydiannol Dwyrain Caerdydd. Yn amodol ar arfarniad opsiynau, hyfywedd a derbyniadau tir.</t>
  </si>
  <si>
    <t>Strategaeth y Swyddfa Graidd</t>
  </si>
  <si>
    <t>ALl £8.2m – Contractwyr allanol.</t>
  </si>
  <si>
    <t>Caniatáu cydgrynhoi mewn adeiladau amgen.</t>
  </si>
  <si>
    <t>Fflyd Cerbydau Newydd</t>
  </si>
  <si>
    <t>ALl £11.5m – Contractwyr allanol.</t>
  </si>
  <si>
    <t>Cerbydau yn lle'r fflyd cerbydau gwastraff.</t>
  </si>
  <si>
    <t>Gwasanaethau Trafnidiaeth Dinas Caerdydd Cyf</t>
  </si>
  <si>
    <t>ALl £6.6m – Contractwyr allanol.</t>
  </si>
  <si>
    <t xml:space="preserve">Tuag at becyn cymorth i Cardiff City Transport Services Limited. </t>
  </si>
  <si>
    <t>Tai Cyhoeddus</t>
  </si>
  <si>
    <t>ALl £262m, Grant a Chyfraniadau LlC £25m - Contractwyr Allanol a’r gwasanaeth Cynnal a Chadw Tai.</t>
  </si>
  <si>
    <t>Buddsoddi mewn adfywio stadau, ailfodelu stoc, cynnal Safonau Ansawdd Tai Cymru a rhaglen adeiladu o’r newydd. Lleoliad: Ledled y sir.</t>
  </si>
  <si>
    <t>Sir Gaerfyrddin</t>
  </si>
  <si>
    <t>Ysgolion yr 21ain Ganrif Band A</t>
  </si>
  <si>
    <t>Awdurdod Lleol (ALl) £43.35m a Llywodraeth Cymru (LlC) £43.35m.</t>
  </si>
  <si>
    <t>Lleoliad: Ledled y sir.</t>
  </si>
  <si>
    <t>Ysgolion yr 21ain Ganrif Band B</t>
  </si>
  <si>
    <t>ALl £40m a LlC £89.5m.</t>
  </si>
  <si>
    <t>ALl £3m (3 mlynedd) a Grant LlC £21m (22-22 a 23-20) – Amrywiol – contractwyr mewnol ac allanol.</t>
  </si>
  <si>
    <t>Ailadeiladu ac ailwynebu priffyrdd er mwyn mynd i'r afael ag ôl-groniad o waith atgyweirio sy’n aros i’w wneudLleoliad: Ledled y sir.</t>
  </si>
  <si>
    <t>Cryfhau Pontydd Rheilffordd</t>
  </si>
  <si>
    <t>ALl £2m – Amrywiol – contractwyr mewnol ac allanol.</t>
  </si>
  <si>
    <t>Adeiladu ac uwchraddio pontydd rheilfforddLleoliad: Ledled y sir.</t>
  </si>
  <si>
    <t>ALl £10.7m - prynu'n uniongyrchol gan wahanol weithgynhyrchwyr.</t>
  </si>
  <si>
    <t>Rhaglen wedi'i hamserlennu i brynu cerbydau fflyd newydd gan gynnwys: cerbydau casglu sbwriel, cerbydau gofal cymdeithasol a bysiau addysg.</t>
  </si>
  <si>
    <t>Gwaith Trydanol Neuadd y Sir</t>
  </si>
  <si>
    <t>£2.5m – Amrywiol – contractwyr mewnol ac allanol.</t>
  </si>
  <si>
    <t>Rhaglen o uwchraddio i systemau trydanol yn neuadd y sir, Caerfyrddin, sydd wedi'i rhestru'n radd ii.</t>
  </si>
  <si>
    <t>Ffordd Gyswllt Economaidd Cross Hands Cam 2</t>
  </si>
  <si>
    <t>ALl £3.08m, Cyllid grant £11.62m.</t>
  </si>
  <si>
    <t>Ffordd newydd o Heol y Llew Du, Gorslas, i’r A476 i’r gogledd-ddwyrain o Gorslas. Bydd y ffordd yn lleihau tagfeydd wrth gylchfan yr A48, Cross Hands a’r gyffordd 6-ffordd yng Ngorslas ac yn darparu mynediad uniongyrchol i  Safle Cyflogaeth Strategol Dwyrain Cross Hands.</t>
  </si>
  <si>
    <t>Cysyniad Coridor Cludiant Dyffryn Tywi</t>
  </si>
  <si>
    <t>ALl £2.85m, Cyllid grant £4.65m.</t>
  </si>
  <si>
    <t>Mynediad gwell ar gyfer beicwyr a cherddwyr i atyniadau twristaidd ar hyd rhan isaf Dyffryn Tywi (Caerfyrddin i Landeilo). Lleoliad: Rhan isaf Dyffryn Tywi.</t>
  </si>
  <si>
    <t>Cysylltiadau Cerdded a Beicio</t>
  </si>
  <si>
    <t>ALl £0.43m, Cyllid grant LlC  £6.07m.</t>
  </si>
  <si>
    <t>Datblygu rhwydwaith o gysylltiadau cerdded a beicio i wella mynediad at gyflogaeth, addysg a gwasanaethau eraill: Lleoliad: Ledled y sir.</t>
  </si>
  <si>
    <t>Cronfa Menter Wledig</t>
  </si>
  <si>
    <t>ALl £2.m, Cyllid grant £2m.</t>
  </si>
  <si>
    <t>Bydd y Grant yn darparu cymorth i fentrau a masnachwyr unigol ar gyfer datblygu eiddo busnes presennol a newyddLleoliad: Ledled y sir.</t>
  </si>
  <si>
    <t>Cronfa Ddatblygu Gweddnewid Eiddo Masnachol</t>
  </si>
  <si>
    <t>ALl £3.m, Cyllid grant £3.66m.</t>
  </si>
  <si>
    <t>Bydd y cyllid ar gael i alluogi datblygwyr i lenwi’r bwlch ariannol rhwng costau adeiladu a gwerth yr eiddo ar y farchnad wedi i’r gwaith gael ei gwblhauLleoliad: Ledled y sir.</t>
  </si>
  <si>
    <t>Cronfa Adfywio’r Sir</t>
  </si>
  <si>
    <t>ALl £9m, Cyllid allanol £18m – amrywiol – contractwyr mewnol ac allanol.</t>
  </si>
  <si>
    <t>Prosiect cydweithredu gyda’r sectorau preifat, cyhoeddus a’r trydydd sector yn cydweithio i gyflawni adfywiad economaidd safleoedd cyflogaeth strategol y Sir, canol prif drefi, trefi marchnad, parthau twf y dyffryn a’r ardal arfordirol. Lleoliad: Ledled y sir.</t>
  </si>
  <si>
    <t>Bargen Ddinesig Bae Abertawe - Pentref Llesiant Llanelli (Pentre Awel)</t>
  </si>
  <si>
    <t>ALl £40m. Potensial ar gyfer buddsoddiad gan y sector preifat, ond heb ei sicrhau. Contractwyr allanol.</t>
  </si>
  <si>
    <r>
      <rPr>
        <sz val="8"/>
        <color theme="1"/>
        <rFont val="Arial"/>
        <family val="2"/>
      </rPr>
      <t>Prosiect iechyd a hamdden £200m sydd wedi cael caniatâd cynllunio. Cafodd y pentref llesiant a gwyddor bywyd yn Llanelli ei gefnogi gan gynghorwyr Sir Gaerfyrddin ym mis Ionawr. £40M o gyllid cyhoeddus ar gael. Lleoliad: Llanelli</t>
    </r>
  </si>
  <si>
    <t>Canolfan Hamdden Llanelli</t>
  </si>
  <si>
    <t>ALl £12m, LlC/Menter ar y Cyd £4.5m. Dyluniad mewnol, gyda phartneriaid a chontractwyr fframwaith.</t>
  </si>
  <si>
    <r>
      <rPr>
        <sz val="8"/>
        <color theme="1"/>
        <rFont val="Arial"/>
        <family val="2"/>
      </rPr>
      <t>Adeiladu Canolfan Hamdden yn Llanelli ar y cyd â Phentref Llesiant Llanelli. Lleoliad: Llanelli</t>
    </r>
  </si>
  <si>
    <t>Adolygiad Ardal Llanelli</t>
  </si>
  <si>
    <t>ALl £7m.</t>
  </si>
  <si>
    <r>
      <rPr>
        <sz val="8"/>
        <color theme="1"/>
        <rFont val="Arial"/>
        <family val="2"/>
      </rPr>
      <t>Adolygiad o ddarpariaeth gofal yn Llanelli ar y cyd â Phentref Llesiant Llanelli. Lleoliad: Llanelli</t>
    </r>
  </si>
  <si>
    <t>Y Cyfrif Refeniw Tai</t>
  </si>
  <si>
    <t>ALl £83m a LlC £18.3m – Contractwyr mewnol ac allanol.</t>
  </si>
  <si>
    <t>Gwelliannau i stoc dai’r Cyngor dros gyfnod o dair blynedd gan gynnwys gwaith i gyflawni Safon Cartrefi Sir Gaerfyrddin. Lleoliad: Ledled y sir.</t>
  </si>
  <si>
    <t>Cynnal a Chadw Cyfalaf</t>
  </si>
  <si>
    <t>ALl £14.60m – Amrywiol – contractwyr mewnol ac allanol.</t>
  </si>
  <si>
    <t>Cynnal a chadw cyfalaf ar holl adeiladau’r Awdurdod gan gynnwys swyddfeydd, ysgolion a sefydliadau gofal cymdeithasol. Lleoliad: Ledled y sir.</t>
  </si>
  <si>
    <t>Grantiau Cyfleusterau i'r Anabl</t>
  </si>
  <si>
    <t>ALl £10m – Contractwyr allanol a’r asiantaeth Gofal a Thrwsio.</t>
  </si>
  <si>
    <t>Mae gofyniad statudol i ddarparu’r grantiau hyn o dan ddeddf Grantiau Tai, Adeiladu ac Adfywio 1996. Lleoliad: Ledled y sir.</t>
  </si>
  <si>
    <t>Datblygiadau Strategaeth TG</t>
  </si>
  <si>
    <t>ALl £2.5m – Arweinir gan yr adran TG corfforaethol gyda mewnbwn adrannol.</t>
  </si>
  <si>
    <t>Gwella a chynnal darpariaeth TG o fewn yr awdurdod yn unol â gofynion cenedlaethol a’r strategaeth TG corfforaethol. Lleoliad: Ledled y sir.</t>
  </si>
  <si>
    <t xml:space="preserve">Ceredigion </t>
  </si>
  <si>
    <t xml:space="preserve">Rhaglen Cerbydau Newydd </t>
  </si>
  <si>
    <t>3.5 mewn 19-20 gyda 0.5m y flwyddyn wedi hynny</t>
  </si>
  <si>
    <t>Rhaglen Gyfalaf yr Awdurdod Lleol (ALl).</t>
  </si>
  <si>
    <r>
      <rPr>
        <sz val="8"/>
        <color theme="1"/>
        <rFont val="Arial"/>
        <family val="2"/>
      </rPr>
      <t>Dyma gynllun cam wrth gam dros nifer o flynyddoedd i gyflawni arbedion refeniw cysylltiedig â rheoli fflyd. Bydd y fflyd casglu gwastraff yn cael ei hadnewyddu’n llwyr yn ystod 2019-20 a bydd rhaglenni yn y blynyddoedd dilynol yn canolbwyntio ar adnewyddu cerbydau llai, gan ystyried cerbydau mwy cynaliadwy/trydan.</t>
    </r>
  </si>
  <si>
    <t>Rhaglen Adnewyddu Priffyrdd</t>
  </si>
  <si>
    <t>2.4m</t>
  </si>
  <si>
    <t>Rhaglen adnewyddu priffyrdd a gyllidir gan Lywodraeth Cymru (LlC).</t>
  </si>
  <si>
    <t>Mae angen buddsoddiad parhaus yn y rhwydwaith priffyrdd er mwyn i’w cyflwr barhau’n addas i’r pwrpas ar er mwyn eu gwella yn unol â gofynion Deddf Llesiant Cenedlaethau’r Dyfodol. Mae LlC wedi cydnabod yr angen/gofyniad hwn drwy fuddsoddiad cyfalaf i adnewyddu'r rhwydwaith priffyrdd.</t>
  </si>
  <si>
    <t>Ar hyn o bryd, mae dau gynllun ALl wedi'u cynnwys ar y rhaglen sydd bellach wedi'i hariannu 100% gan LlC ar gyfer datblygu cynlluniau ac 85% o gyllid LlC a 15% o gyllid ALl ar gyfer gwaith adeiladu.</t>
  </si>
  <si>
    <t>Cyllid ar gyfer cyflawni cynlluniau amddiffynfeydd rhag llifogydd ac erydu arfordirol yn Aberaeron ac Aberystwyth dan Raglen Rheoli Risg Arfordirol Llywodraeth Cymru.</t>
  </si>
  <si>
    <t xml:space="preserve">Rhaglen Gwella Gweithfeydd Trin Carthion </t>
  </si>
  <si>
    <t>ALl £4.25m, Tai Ceredigion £1.85m – Gwaith yn cael ei gyflawni mewn pecynnau fesul cam.</t>
  </si>
  <si>
    <t>Diweddariad ar y mabwysiadu gan Dŵr Cymru - mae gorsaf bwmpio a 3 gwaith trin carthion wedi'u mabwysiadu. Mae dau safle yn mynd drwy'r broses fabwysiadu. Cwblhawyd yr holl waith adeiladu ar 7 safle, heb unrhyw faterion cyfreithiol na thir ac mae'r pecynnau cais yn cael eu coladu. Pum safle i'w hadeiladu o hyd.</t>
  </si>
  <si>
    <t>Cylch Caron – Canolfan Adnoddau Cymunedol Integredig Tregaron</t>
  </si>
  <si>
    <t>Cyllid y prosiect (i’w gymeradwyo’n ffurfiol) yn cynnwys Tai LlC, Iechyd LlC, Cronfa Gyfalaf ICF LlC, Benthyciad FTC, LlC. Gweddill y cyllid gan y Partner Cyflawni (MWHA), ALl a HDUHB. Cyfanswm gwerth y cynllun yn yr achos busnes llawn, oddeutu £13m.</t>
  </si>
  <si>
    <t>Mae Cylch Caron yn brosiect blaenoriaeth gan Fwrdd Gwasanaethau Lleol Ceredigion ac yn cael ei arwain gan Gyngor Sir Ceredigion mewn partneriaeth â Bwrdd Iechyd Prifysgol Hywel Dda. Tir wedi'i brynu.</t>
  </si>
  <si>
    <t>Mae LlC yn ariannu'r rhaglen ar y gyfradd ymyrryd o 65% ar gyfer ysgolion ac mae 75% ar gyfer Canolfan y Môr, Cyngor Sir Ceredigion yn cael arian cyfatebol ar gyfer gweddill yr elfen. Prosiectau’n cael eu datblygu ar hyn o bryd.</t>
  </si>
  <si>
    <t>Dyma brosiect fesul cam yn ymestyn dros nifer o flynyddoedd ariannol a blynyddoedd academaidd. Defnyddir y grant hwn i ariannu estyniad a gwaith adnewyddu yn Ysgol Uwchradd Aberteifi, adnewyddu Ysgol Gynradd Aberteifi ac i ariannu’r ysgol newydd ar gyfer ardal Dyffryn Aeron.</t>
  </si>
  <si>
    <t>Llywodraeth Cymru - Grant Cyfalaf Gofal Plant.</t>
  </si>
  <si>
    <t>Ariennir drwy 100% o grant LlC.</t>
  </si>
  <si>
    <t>Bydd y grant hefyd yn cynorthwyo gyda darpariaeth gofal plant a gofal plant cofleidiol ar gyfer ysgol newydd Dyffryn Aeron, estyniad i Ysgol Cenarth i wneud darpariaeth gofal plant ac adeilad pwrpasol newydd yn lle’r ddarpariaeth symudol ar gyfer Henry Richard a Ffrindiau bach yr Eos, Penparcau ar gyfer y gofal plant cyfredol a’r gofal plant cofleidiol.</t>
  </si>
  <si>
    <t>Conwy</t>
  </si>
  <si>
    <t>Rhaglen Ysgolion yr 21ain Ganrif - Band B - Ariennir gan y Model Buddsoddi Cydfuddiannol</t>
  </si>
  <si>
    <t>Ariennir drwy'r Model Buddsoddi Cydfuddiannol (MIM) 81% Cyllid Llywodraeth Cymru (LlC) £29.75m a 19% o gyllid gan yr Awdurdod Lleol (ALl) £6.98m. Pryniant Tir wedi’i ariannu ar 65% LlC £.16m a 35% ALl £0.68m.</t>
  </si>
  <si>
    <t>Capelulo, Abergele, Llanfairfechan, Tywyn/Bae Cinmel, Llanddulas. Pob prosiect yn y cam dylunio a chymeradwyo. Proffil gwariant i’w gadarnhau. Yn cynnwys £1.94m gofyniad Prynu Tir ar 65% Cyllid LlC. Aros am gadarnhad.</t>
  </si>
  <si>
    <t>Rhaglen Ysgolion yr 21ain Ganrif - Band B - Cyllid Cyfalaf</t>
  </si>
  <si>
    <t>Ariannu drwy Gyllid Cyfalaf Traddodiadol 75% cyllid LlC ar gyfer PRU/arbennig a 65% ar gyfer Prif ffrwd. Grant Llywodraeth Cymru gwerth £3.05m a £1.38m o gyllid ALl.</t>
  </si>
  <si>
    <t>Deganwy, Llandudno, Llandrillo-yn-Rhos. Lleoliad y PRU i'w gadarnhau yn amodol ar adolygiad ADY. Pob prosiect yn y cam dylunio a chymeradwyo. Proffil gwariant i’w gadarnhau</t>
  </si>
  <si>
    <t>Cynnal a Chadw / Gwella Cyflwr Rhwydwaith Ffyrdd y Sir</t>
  </si>
  <si>
    <t>ALl £5.05m benthyca â chymorth, £0.07m cronfa wrth gefn, £1.49m Benthyca Darbodus, £2.53m Grant LlC.</t>
  </si>
  <si>
    <t>Gwaith cynnal a chadw Priffyrdd Conwy. Gwella cyflwr rhwydwaith ffyrdd Conwy a rhoi wyneb newydd ar y rhwydwaith ffyrdd presennol. Lleoliad: Ledled y sir.</t>
  </si>
  <si>
    <t>Cyllid Cyfatebol i Brosiectau</t>
  </si>
  <si>
    <t>ALl £9.11m o gyllid cyfatebol i ddwyn i mewn ffrydiau cyllido eraill. Contractwyr unigol wedi’u penodi ar gyfer cynlluniau neu gwneir cyfraniadau tuag at gynlluniau cymunedol.</t>
  </si>
  <si>
    <t>Mae darpariaeth cyllid cyfatebol y Prosiectau yn ddarpariaeth y gellir gwneud cais amdani lle bo cyllid cyfatebol yn ofynnol ar gyfer grantiau gan gyrff allanol. Gall y ddarpariaeth hefyd ddarparu cyllid i grwpiau cymunedol ar gyfer amrywiol brosiectau. Lleoliad: Ledled y sir.</t>
  </si>
  <si>
    <t>Rhaglen Cerbydau a Pheiriannau Newydd</t>
  </si>
  <si>
    <t>Benthyca darbodus ALl £16.50m a £0.83m cyfalaf wrth gefn cyngor Conwy.</t>
  </si>
  <si>
    <t>Cynllun Rheoli Carbon</t>
  </si>
  <si>
    <t>Benthyca darbodus ALl £2.44m. Contractwyr unigol wedi'u penodi ar gyfer pecynnau gwaith a gwblhawyd hyd yma. Gwaith pellach i'w gyflawni yn dilyn oedi ac adolygu'r rhaglen.</t>
  </si>
  <si>
    <t>Ymestyn cynllun gwreiddiol pedair blynedd sy'n werth tu £2m i sicrhau'r defnydd gorau o'r adnoddau sydd ar gael. Lleoliad: Canolfan Hamdden Bae Colwyn: uned gwres a phŵer cyfunedig, goleuadau LED mewn adeiladau corfforaethol ac addysgol. Effeithlonrwydd thermol mewn adeiladau corfforaethol ac addysgol, mesuryddion clyfar, adnewyddu llusernau goleuo strydoedd, gwelliannau adnewyddu ynni.</t>
  </si>
  <si>
    <t>Gorsaf Trosglwyddo Gwastraff Newydd</t>
  </si>
  <si>
    <t>£0.53m Benthyca â Chymorth, £2.70m Grant Llywodraeth Cymru.</t>
  </si>
  <si>
    <t>Lleoliad: i'w nodi.</t>
  </si>
  <si>
    <t>Darparu Addasiadau mewn Tai Sector Preifat</t>
  </si>
  <si>
    <t>ALl £10.61m a LlC £0.74m – Dim contract. Taliadau grant unigol i berchnogion eiddo ar gyfer cyfleusterau i’r anabl. Gofyniad statudol – addasiadau i alluogi unigolion i aros yn eu cartrefi.</t>
  </si>
  <si>
    <t>Llety - Gwaith Adeiladu Mochdre</t>
  </si>
  <si>
    <t>£2.33m Benthyca Darbodus, £0.98m Derbyniadau Cyfalaf, £0.3m Cronfa Gyfalaf, £0.29m Arbedion Lleihau Carbon.</t>
  </si>
  <si>
    <t>Prosiect wedi’i ohirio. Manylion llawn ac ailbroffilio i'w cadarnhau.</t>
  </si>
  <si>
    <t>Ail-leoli Safle Amwynder Dinesig / Depo Priffyrdd</t>
  </si>
  <si>
    <t>£0.23m Benthyca â Chymorth, £1.87m Benthyca heb Gymorth, £0.21m Derbyniadau Cyfalaf.</t>
  </si>
  <si>
    <r>
      <rPr>
        <sz val="8"/>
        <color theme="1"/>
        <rFont val="Arial"/>
        <family val="2"/>
      </rPr>
      <t>Oedi ar hyn o bryd tra ceir eglurder ar faterion yn ymwneud â phryniant safle. Lleoliad: Llanrwst</t>
    </r>
  </si>
  <si>
    <t>Polion Goleuadau Stryd Newydd</t>
  </si>
  <si>
    <t>£2.30m Benthyca â Chymorth.</t>
  </si>
  <si>
    <t>Wedi’i raglennu ochr yn ochr ag adnewyddu llusernau a brynwyd drwy fuddsoddiad Salix a rhan o’r Strategaeth Rheoli Carbon. Lleoliad: Ledled y sir.</t>
  </si>
  <si>
    <t>Rhaglen i Gryfhau Pontydd a Strwythurau Is-safonol - gan gynnwys y Rhaglen Cynnal a Chadw a Diogelu Rhag Erydu</t>
  </si>
  <si>
    <t>Parhaus. Cyllid wedi’i gynnwys o 2026-17 ymlaen</t>
  </si>
  <si>
    <t>£3.08m Benthyca â Chymorth a £3.36m Benthyca Darbodus.</t>
  </si>
  <si>
    <t>Safle Cyflogaeth Ffordd Penmaen</t>
  </si>
  <si>
    <t>£1.5m Grant WEFO, £1.01 Grant ERDF, £0.01 Benthyca â Chymorth a £2.39m Benthyca Darbodus.</t>
  </si>
  <si>
    <r>
      <rPr>
        <sz val="8"/>
        <color theme="1"/>
        <rFont val="Arial"/>
        <family val="2"/>
      </rPr>
      <t>Lleoliad: Conwy. Prosiect yn parhau gydag amserlen ddiwygiedig.</t>
    </r>
  </si>
  <si>
    <t>Grant Gofal Plant 30 awr a Grant Darpariaeth Gofal Plant Cyfrwng Cymraeg</t>
  </si>
  <si>
    <t>£0.30m grant LlC ar gyfer Cynnig Grantiau Bach, £1.23m ar gyfer Cynnig Grant Gofal Plant Cyfrwng Cymraeg, £3.9m ar gyfer Cynnig Grant Gofal Plant 30 Awr. Cyllid ar gyfer mân waith/estyniadau i adeiladau ysgolion presennol i hwyluso’r cynnig o 30 awr ychwanegol o ofal plant.</t>
  </si>
  <si>
    <r>
      <t xml:space="preserve">Lleoliad: </t>
    </r>
    <r>
      <rPr>
        <sz val="8"/>
        <color theme="1"/>
        <rFont val="Arial"/>
        <family val="2"/>
      </rPr>
      <t>Llanfairtalhaiarn, Cyffordd Llandudno, Bae Colwyn, Conwy, Llandudno, Glan Conwy, Capelulo, Llanddulas, Llanfairfechan, Bae Cinmel, Tywyn. Mae'r holl broffiliau a chyfanswm costau'r prosiect yn cael eu hadolygu gan fod y costau'n uwch na'r cyllid cymeradwy sydd ar gael. Mae angen cyfraniad ychwanegol o gyllid yr ALl. Ffynhonnell a chymeradwyaeth i'w cadarnhau.</t>
    </r>
  </si>
  <si>
    <t>Rheoli Risg Arfordirol yn Llanfairfechan (Adeiladu)</t>
  </si>
  <si>
    <t>£1.41m grant LlC a £0.47m Benthyca Darbodus.</t>
  </si>
  <si>
    <r>
      <rPr>
        <sz val="8"/>
        <color theme="1"/>
        <rFont val="Arial"/>
        <family val="2"/>
      </rPr>
      <t>Lleoliad: Llanfairfechan.</t>
    </r>
  </si>
  <si>
    <t>Rheoli Risg Arfordirol ym Mae Penrhyn (Adeiladu)</t>
  </si>
  <si>
    <t>£2.35m grant LlC a £0.78m Benthyca Darbodus.</t>
  </si>
  <si>
    <r>
      <rPr>
        <sz val="8"/>
        <color theme="1"/>
        <rFont val="Arial"/>
        <family val="2"/>
      </rPr>
      <t>Lleoliad: Bae Penrhyn.</t>
    </r>
  </si>
  <si>
    <t>Glan y Dŵr Bae Colwyn Cam 2B</t>
  </si>
  <si>
    <t>£3.55m Benthyca Darbodus, £0.175m Benthyca â Chymorth, ceisiwyd am grant o £0.51m gan LlC. Mae amserlen y prosiect yn y broses gymeradwyo.</t>
  </si>
  <si>
    <t xml:space="preserve">Lleoliad: Llandrillo-yn-Rhos. Ceisio cyllid ychwanegol ar gyfer cwmpas llawn y gwaith. I'w gadarnhau. </t>
  </si>
  <si>
    <t>Glan y Dŵr Bae Colwyn Cam 3 - Rhaglen Gwelliannau Arfordirol y Gogledd</t>
  </si>
  <si>
    <t>£0.12m Benthyca â Chymorth, £2.0m Benthyca Darbodus, £0.28m Grant Llywodraeth Cymru, £1.60m Cronfa Teithio Llesol, £6m Ffyrdd Cydnerth. Cyfraniadau Trydydd Parti hyd at £21.96m i'w cadarnhau. Y broses o gyllido a chymeradwyo'r prosiect yn llawn yn mynd rhagddi.</t>
  </si>
  <si>
    <r>
      <rPr>
        <sz val="8"/>
        <color theme="1"/>
        <rFont val="Arial"/>
        <family val="2"/>
      </rPr>
      <t>Lleoliad: Hen Golwyn.</t>
    </r>
  </si>
  <si>
    <t>Cynlluniau Lliniaru Llifogydd - Cam Adeiladu</t>
  </si>
  <si>
    <t>£0.21m Benthyca Darbodus a £1.19m grant LlC grant ar gyfer Rhodfa Eldon. £0.09m Benthyca Darbodus a £0.51m grant LlC ar gyfer Maes Hyfryd. £0.09m Benthyca â Chymorth a £0.51 Grant LlC ar gyfer Llansannan cam 2.</t>
  </si>
  <si>
    <t>Lleoliad: Rhodfa Eldon, Abergele a Maes Hyfryd, Glan Conwy.</t>
  </si>
  <si>
    <t>Grant Cynnal Adeiladau Addysg</t>
  </si>
  <si>
    <t>£2.23m grant LlC.</t>
  </si>
  <si>
    <t>Atgyweirio Pontydd a Strwythurau yn dilyn Digwyddiadau Niweidiol</t>
  </si>
  <si>
    <t>£4.5m Benthyca Darbodus.</t>
  </si>
  <si>
    <t>Bydd yn rhaglen waith i adfer seilwaith yn dilyn digwyddiadau niweidiol / tywydd garw ac yn y blaen Lleoliad: Ledled y sir.</t>
  </si>
  <si>
    <t>Pier Fictoria Cam 3</t>
  </si>
  <si>
    <t>£0.92 Benthyca Darbodus.</t>
  </si>
  <si>
    <t>Lleoliad: Bae Colwyn.</t>
  </si>
  <si>
    <t>Grant Adfer ar ôl Llifogydd</t>
  </si>
  <si>
    <t>£1.80m grant LlC.</t>
  </si>
  <si>
    <t>Grant Cyfalaf Gorsaf Trosglwyddo Gwastraff</t>
  </si>
  <si>
    <t>£1.870m Benthyca Darbodus a £0.23m Benthyca â Chymorth, £0.13m Derbyniadau Cyfalaf.</t>
  </si>
  <si>
    <t>Lleoliad: Llanrwst</t>
  </si>
  <si>
    <t>Ymateb Covid Trafnidiaeth Gynaliadwy Leol</t>
  </si>
  <si>
    <t>£1.64m grant LlC.</t>
  </si>
  <si>
    <t>Llety CRT (Canolfan Teulu Douglas Road)</t>
  </si>
  <si>
    <t>£0.01m Dechrau'n Deg, £0.41m Grant y Gronfa Gofal Canolraddol, £0.66m Benthyca â Chymorth.</t>
  </si>
  <si>
    <t>Canolfan Seibiant Anabledd ym Mron y Nant</t>
  </si>
  <si>
    <r>
      <rPr>
        <sz val="8"/>
        <color rgb="FF000000"/>
        <rFont val="Arial"/>
        <family val="2"/>
      </rPr>
      <t>£1.26m Grant y Gronfa Gofal Canolraddol a £3.44m</t>
    </r>
    <r>
      <rPr>
        <sz val="8"/>
        <color rgb="FFFF0000"/>
        <rFont val="Arial"/>
        <family val="2"/>
      </rPr>
      <t>.</t>
    </r>
  </si>
  <si>
    <t>Lleoliad: Llandrillo-yn-Rhos. Cymeradwyaeth a chyllid i'w cadarnhau.</t>
  </si>
  <si>
    <t>Tai Gofal Ychwanegol Bae Colwyn</t>
  </si>
  <si>
    <t>Grant Cronfa Gofal Canolraddol o £0.91m.</t>
  </si>
  <si>
    <t>Lleoliad: Llandrillo-yn-Rhos. Cymeradwyaeth a chyllid 2021/22 i'w cadarnhau.</t>
  </si>
  <si>
    <t>Uned Asesu Plant Is-ranbarthol</t>
  </si>
  <si>
    <t>Grant Cronfa Gofal Canolraddol o £0.419m.</t>
  </si>
  <si>
    <t>Sir Ddinbych</t>
  </si>
  <si>
    <t>Ysgolion yr 21ain Ganrif – Band A</t>
  </si>
  <si>
    <t>Mae’r Rhaglen Moderneiddio Addysg wedi’i chynnwys gyda’r rhaglen Ysgolion yr 21ain Ganrif, gyda chyllid ychwanegol gan Lywodraeth Cymru (LlC).</t>
  </si>
  <si>
    <t>Chwe ysgol yn y rhaglen wedi’u cwblhau, gyda gwaith adeiladu ar gyfer y ddwy sydd ar ôl i’w gwblhau yn 2020. Lleoliad: Ledled y sir.</t>
  </si>
  <si>
    <t>Ysgolion yr 21ain Ganrif – Band B (Cam 1)</t>
  </si>
  <si>
    <t>Cymeradwyaeth LlC mewn egwyddor. LlC £36.10m, Cyngor Sir Ddinbych (CSDd) £15.84m. Gwaith dichonoldeb yn mynd rhagddo.</t>
  </si>
  <si>
    <t>Pedair ysgol yn y cyfnod hwn.</t>
  </si>
  <si>
    <t>Ysgolion yr 21ain Ganrif – Band B (Cam 2)</t>
  </si>
  <si>
    <t>Gofynnwyd am gymeradwyaeth Llywodraeth Cymru £24.09m, CSDd £7.81m.</t>
  </si>
  <si>
    <t>Tair ysgol yn y cyfnod hwn.</t>
  </si>
  <si>
    <t>Cynnal a Chadw Cyfalaf Ysgolion</t>
  </si>
  <si>
    <t>Gwaith yn mynd rhagddo. Cyllid ALl £5.05m, LlC £1.48.</t>
  </si>
  <si>
    <t>Cynnal a Cadw Priffyrdd</t>
  </si>
  <si>
    <t>Ariennir y rhaglen Cynnal a Chadw Priffyrdd gan CSDd. Mae £2.38m ychwanegol wedi'i ddyfarnu gan LlC ar gyfer y cyfnod 2018-2021.</t>
  </si>
  <si>
    <t>Mae cynllun corfforaethol newydd ar gyfer 2017-2022 wedi ei gymeradwyo gan y Cyngor. Mae datblygu manwl ar gynlluniau i’w cynnwys yn y cynllun yn mynd rhagddo. Lleoliad: Ledled y sir.</t>
  </si>
  <si>
    <t>Amddiffynfeydd Arfordirol Dwyrain y Rhyl</t>
  </si>
  <si>
    <t>Cynllun adeiladu gwerth £27.5m. Cyllid: 85% LlC, 5% CSDd.</t>
  </si>
  <si>
    <t>Dechreuodd y cam adeiladu ym mis Ebrill 2020.</t>
  </si>
  <si>
    <t>Amddiffynfeydd Arfordirol Canol y Rhyl</t>
  </si>
  <si>
    <r>
      <rPr>
        <sz val="8"/>
        <color theme="1"/>
        <rFont val="Arial"/>
        <family val="2"/>
      </rPr>
      <t xml:space="preserve">£2.55m Dylunio 100% LlC. £26.42m Adeiladu. 85% LlC, 15% ALl. </t>
    </r>
  </si>
  <si>
    <t>Dechreuodd y cam dylunio ym mis Mai 2020. Mae'r cam adeiladu yn amodol ar broses gymeradwyo Llywodraeth Cymru/ALl ac argaeledd cyllid.</t>
  </si>
  <si>
    <t>Amddiffynfeydd Arfordirol Canol Prestatyn</t>
  </si>
  <si>
    <t>£1.48m Dylunio 100% LlC. £15.23m Adeiladu 85% LlC, 15% ALl.</t>
  </si>
  <si>
    <t>Dechreuodd y cam dylunio ym mis Mai 2020. Mae'r cam dylunio yn amodol ar broses gymeradwyo Llywodraeth Cymru/yr ALl ac argaeledd cyllid.</t>
  </si>
  <si>
    <t>Y Cyfrif Refeniw Tai – Gwelliannau a Gynlluniwyd</t>
  </si>
  <si>
    <t xml:space="preserve">Tybir £2.41m o Lwfans Atgyweiriadau Mawr </t>
  </si>
  <si>
    <t>Gofal Ychwanegol</t>
  </si>
  <si>
    <t>Cytunwyd ar gyfraniad o £5m gan yr ALl ar gyfer Llys Awelon, Rhuthun - Datblygiad Gofal Ychwanegol.</t>
  </si>
  <si>
    <t>Rhan o Gynllun Corfforaethol y Cyngor sy’n nodi blaenoriaethau’r Cyngor am y pum mlynedd nesaf. £6m yw cyfraniad cyfan y Cyngor.</t>
  </si>
  <si>
    <t>Ailfodelu’r Gwasanaeth Gwastraff</t>
  </si>
  <si>
    <t>Cyllid o £9.3m wedi'i gymeradwyo gan LlC, ALl £8.16m. Y cam dylunio yn mynd rhagddo.</t>
  </si>
  <si>
    <t>Gwasanaeth ailgylchu wythnosol ar wahân wrth ymyl y ffordd, a chasglu gwastraff gweddilliol bob pedair wythnos.</t>
  </si>
  <si>
    <t>Ailddatblygu Marchnad Queens, Y Rhyl - Cam 1</t>
  </si>
  <si>
    <t>Grantiau LlC/WEFO gwerth cyfanswm o £5.3m, CSDd £3.6m. Mae ffrydiau ariannu pellach yn cael eu harchwilio ar hyn o bryd.</t>
  </si>
  <si>
    <t>Datblygu neuadd farchnad dan do a gofod digwyddiadau hyblyg</t>
  </si>
  <si>
    <t>Canol Tref y Rhyl - Byw Cyfoes a  Manwerthu</t>
  </si>
  <si>
    <t>LlC Buddsoddiad Adfywio a Dargedir £1.32m, CSDd £1.02m.</t>
  </si>
  <si>
    <t>Caffael, ailddatblygu llawn ac adnewyddu’r tri eiddo hyn yng nghanol y dref i ddarparu gofod busnes a thai.</t>
  </si>
  <si>
    <t>Prosiect Tai Gorllewin y Rhyl, Cam 1</t>
  </si>
  <si>
    <t>LlC Buddsoddiad Adfywio a Dargedir £0.91m, CSDd £3.2m, Grŵp Tai £0.52m.</t>
  </si>
  <si>
    <t>Ailddatblygu ac adnewyddu eiddo yng ngorllewin y Rhyl.</t>
  </si>
  <si>
    <t>Prosiect Tai Gorllewin y Rhyl, Cam 2</t>
  </si>
  <si>
    <t>LlC Buddsoddiad Adfywio a Dargedir £1.05m, Grŵp Tai £1.67m.</t>
  </si>
  <si>
    <t>Darpariaeth Gofal Plant</t>
  </si>
  <si>
    <t>LlC £3.34m.</t>
  </si>
  <si>
    <t>Ehangu/ail-leoli tri grŵp gofal plant yn Ninbych a'r Rhyl.</t>
  </si>
  <si>
    <r>
      <rPr>
        <b/>
        <sz val="8"/>
        <color theme="1"/>
        <rFont val="Arial"/>
        <family val="2"/>
      </rPr>
      <t>Dyddiad d</t>
    </r>
    <r>
      <rPr>
        <sz val="8"/>
        <color theme="1"/>
        <rFont val="Arial"/>
        <family val="2"/>
      </rPr>
      <t>echrau</t>
    </r>
  </si>
  <si>
    <t>Y dyddiad dyledus</t>
  </si>
  <si>
    <t>Sir y Fflint</t>
  </si>
  <si>
    <t>Atgyweirio a Chynnal a Chadw Adeiladau Ysgolion</t>
  </si>
  <si>
    <t>Awdurdod Lleol (ALl) £5.25m.</t>
  </si>
  <si>
    <t>Rhaglen barhaus c£1.75m y flwyddyn i fynd i'r afael ag ôl-groniad o ofynion atgyweirio a chynnal a chadw statudol a rheoleiddiol mewn ysgolion.                                                                                                                            Lleoliad: Ledled y sir.</t>
  </si>
  <si>
    <t>Llywodraeth Cymru (LlC) £2.18m.</t>
  </si>
  <si>
    <t>Grant LlC i fynd i'r afael ag ôl-groniad o ofynion atgyweirio a chynnal a chadw mewn ysgolion.                                                                                                                      Lleoliad: Ledled y sir.</t>
  </si>
  <si>
    <t>Cynlluniau Buddsoddi – Addysg ac Ieuenctid</t>
  </si>
  <si>
    <t>ALl/LlC £14.4m.</t>
  </si>
  <si>
    <t>Estyniadau ac ailfodelu - Ysgol Uwchradd Castell Alun, yr Hôb £7.6m. Adeiladu Hyb Cymunedol newydd ar safle Campws Queensferry £2.6m. Estyniad ysgol cyfrwng Cymraeg ac ailfodelu  - Ysgol Glanrafon, yr Wyddgrug £4.2m.</t>
  </si>
  <si>
    <t>Cynnal a Chadw Eiddo Corfforaethol</t>
  </si>
  <si>
    <t>ALl £2m.</t>
  </si>
  <si>
    <t>Rhaglen barhaus i fynd i'r afael â gwaith eiddo corfforaethol.                                                       Lleoliad: Ledled y sir.</t>
  </si>
  <si>
    <t>Cyllid gan LlC/Salix. £4.6m</t>
  </si>
  <si>
    <t>Ledled y sir.</t>
  </si>
  <si>
    <t>Canolfan Ddydd i Oedolion</t>
  </si>
  <si>
    <t>LlC £4m.</t>
  </si>
  <si>
    <r>
      <rPr>
        <sz val="8"/>
        <color theme="1"/>
        <rFont val="Arial"/>
        <family val="2"/>
      </rPr>
      <t>Lleoliad: Queensferry.</t>
    </r>
  </si>
  <si>
    <t>Cartref Henoed Marleyfield</t>
  </si>
  <si>
    <t>ALl/LlC £8.62m.</t>
  </si>
  <si>
    <t>Lleoliad: Bwcle</t>
  </si>
  <si>
    <t>Cartref Henoed Croes Atti</t>
  </si>
  <si>
    <t>ALl £10m.</t>
  </si>
  <si>
    <t>Lleoliad: Y Fflint</t>
  </si>
  <si>
    <t>Theatr Clwyd</t>
  </si>
  <si>
    <t>ALl/LlC/Cyngor Celfyddydau Cymru £33m.</t>
  </si>
  <si>
    <t>Lleoliad: Yr Wyddgrug.</t>
  </si>
  <si>
    <t>Rhaglen y Blynyddoedd Cynnar</t>
  </si>
  <si>
    <t>LlC £5.3m.</t>
  </si>
  <si>
    <t>Lleoliad: Amrywiol ysgolion yn Sir y Fflint.</t>
  </si>
  <si>
    <t>Ysgolion yr 21ain Ganrif  Rhaglen Band B</t>
  </si>
  <si>
    <t>ALl/LlC £85.4m.</t>
  </si>
  <si>
    <t xml:space="preserve">B5129 - Mesurau Blaenoriaeth o ran Bysiau a Seilwaith Cludiant Arfaethedig </t>
  </si>
  <si>
    <t>LlC £5.2m.</t>
  </si>
  <si>
    <t>Cylchfan Queensferry i ffin Sir Ddinbych.</t>
  </si>
  <si>
    <t>Cysylltiadau cerdded a beicio Tref Treffynnon /  Dyffryn Maes Glas</t>
  </si>
  <si>
    <t>LlC £2m.</t>
  </si>
  <si>
    <t>Creu llwybrau teithio llesol, darparu cysylltiadau rhwng Treffynnon a Maes Glas gan hwyluso mynediad at ardaloedd hamdden a chyflogaeth.</t>
  </si>
  <si>
    <t>Gorsaf Trosglwyddo Gwastraff</t>
  </si>
  <si>
    <t>ALl/LlC £3.2m.</t>
  </si>
  <si>
    <t>Dymchwel y cyfleuster presennol ac adeiladu cyfleuster ailgylchu deunyddiau newydd.</t>
  </si>
  <si>
    <t>Paneli solar ffotofoltaidd yn Safle Tirlenwi'r Fflint ac Iard Crumps Cei Connah</t>
  </si>
  <si>
    <t>ALl £2.95m.</t>
  </si>
  <si>
    <t>Lleoliad: y Fflint a Chei Connah. Cyfrannu at y Ddeddf Newid yn yr Hinsawdd a diogelu ar gyfer y dyfodol oherwydd y gofyniad i ddatgarboneiddio erbyn 2030.</t>
  </si>
  <si>
    <t>Cyfleuster Archif ar y Cyd, Cyngor Sir y Fflint a Chyngor Sir Ddinbych</t>
  </si>
  <si>
    <t>ALl/Cronfa Dreftadaeth y Loteri Genedlaethol £16.6m.</t>
  </si>
  <si>
    <r>
      <rPr>
        <sz val="8"/>
        <color theme="1"/>
        <rFont val="Arial"/>
        <family val="2"/>
      </rPr>
      <t>Lleoliad: Yr Wyddgrug.Y cynnig yw adeiladu adeilad newydd i gartrefu archifau ffisegol a'r gweithrediadau gwasanaeth newydd ar gyfer y ddau Gyngor.</t>
    </r>
  </si>
  <si>
    <t>Gwynedd</t>
  </si>
  <si>
    <t>Bydd Llywodraeth Cymru (LlC) yn talu am oddeutu 50% o gyfanswm cost y cynllun.</t>
  </si>
  <si>
    <t>Mae’r rhaglen Ysgolion yr 21ain Ganrif yn fuddsoddiad mewn prosiectau strategol ar draws yr ystad ysgolion ym mhob ardal ALl. Mae’r ffigurau a nodir ar gyfer ychwanegiad at y cynlluniau gwreiddiol a ddechreuodd yn 2018. Lleoliad: Bangor.</t>
  </si>
  <si>
    <t>Bydd LlC yn talu am oddeutu 65% o gyfanswm cost y cynllun.</t>
  </si>
  <si>
    <t>Mae ail gam y rhaglen Ysgolion yr 21ain Ganrif yn golygu buddsoddi mewn prosiectau strategol ar draws yr ystad ysgolion ym mhob ardal ALl. Dangosir ffigurau ar gyfer cyfnod o dair blynedd 2019-22. Lleoliad: Ledled y sir.</t>
  </si>
  <si>
    <t>Strategaeth Tai</t>
  </si>
  <si>
    <t>Awdurdodau Lleol (ALl) £8.7m – Contractwyr unigol wedi'u penodi ar gyfer gwahanol gynlluniau a phecynnau gwaith.</t>
  </si>
  <si>
    <t>Grantiau Tai</t>
  </si>
  <si>
    <t>ALl £3.9m – Taliadau i berchnogion eiddo unigol ar gyfer cyfleusterau i bobl anabl ac yn y blaen.</t>
  </si>
  <si>
    <t>Hosteli a chynlluniau eraill ar gyfer y Digartref</t>
  </si>
  <si>
    <t xml:space="preserve">Cyllid LlC a'r ALl. </t>
  </si>
  <si>
    <t>ALl £3.5m – y trydydd Cynllun o'r math hwn.</t>
  </si>
  <si>
    <t>Atgyweirio a Chynnal a Chadw Cyfalaf</t>
  </si>
  <si>
    <t>ALl £2.1m – Contractwyr unigol wedi’u penodi ar gyfer pecynnau gwaith.</t>
  </si>
  <si>
    <t>Hyb Iechyd a Gofal Penygroes</t>
  </si>
  <si>
    <t>ALl £3.5m – Contractwyr unigol wedi’u penodi ar gyfer pecynnau gwaith.</t>
  </si>
  <si>
    <r>
      <rPr>
        <sz val="8"/>
        <color theme="1"/>
        <rFont val="Arial"/>
        <family val="2"/>
      </rPr>
      <t>Lleoliad: Penygroes.</t>
    </r>
  </si>
  <si>
    <t>Cartrefi Preswyl</t>
  </si>
  <si>
    <t>Draenio Tir</t>
  </si>
  <si>
    <t>15% ALl ac 85% o gyllid LlC.</t>
  </si>
  <si>
    <r>
      <rPr>
        <sz val="8"/>
        <color theme="1"/>
        <rFont val="Arial"/>
        <family val="2"/>
      </rPr>
      <t>Lleoliad: Rhostryfan.</t>
    </r>
  </si>
  <si>
    <t>Diogelu'r Arfordir a Lliniaru Llifogydd</t>
  </si>
  <si>
    <t>ALl £2.05m ynghyd â chymorth benthyca gan Lywodraeth Cymru – sawl cynllun penodol.</t>
  </si>
  <si>
    <t>Ynys Môn</t>
  </si>
  <si>
    <t>Cyllid Awdurdod Lleol (ALl) a Llywodraeth Cymru (LlC)  – Cyflawni yn mynd rhagddo.</t>
  </si>
  <si>
    <t>Band A rhaglen ysgolion yr 21ain ganrif, yn canolbwyntio ar 6 prosiect ar draws yr ynys.                                                                                                                                                                     Amrywiol ysgolion ar Ynys Môn.</t>
  </si>
  <si>
    <t>Cylllid ALl a LlC – Cyflawni yn mynd rhagddo.</t>
  </si>
  <si>
    <t>Band A y rhaglen ysgolion yr 21ain ganrif, yn canolbwyntio ar 6 phrosiect ar draws yr ynys.                                                                                                                                Lleoliad: Amrywiol ysgolion y Ynys Môn.</t>
  </si>
  <si>
    <t>Y Cyfrif Refeniw Tai - Cynlluniau amrywiol</t>
  </si>
  <si>
    <t>Grant MRA – £2.66m HRA – £16.37m – Cyflawni'n parhau.</t>
  </si>
  <si>
    <r>
      <rPr>
        <sz val="8"/>
        <color theme="1"/>
        <rFont val="Arial"/>
        <family val="2"/>
      </rPr>
      <t>Mae nifer o gynlluniau cysylltiedig â’r HRA yn cynnwys Adnewyddu Tai Cyngor a Gynlluniwyd, Caffael Eiddo Presennol ac Addasiadau’r Sector Cyhoeddus. Mae’r gyllideb HRA yn amrywio o flwyddyn i flwyddyn.                                                   Lleoliad: Ynys Môn.</t>
    </r>
  </si>
  <si>
    <t>Safle Unedau Diwydiannol y Porth</t>
  </si>
  <si>
    <t>ERDF £2.2m LlC £0.8m, ALl £0.1m.</t>
  </si>
  <si>
    <t>Seilwaith ar gyfer lleiniau ac adeiladu unedau diwydiannol</t>
  </si>
  <si>
    <t>Porth i Ymwelwyr</t>
  </si>
  <si>
    <t>ERDF £1.7m, LlC £0.5m, HLF £0.4m.</t>
  </si>
  <si>
    <t>Prosiectau i wella profiad ymwelwyr yn y porthladd a chanol y dref.</t>
  </si>
  <si>
    <t>Gorsaf Reilffordd Caergybi</t>
  </si>
  <si>
    <t>ALl/ERDF £0.3m, Network Rail £0.3m, TWF Rail £0.7m, Teithio Llesol £0.4m, Avanti £0.1m, Stena £0.2m.</t>
  </si>
  <si>
    <t>Buddsoddiad cyfalaf yng Ngorsaf Reilffordd Caergybi.</t>
  </si>
  <si>
    <t>Merthyr Tudful</t>
  </si>
  <si>
    <t>Cyllid Awdurdod Lleol (ALl) a Llywodraeth Cymru (LlC).</t>
  </si>
  <si>
    <t>Lleoliad: Merthyr Tudful.</t>
  </si>
  <si>
    <t>Cyllid ALl a LlC.</t>
  </si>
  <si>
    <t>Prosiect Glan yr Afon</t>
  </si>
  <si>
    <t xml:space="preserve">Cyllid ALl.  </t>
  </si>
  <si>
    <t>Lleoliad: Merthyr Tudful – Ledled y sir.</t>
  </si>
  <si>
    <t>Cyllid ALl.</t>
  </si>
  <si>
    <t>Cynlluniau Adfywio Amrywiol</t>
  </si>
  <si>
    <t>Dangosir cyllid ALl. Cyllid allanol i'w gadarnhau</t>
  </si>
  <si>
    <t>Cynlluniau Seilwaith</t>
  </si>
  <si>
    <t>Gorsaf Fysiau</t>
  </si>
  <si>
    <t>Amrywiol Diroedd ac Adeiladau</t>
  </si>
  <si>
    <t>Sir Fynwy</t>
  </si>
  <si>
    <t>Ysgolion yr 21ain Ganrif  - Ysgol Gyfun y Fenni - Cam B</t>
  </si>
  <si>
    <t>Ysgol Gyfun y Fenni. Ariennir drwy Fenthyca Darbodus £14.80m a Llywodraeth Cymru (LlC) Ysgolion y 21G - Grant uniongyrchol o £27.95m.</t>
  </si>
  <si>
    <t>Cynnal a Chadw Seilwaith</t>
  </si>
  <si>
    <t>Cyllid 2020-21 £3.05m yn cynnwys grant o £2.06m gan Lywodraeth Cymru a £0.99m Benthyca Darbodus.</t>
  </si>
  <si>
    <t>Cynnal a chadw a gwella’r sylfaen asedau Priffyrdd presennol. Bydd y gwaith yn cael ei gaffael yn bennaf drwy gontract Fframwaith De-ddwyrain Cymru. Hefyd grantiau beicio a seilwaith a ariennir drwy raglenni Covid-19. Ar y gweill. Lleoliad: Ledled y sir.</t>
  </si>
  <si>
    <t>Cartref Gofal Crick Road (Cil-y-coed)</t>
  </si>
  <si>
    <r>
      <rPr>
        <sz val="8"/>
        <color theme="1"/>
        <rFont val="Arial"/>
        <family val="2"/>
      </rPr>
      <t>£3.15m wedi'i ariannu gan grant a £1.83m o fenthyca â chymorth. Gohiriwyd yn 2020 oherwydd cyfyngiadau adeiladu a Covid-19.</t>
    </r>
  </si>
  <si>
    <t>Adeilad newydd yn lle cartref Gofal Severn View.</t>
  </si>
  <si>
    <t>Bargen Ddinesig (Prifddinas-Ranbarth Caerdydd)</t>
  </si>
  <si>
    <t>Benthyciad heb gymorth wedi'i ariannu.</t>
  </si>
  <si>
    <t>Cynllun ar y cyd ag Awdurdodau Lleol eraill i wella'r seilwaith yn Ne Cymru.</t>
  </si>
  <si>
    <t>Cynnal a Chadw Eiddo</t>
  </si>
  <si>
    <t>£1.89m Grant Cyfalaf Cyffredinol 2020-21.</t>
  </si>
  <si>
    <t xml:space="preserve">Cynnal a chadw a gwella’r sylfaen asedau Eiddo presennol. Lleoliad: Ledled y sir, ar y gweill. </t>
  </si>
  <si>
    <t>Castell-nedd Port Talbot</t>
  </si>
  <si>
    <t>Ysgol Gyfun Cefn Saeson</t>
  </si>
  <si>
    <t>Awdurdod Lleol (ALl) a Llywodraeth Cymru (LlC). (Ysgolion yr 21ain Ganrif).</t>
  </si>
  <si>
    <t>Ysgol cyfrwng Saesneg newydd ar gyfer 900 o ddisgyblion 11-16 oed i gymryd lle ysgol uwchradd bresennol yr aseswyd ei bod yng nghategori D o ran cyflwr yr adeilad. Bydd yr ysgol newydd yn parhau i wasanaethu'r dalgylch presennol yn ogystal â darparu darpariaeth arbenigol, gan dderbyn disgyblion o bob rhan o'r Fwrdeistref Sirol.</t>
  </si>
  <si>
    <t>Ysgol Gynradd Abbey</t>
  </si>
  <si>
    <t>ALl a LlC. (Ysgolion yr 21ain Ganrif).</t>
  </si>
  <si>
    <t>Ysgol cyfrwng Saesneg newydd ar gyfer 450 o ddisgyblion (gan gynnwys meithrinfa) ar un safle i gymryd lle'r adeiladau presennol sydd wedi'u lleoli dros dri safle. Mae’n cynnwys canolfan asesu arbenigol ar gyfer disgyblion y Blynyddoedd Cynnar o bob rhan o’r Fwrdeistref Sirol. Byddai’r ysgol newydd yn cynnwys y ddarpariaeth arbenigol hon. Bydd yr ysgol yn parhau i wasanaethu ei dalgylch presennol.</t>
  </si>
  <si>
    <t>Ysgol Gymraeg Ystalyfera Bro Dur (Campws y Gogledd)</t>
  </si>
  <si>
    <t>Cam olaf y buddsoddiad sy'n cwblhau ailddatblygiad safle cyfan. Nod y cynllun yw ysgogi twf pellach mewn addysg uwchradd Gymraeg yn ardal Cwm Tawe. Bydd y cynllun yn golygu ychwanegu bloc adeiladu newydd, sy'n cynnwys 6 ystafell ddosbarth ychwanegol, cegin/cyfleusterau bwyta newydd a neuadd berfformio. Bydd darpariaeth awyr agored yn cael ei gwella drwy ATP ac ardal llain galed newydd er mwyn sicrhau'r hyblygrwydd mwyaf posibl o ran defnydd ar y safle cyfyngedig a lleddfu'r pwysau ar y caeau glaswellt presennol. Bydd dymchwel y Tawe, y pwll nofio/bloc ffreutur (cyflwr D), bloc Drama/Cerddoriaeth is-safonol ac ystafell ddosbarth Mathemateg annibynnol (cyflwr B) yn gwneud lle i'r adeilad newydd. Bydd yr adeilad newydd yn creu 120 o leoedd ysgol uwchradd cyfrwng Cymraeg ychwanegol ac yn cael gwared ar tua £4.4m o gostau cynnal a chadw sydd wedi cronni a phroblemau hygyrchedd.</t>
  </si>
  <si>
    <t>Buddsoddi mewn Gweithgarwch, Parc Margam</t>
  </si>
  <si>
    <t>Adeiladu parth antur awyr agored i gynnwys pad sblasio awyr agored, cyfleuster chwarae mawr y tu allan a phod bwyd cyflym awyr agored. Mae hefyd yn cynnwys adnewyddu adeilad presennol Twyn yr Hydd i greu caffi dan do, toiledau, mannau storio a pharatoi. Bydd y prosiect hefyd yn cynnwys parth adrenalin sy'n cynnwys gwifren wib ddwbl a gwifren saffari.</t>
  </si>
  <si>
    <t>Safle Cyflogaeth Strategol ochr yr Harbwr</t>
  </si>
  <si>
    <t>Ariennir gan Grant Cydgyfeiriant Ewropeaidd a chyllid ALl.</t>
  </si>
  <si>
    <t>Bydd y datblygiad yn cynnwys adeiladu rhwydwaith trafnidiaeth ffyrdd a safleoedd cyflogaeth newydd i weithredu fel catalydd ar gyfer adfywio economaidd a ffisegol yn yr hen ardal ddiwydiannol.</t>
  </si>
  <si>
    <t>Cam Datblygu Hamdden a Manwerthu Canol Tref Castell-nedd 3</t>
  </si>
  <si>
    <t>ALl a LlC.</t>
  </si>
  <si>
    <t>Mae’r prosiect hwn yn ail gam yn natblygiad canol tref Castell-nedd a bydd yn cynnwys gofod ar gyfer unedau manwerthu a chanolfan hamdden. Mae'r gwaith ar y safle wedi dechrau.</t>
  </si>
  <si>
    <t>Hen Sinema’r Plaza</t>
  </si>
  <si>
    <t>Cyllid ALl a Grant Adeiladu ar gyfer y Dyfodol Llywodraeth Cymru.</t>
  </si>
  <si>
    <t xml:space="preserve">Ailddatblygu safle segur Sinema’r Plaza yng nghanol tref Port Talbot - i adeiladu cyfleuster a fydd yn creu swyddi a thwf ac yn cyfrannu at yr agenda trechu tlodi. Bydd yn darparu cyfleusterau busnes hyblyg (ystafelloedd swyddfa/cyfarfod/hyfforddi ac ati.) yn ogystal ag ardal amlbwrpas i'r gymuned, a chaffi/cyfleuster cegin hyfforddi. Mae'r gwaith ar y safle wedi dechrau. </t>
  </si>
  <si>
    <t>Hen adeilad y Crown, Castell-nedd</t>
  </si>
  <si>
    <t>Cyllid yr ALl, Rhaglen Buddsoddi Mewn Adfywio wedi’i Dargedu, Grant LlC a Benthyciad LlC.</t>
  </si>
  <si>
    <t>Caffael ac ailddatblygu hen safle Crown Foods yng Nghastell-nedd. Bydd y cynnig hwn yn golygu buddsoddiad sylweddol ac yn creu swyddi o fewn y Fwrdeistref Sirol. Mae’r prosiect hwn yn cael ei ddatblygu fel Hyb Strategol ar gyfer y Cymoedd. Disgwylir iddo gael ei gwblhau ym mis Ionawr 2021.</t>
  </si>
  <si>
    <t>Ailfodelu Gorsaf Drosglwyddo Twyni Crymlyn</t>
  </si>
  <si>
    <t>Bydd cyfleuster gwastraff y Cyngor yn Nhwyni Crymlyn yn cael droi'n orsaf drosglwyddo gyda mwy o gapasiti a chyfleusterau ailgylchu i ddarparu ar gyfer gwaith ailgylchu cynyddol y Cyngor. Bydd cyllid grant Llywodraeth Cymru o Gronfa Gyfalaf yr Economi Gylchol yn galluogi dwy elfen allweddol o'r prosiect: to solar, a fydd yn cyfrannu at ddatgarboneiddio gweithrediad gwastraff yr Awdurdod Lleol; a beiler ar gyfer cludiant mwy effeithlon a mwy o fynediad i farchnadoedd gan gynnwys marchnadoedd lleol.</t>
  </si>
  <si>
    <t>Y Ganolfan Dechnoleg</t>
  </si>
  <si>
    <t>Adeilad sy'n gadarnhaol o ran ynni ar Barc Ynni Baglan sy'n darparu gofod swyddfa hyblyg i gwmnïau newydd a busnesau cynhenid, gan ganolbwyntio ar y sectorau arloesi, TGCh ac ymchwil a datblygu.</t>
  </si>
  <si>
    <t>Adnewyddu Uned Ddiogel Hillside</t>
  </si>
  <si>
    <t>LlC.</t>
  </si>
  <si>
    <t>Adnewyddu ystafelloedd gwely a llety byw sy'n bodoli eisoes. Mae'r prosiect ar y cam dylunio ar hyn o bryd.</t>
  </si>
  <si>
    <t>Casnewydd</t>
  </si>
  <si>
    <t>Yr Awdurdod Lleol (ALl) – £29.5m a Llywodraeth Cymru (LlC) £45.5m.</t>
  </si>
  <si>
    <t>Bydd cynlluniau'n cael eu cymeradwyo ar sail unigol ar ôl cyflwyno achos busnes i Lywodraeth Cymru.</t>
  </si>
  <si>
    <t>Ysgol Gynradd Cyfrwng Cymraeg</t>
  </si>
  <si>
    <t>Cyllid grant LlC.</t>
  </si>
  <si>
    <t>I  greu rhagor o ddarpariaeth addysg gynradd cyfrwng Cymraeg yng Nghasnewydd.</t>
  </si>
  <si>
    <t>Grantiau Adnewyddu (cyfleusterau i'r Anabl)</t>
  </si>
  <si>
    <t>ALl – tendrwyd fel contractau unigol, wrth i gynlluniau penodol gael eu nodi. Oddeutu £1.3m y flwyddyn, yn cael ei addasu ar gyfer llithriadau pan fo angen.</t>
  </si>
  <si>
    <t>Mae'r awdurdod yn gweithredu opsiwn o gynllun asiantaeth ar gyfer perchnogion tai. 
Lleoliad: Amrywiol, Casnewydd.</t>
  </si>
  <si>
    <t>Rhaglen Rheoli Asedau</t>
  </si>
  <si>
    <t>ALl – tendrwyd fel contractau unigol, wrth i gynlluniau penodol gael eu nodi.</t>
  </si>
  <si>
    <r>
      <rPr>
        <sz val="8"/>
        <color theme="1"/>
        <rFont val="Arial"/>
        <family val="2"/>
      </rPr>
      <t>Cynnal a chadw cyfalaf ar holl adeiladau’r Awdurdod Lleol. Lleoliad: Amrywiol, Casnewydd.</t>
    </r>
  </si>
  <si>
    <t>Pont Droed Gorsaf Casnewydd</t>
  </si>
  <si>
    <t>Cyllid grant LlC (dangosol).</t>
  </si>
  <si>
    <r>
      <rPr>
        <sz val="8"/>
        <color theme="1"/>
        <rFont val="Arial"/>
        <family val="2"/>
      </rPr>
      <t>Adeiladu Pont Teithio Llesol a rennir dros y brif reilffordd.
Lleoliad: Casnewydd - Devon Place i Queensway.</t>
    </r>
  </si>
  <si>
    <t>Goleuadau stryd LED</t>
  </si>
  <si>
    <t>Adnewyddu holl oleuadau stryd Casnewydd i fod yn rhai LED.
Lleoliad: Amrywiol, Casnewydd.</t>
  </si>
  <si>
    <t xml:space="preserve">Bargen Ddinesig Prifddinas-Ranbarth Caerdydd </t>
  </si>
  <si>
    <t>£11.79m cyfraniad cyllid cyfalaf Cyngor Dinas Casnewydd ar sail cyfran y boblogaeth o £120m, cyfanswm cyfraniad yr AALl.</t>
  </si>
  <si>
    <t>Mae cyfanswm y Fargen yn cwmpasu deg ALl a Chyngor Caerdydd yw'r Awdurdod Arweiniol.</t>
  </si>
  <si>
    <t>Fflyd newydd i'r Cyngor ar sail gylchol.</t>
  </si>
  <si>
    <t>Arcêd y Farchnad</t>
  </si>
  <si>
    <t>Cyllid ALl / Cyllid grant LlC / Cyllid Cronfa Dreftadaeth y Loteri.</t>
  </si>
  <si>
    <t>Adnewyddu Arcêd y Farchnad yng Nghasnewydd.</t>
  </si>
  <si>
    <t>Sir Benfro</t>
  </si>
  <si>
    <t>Ysgolion yr 21ain Ganrif, yn cynnwys Band A</t>
  </si>
  <si>
    <t>Band A Llywodraeth Cymru (LlC) 50%, Awdurdod Lleol (ALl) 50%. Cyfuniad o wasanaethau proffesiynol mewnol ac allanol. Cyfuniad o gaffael traddodiadol a dylunio ac adeiladu. Y gwaith cyflawni yn mynd rhagddo.</t>
  </si>
  <si>
    <r>
      <rPr>
        <sz val="8"/>
        <color theme="1"/>
        <rFont val="Arial"/>
        <family val="2"/>
      </rPr>
      <t>Band B 65%/75% LlC, 35%/25% ALl. Cyfuniad o wasanaethau proffesiynol mewnol ac allanol. Cyfuniad o gaffael traddodiadol a dylunio ac adeiladu. Disgwyl cymeradwyaeth ar gyfer Band B.</t>
    </r>
  </si>
  <si>
    <t>Gwaith Priffyrdd Ysgol Cyfrwng Saesneg</t>
  </si>
  <si>
    <t>Mynedfa i'r ysgol newydd 100% ALl.</t>
  </si>
  <si>
    <t>Hwlffordd.</t>
  </si>
  <si>
    <t>Canolfan Ddysgu Gymunedol Tudur</t>
  </si>
  <si>
    <t>Cyllid LlC. Trosi bloc gwyddoniaeth yn ganolfan ddysgu gymunedol newydd.</t>
  </si>
  <si>
    <t>Penfro.</t>
  </si>
  <si>
    <t xml:space="preserve">Estyniad Ysgol Fenton </t>
  </si>
  <si>
    <t>Estyniad un ystafell. Cyllid Llywodraeth Cymru.</t>
  </si>
  <si>
    <t>Ysgol Cyfrwng Cymraeg</t>
  </si>
  <si>
    <t>Ysgol Cyfrwng Cymraeg bwrpasol, a ariennir gan LlC.</t>
  </si>
  <si>
    <t>Hwb i Seilwaith Ysgolion</t>
  </si>
  <si>
    <t>Buddsoddiad digidol i ysgolion. Lleoliad: Ledled y sir.</t>
  </si>
  <si>
    <t>Neuadd Chwaraeon Ysgol Uwchradd Hwlffordd</t>
  </si>
  <si>
    <r>
      <rPr>
        <sz val="8"/>
        <color theme="1"/>
        <rFont val="Arial"/>
        <family val="2"/>
      </rPr>
      <t>Neuadd bwrpasol ar gyfer ysgolion ac Academi Chwaraeon Cymru. £4.52m PCC, 0.08 cyfraniad allanol</t>
    </r>
  </si>
  <si>
    <t>Ysbyty ar gyfer ymchwydd yn y galw</t>
  </si>
  <si>
    <r>
      <rPr>
        <sz val="8"/>
        <color theme="1"/>
        <rFont val="Arial"/>
        <family val="2"/>
      </rPr>
      <t>Ysbyty Covid. LlC 100%</t>
    </r>
  </si>
  <si>
    <t xml:space="preserve">Estyniad i Anchorage </t>
  </si>
  <si>
    <t>Estyniad i Ganolfan Weithgareddau Anchorage, cyllid ALl.</t>
  </si>
  <si>
    <t>Doc Penfro.</t>
  </si>
  <si>
    <t>Gwella Priffyrdd Abergwaun</t>
  </si>
  <si>
    <t>LlC £2.57m, ALl £1.48m.</t>
  </si>
  <si>
    <r>
      <rPr>
        <sz val="8"/>
        <color theme="1"/>
        <rFont val="Arial"/>
        <family val="2"/>
      </rPr>
      <t>Darparu ffordd gyswllt newydd yng nghanol y dref a fydd yn galluogi ailddatblygu tir. 
Lleoliad: Abergwaun</t>
    </r>
  </si>
  <si>
    <t>Grant Cynnal a Chadw Priffyrdd Trafnidiaeth</t>
  </si>
  <si>
    <t>Rhaglen o waith wedi’i nodi o ôl-groniad SLA i’w gwblhau’n fewnol yn 2020-21.</t>
  </si>
  <si>
    <t>Cronfa Trafnidiaeth Leol, Diogelwch ar y Ffyrdd, Llwybrau Diogel mewn Cymunedau.</t>
  </si>
  <si>
    <t>LlC £3.74, ALl £0.81m.</t>
  </si>
  <si>
    <t>Prosiectau amrywiol i creu ardaloedd/llwybrau penodol a ystyrir yn rhai risg uchel ar hyn o bryd.</t>
  </si>
  <si>
    <t>Cerbydau a Pheiriannau Newydd</t>
  </si>
  <si>
    <t>ALl £4.93m.</t>
  </si>
  <si>
    <t>Rhaglen dreigl o adnewyddu cerbydau. Caffael traddodiadol.
Lleoliad: Ledled y sir.</t>
  </si>
  <si>
    <t>LlC Lwfans Atgyweiriadau Mawr £11.97m, ALl £47.38m.</t>
  </si>
  <si>
    <t>Gwelliannau i stoc tai’r Cyngor. Pump o ddatblygiad adeiladu newydd.
Lleoliad: Ledled y sir.</t>
  </si>
  <si>
    <t>Caffael Tai â Chymorth</t>
  </si>
  <si>
    <t>LlC £0.49m, ALl £0.32m.</t>
  </si>
  <si>
    <t>Caffael Tai â Chymorth ledled y Sir.</t>
  </si>
  <si>
    <t>Chwarel y Castell</t>
  </si>
  <si>
    <t>ALl £0.3m, Cyllid LlC £1.5m. Gofyniad am 14 o leiniau newydd.</t>
  </si>
  <si>
    <t>Podiau i'r Digartref</t>
  </si>
  <si>
    <t>LlC £0.36m, ALl £0.12m, Caffael a gosod podiau 8 o bodiau 1 ystafell wely wedi'u hadeiladu ymlaen llaw.</t>
  </si>
  <si>
    <r>
      <t xml:space="preserve">Lleoliad: </t>
    </r>
    <r>
      <rPr>
        <sz val="8"/>
        <color theme="1"/>
        <rFont val="Arial"/>
        <family val="2"/>
      </rPr>
      <t>Penfro.</t>
    </r>
  </si>
  <si>
    <t>Newid bylbiau i rai LED, benthyciad di-log £1.61m Salix, £0825m ALl.</t>
  </si>
  <si>
    <t>Rhaglen Buddsoddi Mewn Adfywio wedi’i Dargedu</t>
  </si>
  <si>
    <t>Cyllid LlC. Cynllun adfywio.</t>
  </si>
  <si>
    <t>Parc Bwyd Llwyn Helyg</t>
  </si>
  <si>
    <t>ERDF £1m. ALl £1.03m. Contract dylunio ac adeiladu</t>
  </si>
  <si>
    <r>
      <rPr>
        <sz val="8"/>
        <color theme="1"/>
        <rFont val="Arial"/>
        <family val="2"/>
      </rPr>
      <t>Creu unedau busnesau bwyd ar raddfa fechan, unedau deor ar gyfer microfusnesau yn y sector bwyd. 
Lleoliad: Hwlffordd.</t>
    </r>
  </si>
  <si>
    <t>Datblygiad Cei'r De</t>
  </si>
  <si>
    <t>LlC TRI £3.43m, Grantiau Eraill £1.29, ALl £4.42m Ailddatblygu rhan allweddol o Benfro, i gynnwys Llyfrgell, Hwb Dinesig a Chanolfan Harri Tudur - ALl.</t>
  </si>
  <si>
    <t>Tai'n Gartrefi, Benthyciadau Gwella Cartrefi</t>
  </si>
  <si>
    <t>Grant LlC wedi'i ailgylchu i droi tai'n gartrefi.</t>
  </si>
  <si>
    <t>Adolygiad o’r Gwasanaeth Gwastraff - Cerbydau</t>
  </si>
  <si>
    <t>LlC/ Rhaglen Weithredu Gwastraff ac Adnoddau WRAP £2.63m, ALl £0.1m.</t>
  </si>
  <si>
    <t>Cynllun ar gyfer darparu gwasanaethau gwastraff ac ailgylchu i drigolion a busnesau yn ardal yr awdurdod.
Lleoliad: Ledled y sir.</t>
  </si>
  <si>
    <t>Depo Tymor Hir</t>
  </si>
  <si>
    <t>LlC £7.55m, ALl £7.54m.</t>
  </si>
  <si>
    <t>Cynllun ar gyfer yr orsaf trosglwyddo gwastraff hirdymor addas. Lleoliad: Ledled y sir.</t>
  </si>
  <si>
    <t>Rhwydwaith Ffeibr Llawn Lleol</t>
  </si>
  <si>
    <t>ALl £2m, Partneriaid £4m.</t>
  </si>
  <si>
    <t>Datblygu TG</t>
  </si>
  <si>
    <t>ALl £2.56m.</t>
  </si>
  <si>
    <t>Gwella a chynnal darpariaeth TG o fewn y strategaeth TG gorfforaethol.</t>
  </si>
  <si>
    <t>Powys</t>
  </si>
  <si>
    <t xml:space="preserve">50% cyllid Awdurdodau Lleol (ALl) a 50% Llywodraeth Cymru (LlC). </t>
  </si>
  <si>
    <t>65% neu 75% o gyllid Llywodraeth Cymru a'r gweddill gan yr ALl drwy fenthyca.</t>
  </si>
  <si>
    <t>Lleoliadau i'w cadarnhau</t>
  </si>
  <si>
    <t>Gwelliannau Mawr i Ysgolion</t>
  </si>
  <si>
    <t>Benthyca gan yr ALl.</t>
  </si>
  <si>
    <t>Benthyca gan yr  ALl.</t>
  </si>
  <si>
    <t>Cynnal a Chadw Strwythurol (Ffyrdd)</t>
  </si>
  <si>
    <t>Cynllun i sicrhau y caiff y ffyrdd eu cynnal i safon cytunedig.                    Lleoliad: Ledled y sir.</t>
  </si>
  <si>
    <t xml:space="preserve">Canolfan Ailgylchu </t>
  </si>
  <si>
    <t>Benthyca gan yr ALl a grant Llywodraeth Cymru</t>
  </si>
  <si>
    <r>
      <rPr>
        <sz val="8"/>
        <color rgb="FF000000"/>
        <rFont val="Arial"/>
        <family val="2"/>
      </rPr>
      <t xml:space="preserve">Lleoliad: </t>
    </r>
    <r>
      <rPr>
        <sz val="8"/>
        <color theme="1"/>
        <rFont val="Arial"/>
        <family val="2"/>
      </rPr>
      <t>Aber-miwl, Aberhonddu, Y Drenewydd, Y Trallwng, Llandrindod.</t>
    </r>
  </si>
  <si>
    <t>ALl Benthyca â Chymorth. Grant cyflawni, tendr gan yr ymgeisydd.</t>
  </si>
  <si>
    <t>Cronfeydd wrth Gefn yr ALl.</t>
  </si>
  <si>
    <t>Safon Ansawdd Tai Cymru</t>
  </si>
  <si>
    <t>Benthyca y Cyfrif Refeniw Tai, Cronfeydd Wrth Gefn a Grant Lwfans Atgyweiriadau Mawr LlC.</t>
  </si>
  <si>
    <t>Cynllun Rhaglen i uwchraddio tai cyngor dan gontractau fframwaith presennol.
Lleoliad: Ledled y sir.</t>
  </si>
  <si>
    <t>Gwelliannau Tai</t>
  </si>
  <si>
    <t>Benthyca y Cyfrif Refeniw Tai.</t>
  </si>
  <si>
    <t>Cynllun i wella tai'r Cyngor i bobl hŷn. Lleoliad: Ledled y sir.</t>
  </si>
  <si>
    <t>Ail-brynu Tai ac Adeiladu o'r Newydd</t>
  </si>
  <si>
    <t>Benthyca y Cyfrif Refeniw Tai a grant LlC.</t>
  </si>
  <si>
    <t>Cynllun i sicrhau cynnydd o 250 yn nhai'r Cyngor.
Lleoliad: Ledled y sir.</t>
  </si>
  <si>
    <t>Strategaeth TGCh</t>
  </si>
  <si>
    <t>Prosiectau amrywiol sy'n gysylltiedig â'r ALl gan gynnwys system seilwaith TG sydd ym mhob Swyddfa Sirol.
Lleoliad: Ledled y sir.</t>
  </si>
  <si>
    <t>Canolfannau Hamdden</t>
  </si>
  <si>
    <t>Adnewyddu Canolfannau Hamdden.</t>
  </si>
  <si>
    <t xml:space="preserve">Grant LlC a chyllid yr ALl. </t>
  </si>
  <si>
    <t>Amrywiol brosiectau ledled yr Awdurdod Lleol.
Lleoliad: Ledled y sir.</t>
  </si>
  <si>
    <t>Rhondda Cynon Taf</t>
  </si>
  <si>
    <t>Ffynonellau Cyllid: Cod Darbodus £86.5m, Grant Llywodraeth Cymru (LlC) £86.5m. Statws cyflawni: yn mynd rhagddo.</t>
  </si>
  <si>
    <t>11 cynllun: Ysgol a Chanolfan Hamdden Aberdâr, Ysgol Gyfun y Pant, Ysgol Gynradd Treorci, Cwmaman ac Adolygiad y Rhondda sy’n cynnwys Tonyrefail, Tonypandy, Ysgol Uwchradd Treorci, Ysgol Sir Porth, Ysgol Gynradd Cymer, Llwyncelyn ac YGG Tonyrefail. Lleoliad: Aberdâr, Pontyclun, Treorci, Porth, Tonyrefail a Thonypandy.</t>
  </si>
  <si>
    <t>Ffynonellau Cyllid: Awdurdod Lleol (ALl) £0.07m, Cod Darbodus £7.31m. Statws cyflawni: yn mynd rhagddo.</t>
  </si>
  <si>
    <r>
      <t xml:space="preserve">Mae 1 cynllun yn parhau: Adolygiad y Rhondda a Thonyrefail yn cynnwys 2 brosiect Tonyrefail ac Ysgol Uwchradd Treorci. Lleoliad: Tonyrefail a Threorci. </t>
    </r>
    <r>
      <rPr>
        <b/>
        <sz val="8"/>
        <color rgb="FF000000"/>
        <rFont val="Arial"/>
        <family val="2"/>
      </rPr>
      <t xml:space="preserve">Dyma weddill yr ysgolion yn Rhaglen Band A. </t>
    </r>
  </si>
  <si>
    <t>Ffynonellau Ariannu: Cod Darbodus £1.85m, LlC £4.76m.  Statws cyflawni: yn mynd rhagddo.</t>
  </si>
  <si>
    <t>Ysgol Gynradd Hirwaun.                                                                                            Lleoliad: Aberdâr</t>
  </si>
  <si>
    <t>Adnewyddu Toeau</t>
  </si>
  <si>
    <t>Ffynhonnell Ariannu: Awdurdod Lleol (ALl) £2.4m. Statws cyflawni: yn mynd rhagddo.</t>
  </si>
  <si>
    <t>Saith cynllun toeau mewn ysgolion a ddyrannwyd ar gyfer 2020-21. Ysgol Gynradd Caradog, Ysgol yr Eglwys yng Nghymru Cwmbach, Ysgol Gynradd Cwmclydach, Ysgol Gynradd y Ddraenen Wen, YG Llanhari, YGG Abercynon, YGG Llwyncelyn. Lleoliad: Ledled y sir.</t>
  </si>
  <si>
    <t>Ffynonellau Cyllid: ALl £2.21m, Benthyca heb gymorth £8.47m, Grant Llywodraeth Cymru £1.26m, DRF £1.05m. Statws cyflawni: yn mynd rhagddo.</t>
  </si>
  <si>
    <t>Rhaglen o waith gwella priffyrdd wedi’i chynllunio.                                            Lleoliad: Ledled y sir.</t>
  </si>
  <si>
    <t>Seilwaith Trafnidiaeth</t>
  </si>
  <si>
    <t>Ffynhonnell Ariannu: ALl £0.37m, Benthyca heb gymorth £3.25m, Grant £2.40m, Buddsoddiad DRF £10.29m, DRF £0.029m.  Statws cyflawni: yn mynd rhagddo.</t>
  </si>
  <si>
    <t>Cynlluniau mawr yn cynnwys: A4119 ffordd ddeuol Coed Elái, ffordd gyswllt ar draws y cwm Aberpennar, ffordd osgoi Llanharan a gwaith Gwneud Defnydd Gwell.
Lleoliad: Ledled y sir.</t>
  </si>
  <si>
    <t>Strwythurau</t>
  </si>
  <si>
    <t>Ffynonellau Cyllid: ALl £1m, Benthyca digymorth £2.05m, Grant £0.007m, Buddsoddiad DRF £3.31m, DRF £2.82m. Statws Cyflawni: Cynlluniau ar wahanol gamau dylunio, tendro, darparu.</t>
  </si>
  <si>
    <t>Cynlluniau: Pont Brook St., Pont St.Albans a pharatoi ymlaen llaw mewn gwahanol ardaloedd o fewn y sir.
Lleoliad: Ledled y sir.</t>
  </si>
  <si>
    <t>Datblygiad Cwm Taf</t>
  </si>
  <si>
    <t>Ffynonellau Cyllid: Benthyca digymorth £6.60m, Buddsoddiad DRF £0.46m. Statws cyflawni: yn mynd rhagddo.</t>
  </si>
  <si>
    <r>
      <rPr>
        <sz val="8"/>
        <color theme="1"/>
        <rFont val="Arial"/>
        <family val="2"/>
      </rPr>
      <t>Ailddatblygu safle Cwm Taf.
Lleoliad: Pontypridd.</t>
    </r>
  </si>
  <si>
    <t>Grantiau Cyfleusterau i'r Anabl/Addasiadau</t>
  </si>
  <si>
    <t>Ffynonellau Cyllid: ALl £10.74m, Buddsoddiad DRF £0.76m, Statws Cyflawni'r £0.008m arall: yn mynd rhagddo.</t>
  </si>
  <si>
    <t>Gwaith addasu ar gyfer trigolion anabl sy'n byw yn eu cartrefi eu hunain.
Lleoliad: Ledled y sir.</t>
  </si>
  <si>
    <t>Rhaglen Foderneiddio (Oedolion)</t>
  </si>
  <si>
    <t>Ffynhonnell Ariannu: ALl £1.61m, Buddsoddiad DRF £6.95m, Refeniw £1.04m. Statws cyflawni: yn mynd rhagddo.</t>
  </si>
  <si>
    <t>Buddsoddi yn y Rhaglen Gofal oedolion yn cynnwys Cyfleuster Gofal Ychwanegol a Byw â Chymorth.                                                                                               Lleoliad: Ledled y sir.</t>
  </si>
  <si>
    <t>Cerbydau</t>
  </si>
  <si>
    <t>Ffynhonnell Ariannu: ALl £1.34m, DRF £7.38m. Statws cyflawni: yn mynd rhagddo.</t>
  </si>
  <si>
    <t>Rhaglen adnewyddu barhaus ar gerbydau fflyd drwy fframwaith cyflenwyr yr Awdurdod Lleol.
Lleoliad: Ledled y sir.</t>
  </si>
  <si>
    <t>Strategaeth Gwastraff</t>
  </si>
  <si>
    <t>Ffynhonnell Ariannu: ALl £0.25m, Grant £1.01m, Buddsoddiad DRF £1.43m. Statws cyflawni: yn mynd rhagddo.</t>
  </si>
  <si>
    <t>Buddsoddi mewn Cyfleuster Adennill Deunyddiau.</t>
  </si>
  <si>
    <t>Datblygiad Tresalem</t>
  </si>
  <si>
    <t>Ffynhonnell Ariannu: ALl £0.25m, ERDF £3.18m, Buddsoddiad DRF £2.87m. Statws cyflawni: yn mynd rhagddo.</t>
  </si>
  <si>
    <t>Datblygu llety busnes modern yn Robertstown. Lleoliad: Aberdâr.</t>
  </si>
  <si>
    <t>Datblygiad Coed Elái</t>
  </si>
  <si>
    <t>Ffynhonnell Ariannu: Buddsoddiad DRF £0.23m, WEFO/LlC £2.03m, Arall £0.50. Statws cyflawni: yn mynd rhagddo.</t>
  </si>
  <si>
    <t>Datblygu gofod busnes modern yng Nghoed Elái. Lleoliad: Tonyrefail.</t>
  </si>
  <si>
    <t>Tasglu'r Cymoedd Cartrefi Gwag RhCT</t>
  </si>
  <si>
    <t>Ffynhonnell Ariannu: WEFO/LlC £7.77m. Statws cyflawni: yn mynd rhagddo.</t>
  </si>
  <si>
    <t>Mae'r cynllun yn cynnig grant i ymgeiswyr ddod â chartrefi gwag yn ôl i ddefnydd.   Lleoliad: RhCT, Caerffili, Merthyr, Blaenau Gwent, Tor-faen, Castell-nedd Port Talbot, Pen-y-bont ar Ogwr, Abertawe a Sir Gaerfyrddin.</t>
  </si>
  <si>
    <t>Cynlluniau Trafnidiaeth a Theithio</t>
  </si>
  <si>
    <r>
      <rPr>
        <sz val="8"/>
        <color theme="1"/>
        <rFont val="Arial"/>
        <family val="2"/>
      </rPr>
      <t>Ffynhonnell Ariannu: ALl £0.04m, Grant £2.39m, Buddsoddiad DRF £0.11m Statws Cyflawni: Parhaus</t>
    </r>
  </si>
  <si>
    <t>Buddsoddi mewn gwahanol gynlluniau trosglwyddo a theithio.                                       Lleoliad: Ledled y sir.</t>
  </si>
  <si>
    <t>Gwelliannau Draenio</t>
  </si>
  <si>
    <t>Ffynhonnell Ariannu: ALl £0.89m, Grant £5.74m, Buddsoddiad DRF £0.23m Arall £0.13m. Statws cyflawni: yn mynd rhagddo.</t>
  </si>
  <si>
    <t>Rhaglen o liniaru llifogydd a buddsoddi mewn draeniad ar draws y Fwrdeistref.                                                                                                                Lleoliad: Ledled y sir.</t>
  </si>
  <si>
    <t>Adfer yn dilyn llifogydd Storm Dennis</t>
  </si>
  <si>
    <t>Ffynhonnell y Cyllid: Grant £6.83m.</t>
  </si>
  <si>
    <t>Costau adfer yn dilyn effaith storm Dennis.                                              Lleoliad: Ledled y sir.</t>
  </si>
  <si>
    <t>Adnewyddu ac Ymestyn Ysgol Gynradd Ffynnon Taf</t>
  </si>
  <si>
    <t>Ffynhonnell Ariannu: ALl £1.07m, LlC £0.64m, Buddsoddiad DRF £0.56m, Arall £0.39m. Statws cyflawni: yn mynd rhagddo.</t>
  </si>
  <si>
    <t>Adnewyddu ac ymestyn Ysgol Gynradd Ffynnon Taf. Lleoliad:Ffynnon Taf</t>
  </si>
  <si>
    <t>Grant Gofal Plant Llywodraeth Cymru</t>
  </si>
  <si>
    <t>Ffynhonnell Ariannu: LlC £4.03m, Refeniw £0.07m, Arall £0.75m. Statws cyflawni: yn mynd rhagddo.</t>
  </si>
  <si>
    <t>Cynyddu'r ddarpariaeth gofal plant mewn safleoedd ysgolion allweddol ar draws y Fwrdeistref. Lleoliad: Ledled y sir.</t>
  </si>
  <si>
    <t>Abertawe</t>
  </si>
  <si>
    <t>Ysgolion yr 21ain Ganrif (Band B)</t>
  </si>
  <si>
    <t>Mae cynlluniau Band B cychwynnol yn cael eu datblygu, gyda nifer o gynlluniau ar y safle a'r datblygiad cyntaf i fod i gael ei gwblhau. Ariennir gan grant Llywodraeth Cymru (LlC) a chyllid yr Awdurdod Lleol (ALl).</t>
  </si>
  <si>
    <t xml:space="preserve">Mae cynlluniau unigol o fewn y rhaglen yn amodol ar gymeradwyaeth wrth i gynlluniau gael eu datblygu. Lleoliad: Amrywiol, Abertawe. </t>
  </si>
  <si>
    <t>Priffyrdd - Cynnal a Chadw Cyfalaf</t>
  </si>
  <si>
    <t>Cyllid grant ALl a LlC gan ddefnyddio contractwyr allanol a mewnol.</t>
  </si>
  <si>
    <r>
      <rPr>
        <sz val="8"/>
        <color theme="1"/>
        <rFont val="Arial"/>
        <family val="2"/>
      </rPr>
      <t>Lleoliad: Lleoliadau amrywiol ledled Abertawe.</t>
    </r>
  </si>
  <si>
    <t>Gwelliannau Teithio Llesol i lwybrau beicio</t>
  </si>
  <si>
    <t>Cyllid grant ALl a LlC.</t>
  </si>
  <si>
    <t>Amrywiol lwybrau beicio presennol a chreu gwelliannau i’r rhwydwaith neu ddolenni coll rhwng llwybrau ar draws Abertawe.</t>
  </si>
  <si>
    <t>Tomen wastraff Tir John - cau a gwaith adfer</t>
  </si>
  <si>
    <t xml:space="preserve">ALl £7.25m – elfennau capio’n mynd rhagddynt. </t>
  </si>
  <si>
    <t>Lleoliad: St Thomas, Abertawe, SA1 8NS</t>
  </si>
  <si>
    <t>Cynnal a Chadw Cyfalaf - Adeiladau</t>
  </si>
  <si>
    <t>Cyllid yr ALl a grant Llywodraeth Cymru tuag at gynnal a chadw cyfalaf mewn ysgolion gan ddefnyddio contractwyr allanol a mewnol.</t>
  </si>
  <si>
    <t>Lleoliad: Lleoliadau amrywiol ledled Abertawe gan gynnwys adeiladau ysgolion.</t>
  </si>
  <si>
    <t>Ailddatblygu Canol Dinas Abertawe (cynlluniau’r Fargen Ddinesig - Cam 1)</t>
  </si>
  <si>
    <t xml:space="preserve">Ariennir gan yr ALl, y Fargen Ddinesig a LlC. Dechreuodd y gwaith adeiladu a disgwylir cwblhau'r Arena yn 2021. </t>
  </si>
  <si>
    <r>
      <rPr>
        <sz val="8"/>
        <color theme="1"/>
        <rFont val="Arial"/>
        <family val="2"/>
      </rPr>
      <t>Lleoliad: Abertawe SA1 Canol y Ddinas.</t>
    </r>
  </si>
  <si>
    <t>Ailddatblygu Canol Dinas Abertawe (cynlluniau’r Fargen Ddinesig - Cam 2)</t>
  </si>
  <si>
    <t>I’w gadarnhau:</t>
  </si>
  <si>
    <t>Cam datblygu wedi'i ariannu gan yr ALl.</t>
  </si>
  <si>
    <t>Lleoliad: safleoedd amrywiol yn Abertawe.</t>
  </si>
  <si>
    <t>Gwelliannau i Wind Street</t>
  </si>
  <si>
    <t>Cyllid yr ALl a chyllid grant Llywodraeth Cymru.</t>
  </si>
  <si>
    <t>Creu parth cerddwyr a gwella ardal Wind Street sy'n cysylltu â gwelliannau Canol y Ddinas.</t>
  </si>
  <si>
    <t>Datblygiad Seilwaith Kingsway</t>
  </si>
  <si>
    <t>Y cynllun yn cael ei gyflawni. Ariennir gan yr ALl a WEFO.</t>
  </si>
  <si>
    <t>Lleoliad: Abertawe.</t>
  </si>
  <si>
    <t>Pwerdy Gwaith Copr Hafod-Morfa</t>
  </si>
  <si>
    <t>Arian cyfatebol yr ALl a'r NHLF wedi'i sicrhau. Y gwaith adeiladu wedi dechrau.</t>
  </si>
  <si>
    <r>
      <rPr>
        <sz val="8"/>
        <color theme="1"/>
        <rFont val="Arial"/>
        <family val="2"/>
      </rPr>
      <t>Lleoliad: Safle Gwaith Copr Hafod-Morfa, Abertawe.</t>
    </r>
  </si>
  <si>
    <t>Grantiau Cyfleusterau i'r Anabl a grantiau / benthyciadau gwella eraill</t>
  </si>
  <si>
    <t>Cyllid ALl – contractwyr amrywiol.</t>
  </si>
  <si>
    <r>
      <rPr>
        <sz val="8"/>
        <color theme="1"/>
        <rFont val="Arial"/>
        <family val="2"/>
      </rPr>
      <t>Lleoliad: Mân waith i eiddo trydydd parti a chynlluniau benthyciadau eiddo mewn lleoliadau amrywiol ledled Abertawe.</t>
    </r>
  </si>
  <si>
    <t>Rhaglen drawsnewid ddigidol ‘Agile and Mobile’</t>
  </si>
  <si>
    <t xml:space="preserve">Cyllid ALl. </t>
  </si>
  <si>
    <t>Darparu offer TGCh i alluogi gweithio ystwyth i weithlu'r ALl.</t>
  </si>
  <si>
    <t>Cynllunau'r Cyfrif Refeniw Tai</t>
  </si>
  <si>
    <t>Cyllid ALl a LlC – amrywiol gontractwyr mewnol ac allanol.</t>
  </si>
  <si>
    <t>Gwelliannau i dai cyngor a chyfleusterau allanol i gyflawni SATC a’r rhaglen Mwy o Dai.                         Lleoliad: lleoliadau amrywiol ledled Abertawe.</t>
  </si>
  <si>
    <t>Cyfleuster Maes Parcio Newydd Bro Abertawe</t>
  </si>
  <si>
    <t>Darparu maes parcio newydd ym Mro Abertawe.</t>
  </si>
  <si>
    <t>Caffael eiddo ac adnewyddu Theatr y Palas</t>
  </si>
  <si>
    <t>Cyllid yr ALl a WEFO.</t>
  </si>
  <si>
    <t>Adfer ac addasu Theatr y Palas, adeilad rhestredig Gradd II i gartrefu busnesau technoleg, busnesau newydd a chreadigol.</t>
  </si>
  <si>
    <t>Fferm Paneli Solar Tir John</t>
  </si>
  <si>
    <t xml:space="preserve">Cyllid yr ALl. </t>
  </si>
  <si>
    <t>Datblygu fferm solar ar safle Tir John a fydd yn helpu i leihau allyriadau carbon yr ALl.</t>
  </si>
  <si>
    <t>Torfaen</t>
  </si>
  <si>
    <t xml:space="preserve">Cyllid yr Awdurdod Lleol (ALl) a Llywodraeth Cymru (LlC)  – y gwaith cyflawni'n mynd rhagddo. Contractwr wedi’i benodi ar gyfer cam 1b – adeiladu 3 ysgol gynradd newydd sydd wedi cael eu cwblhau, ailddatblygu 2 ysgol gynradd - wedi’i gwblhau. Adeiladu ysgol uwchradd newydd a chanolfan ôl-16 yn mynd rhagddynt. </t>
  </si>
  <si>
    <t>Adeiladu ysgol gynradd cyfrwng Cymraeg newydd a ariennir gan Lywodraeth Cymru.</t>
  </si>
  <si>
    <t>Cynllun Triongl Antur</t>
  </si>
  <si>
    <t>Ariennir gan Gronfa Datblygu Rhanbarthol Ewrop (ERDF) a LlC.</t>
  </si>
  <si>
    <t>Cynllun cydweithredol gyda Chyngor Bwrdeistref Sirol Caerffili i adfywio Camlas Mynwy ac Aberhonddu.</t>
  </si>
  <si>
    <t>Ailddatblygu'r British</t>
  </si>
  <si>
    <t>Cyllid LlC Lleoedd Llewyrchus Llawn Addewid a chyllid craidd ALl.</t>
  </si>
  <si>
    <t>Ailddatblygu safle hen faes glo.</t>
  </si>
  <si>
    <t>Band B Ysgolion yr 21ain Ganrif - Adeilad Newydd Ysgol Maendy</t>
  </si>
  <si>
    <t>Cymeradwyodd y cyntaf o'n prosiectau Band B ac sy'n cael eu hadeiladu, cyllid gan Lywodraeth Cymru a'r ALl.</t>
  </si>
  <si>
    <t>Ysgol newydd yng Nghwmbrân.</t>
  </si>
  <si>
    <t>Bro Morgannwg</t>
  </si>
  <si>
    <t>Cyllid Awdurdod lleol (ALl), Llywodraeth Cymru (LlC) ac Adran 106 – Contractwyr lluosog.</t>
  </si>
  <si>
    <r>
      <t xml:space="preserve">Lleoliad: </t>
    </r>
    <r>
      <rPr>
        <sz val="8"/>
        <color theme="1"/>
        <rFont val="Arial"/>
        <family val="2"/>
      </rPr>
      <t>Gwahanol leoliadau ledled Bro Morgannwg. Rhaglen i godi ysgolion hyd at Safon yr 21ain Ganrif.</t>
    </r>
  </si>
  <si>
    <t>Strategaeth i Leihau Ynni Goleuadau Stryd (Salix)</t>
  </si>
  <si>
    <t>ALl, Benthyciad Salix - Contractwr wedi'i benodi.</t>
  </si>
  <si>
    <t>Lleoliad: Gwahanol leoliadau ledled Bro Morgannwg. Rhaglen i godi ysgolion hyd at Safon yr 21ain Ganrif.</t>
  </si>
  <si>
    <t xml:space="preserve">Cyfleuster Adfer Adnoddau </t>
  </si>
  <si>
    <t>ALl, LlC - Contractwr wedi'i benodi.</t>
  </si>
  <si>
    <r>
      <t xml:space="preserve">Lleoliad: </t>
    </r>
    <r>
      <rPr>
        <sz val="8"/>
        <color theme="1"/>
        <rFont val="Arial"/>
        <family val="2"/>
      </rPr>
      <t xml:space="preserve">Cyngor Bro Morgannwg.                                       Adeiladu'r Orsaf Drosglwyddo Gwastraff.  </t>
    </r>
  </si>
  <si>
    <t>Gwelliannau i Wasanaethau Priffyrdd Gweledol</t>
  </si>
  <si>
    <t>ALl, LlC - £752k o grant Adnewyddu Priffyrdd ar gyfer 2020/21.</t>
  </si>
  <si>
    <r>
      <t xml:space="preserve">Lleoliad: </t>
    </r>
    <r>
      <rPr>
        <sz val="8"/>
        <color theme="1"/>
        <rFont val="Arial"/>
        <family val="2"/>
      </rPr>
      <t>Gwahanol leoliadau ledled Bro Morgannwg. Rhaglen gosod wyneb newydd.</t>
    </r>
  </si>
  <si>
    <t>ALl.</t>
  </si>
  <si>
    <r>
      <t xml:space="preserve">Lleoliad: </t>
    </r>
    <r>
      <rPr>
        <sz val="8"/>
        <color theme="1"/>
        <rFont val="Arial"/>
        <family val="2"/>
      </rPr>
      <t xml:space="preserve">Gwahanol leoliadau ledled Bro Morgannwg. Rhoi grantiau trydydd parti ar gyfer addasiadau.  </t>
    </r>
  </si>
  <si>
    <t>Bargen Ddinesig</t>
  </si>
  <si>
    <t>Lleoliad: Gwahanol leoliadau ledled Bro Morgannwg</t>
  </si>
  <si>
    <t>Adeilad Newydd - Holm View Cam 2</t>
  </si>
  <si>
    <t>HRA - Benthyca</t>
  </si>
  <si>
    <t>34 uned yn creu incwm rhent i ad-dalu benthyciadau.</t>
  </si>
  <si>
    <t>Adeilad Newydd - Lôn Hayes</t>
  </si>
  <si>
    <t>HRA - Benthyca - Cytundeb pecyn wedi'i ddyfarnu i Pegaus Development.</t>
  </si>
  <si>
    <t>23 uned yn creu incwm rhent i ad-dalu benthyciadau. Ar y safle.</t>
  </si>
  <si>
    <t>Adeilad Newydd - Heol Hayes</t>
  </si>
  <si>
    <r>
      <rPr>
        <sz val="8"/>
        <color theme="1"/>
        <rFont val="Arial"/>
        <family val="2"/>
      </rPr>
      <t>HRA - Benthyca. Caffael drwy fframwaith WPA</t>
    </r>
  </si>
  <si>
    <t>53 uned yn creu incwm rhent i ad-dalu benthyciadau.</t>
  </si>
  <si>
    <t>Adeilad Newydd - Eagleswell</t>
  </si>
  <si>
    <t>40 uned yn creu incwm rhent i ad-dalu benthyciadau.</t>
  </si>
  <si>
    <t>Adeilad Newydd - Adfywio Canol Tref y Barri - Cwrt</t>
  </si>
  <si>
    <t>47 uned yn creu incwm rhent i ad-dalu benthyciadau.</t>
  </si>
  <si>
    <t xml:space="preserve">Adeilad Newydd - Adfywio Canol Tref y Barri - Clinig Broad Street </t>
  </si>
  <si>
    <t xml:space="preserve">32 uned yn creu incwm rhent i ad-dalu benthyciadau. </t>
  </si>
  <si>
    <t>Adeilad Newydd - Safle ysgol Bryn Hafren</t>
  </si>
  <si>
    <t>61 uned yn creu incwm rhent i ad-dalu benthyciadau.</t>
  </si>
  <si>
    <t>Adeilad Newydd - Llety i rai dros 55 oed, Penarth</t>
  </si>
  <si>
    <t xml:space="preserve">45 uned yn cynhyrchu incwm rhent i ad-dalu benthyciadau. </t>
  </si>
  <si>
    <t>Ardaloedd Cymunedol Mewnol</t>
  </si>
  <si>
    <t>HRA - wedi'i ariannu gan MRA/Cyfraniad gan Gyllid (CERA)</t>
  </si>
  <si>
    <t>Prosiectau Adnewyddu Cymunedol Allanol 1-3</t>
  </si>
  <si>
    <t>Dechreuodd y gwaith paratoi yn 2020; mae'r gwaith a oedd i'w wneud yn 2021 wedi'i ohirio oherwydd Covid.</t>
  </si>
  <si>
    <t>Prosiectau Adnewyddu Cymunedol Allanol 4-6</t>
  </si>
  <si>
    <t>Prosiectau Adnewyddi Cymunedol Allanol 7-9</t>
  </si>
  <si>
    <t>Wrecsam</t>
  </si>
  <si>
    <t>Rhaglen Ysgolion yr 21ain Ganrif – Band B</t>
  </si>
  <si>
    <t>Awdurdod Lleol (ALl) £10.18m, Esgobaeth £2.42m, Llywodraeth Cymru (LlC) £40.06m.</t>
  </si>
  <si>
    <t>Ysgolion newydd, estyniadau ac adnewyddu ar draws ysgolion Ffydd, cyfrwng Cymraeg a chyfrwng Saesneg mewn amrywiaeth o leoliadau ar draws y Sir. Rhaglen Amlinellol Strategol wedi'i chymeradwyo fis Gorffennaf 2018.</t>
  </si>
  <si>
    <t>Uwchraddio Anheddau'r Cyngor - y Cyfrif Refeniw Tai</t>
  </si>
  <si>
    <t>LlC £37.7m, £166.96m benthyca darbodus ALl £14.34m – Cyflawni'n mynd rhagddo – contractwyr niferus.</t>
  </si>
  <si>
    <t>Uwchraddio tai cyngor yn cynnwys gwres canolog, ail-doi, gwaith trydanol, ceginau, ystafelloedd ymolchi ac atgyweiriadau mawr eraill.                      Lleoliad: Ledled y sir.</t>
  </si>
  <si>
    <t>ALl benthyca â chymorth – Cyflawni parhaus – contractwyr niferus.</t>
  </si>
  <si>
    <t>Gofyniad statudol – addasu eiddo i alluogi unigolion i barhau yn eu cartrefi eu hunain e.e. cawodydd, lifftiau grisiau, addasiadau mewnol.
Lleoliad: Ledled y sir.</t>
  </si>
  <si>
    <t>Cynnal a Chadw Strwythurol - Priffyrdd.</t>
  </si>
  <si>
    <t>ALl £5.94k a LlC £0.73k – Cyflawni parhaus – contractwyr niferus.</t>
  </si>
  <si>
    <t>Hyb Llesiant/Adnewyddu Adeiladau'r Goron</t>
  </si>
  <si>
    <t>ALl £3.97m LlC £2.77m - Contractwr wedi'i benodi. Cyflawni'n mynd rhagddo.</t>
  </si>
  <si>
    <t>Creu 'Hyb Iechyd a Lles Cymunedol' yng nghanol y dref a lle ar gyfer y Swyddfa Gofal Cymdeithasol ac Addysg.                                               Lleoliad:LL13 8BG.</t>
  </si>
  <si>
    <t>Cynlluniau’r Cynnig Gofal Plant</t>
  </si>
  <si>
    <t>Grant LlC £4.8m y Cynnig Gofal Plant - y cyflawni'n mynd rhagddo.</t>
  </si>
  <si>
    <t>Cynorthwyo'r awdurdod i ddarparu lleoedd gofal plant digonol i ddiwallu'r galw. 
Lleoliad: Ledled y sir.</t>
  </si>
  <si>
    <t>Ardal Gadwraeth Canol y Dref</t>
  </si>
  <si>
    <t>ALl £1m, CDL £1.5m</t>
  </si>
  <si>
    <t>Cynllun Treftadaeth Canol y Dref ar gyfer adnewyddu adeiladau a nodwyd yn Ardal Gadwraeth Canol Tref Wrecsam.   Lleoliad: Canol Tref Wrecsam LL11.</t>
  </si>
  <si>
    <t xml:space="preserve">Atodiad 3 – Llif Prosiectau’r Sector Preifat  </t>
  </si>
  <si>
    <t>Fel rhan o’n gwaith yn datblygu darlun cyflawn o fuddsoddiadau mewn seilwaith strategol ledled Cymru, mae’r adran ganlynol yn cynnwys disgrifiad manwl o fuddsoddiadau’r sector preifat gan y sectorau Ynni, Dŵr a Rheilffyrdd. Er mai ein prosiectau blaenoriaethol yw’r cynlluniau a gyflwynir, a’i bod yn debygol iawn y byddant yn cael eu cyflawni, nid yw hyn yn golygu ymrwymiad ffurfiol gan y cwmnïau na’u partneriaid isod.</t>
  </si>
  <si>
    <r>
      <rPr>
        <b/>
        <sz val="8"/>
        <color theme="1"/>
        <rFont val="Arial"/>
        <family val="2"/>
      </rPr>
      <t>Prosiect/Rhaglen</t>
    </r>
  </si>
  <si>
    <t>Cymorth Llywodraeth Cymru (amcan .£m)</t>
  </si>
  <si>
    <t>Dyddiad dechrau</t>
  </si>
  <si>
    <t>Dŵr - Dŵr Cymru Welsh Water</t>
  </si>
  <si>
    <t>Casglu, Storio a Throsglwyddo Dŵr Crai</t>
  </si>
  <si>
    <t>Amherthnasol</t>
  </si>
  <si>
    <t>Cyllidir drwy Dŵr Cymru gan gwsmeriaid, marchnadoedd cyfalaf a chyllid gan banc. Bydd y gwaith yn cael ei wneud drwy ddefnyddio adnoddau mewnol y cwmni a’r gadwyn gyflenwi.</t>
  </si>
  <si>
    <r>
      <rPr>
        <sz val="8"/>
        <color theme="1"/>
        <rFont val="Arial"/>
        <family val="2"/>
      </rPr>
      <t>Diben y buddsoddiad hwn yw gwella storio dŵr crai a diogelwch y cyflenwad a chydymffurfio â rhwymedigaethau deddfwriaethol gan gynnwys: Deddf Cronfeydd Dŵr 1975 a Deddf Rheoli Dŵr Llifogydd 2010. Mae'r buddsoddiad hwn hefyd yn gwella ansawdd dŵr drwy fuddsoddi mewn atebion lefel Dalgylch gan ganolbwyntio'n benodol ar Fannau Brycheiniog.</t>
    </r>
  </si>
  <si>
    <t>Dŵr  - Dŵr Cymru Welsh Water</t>
  </si>
  <si>
    <t>Dosbarthu dŵr</t>
  </si>
  <si>
    <t>Cyllidir drwy Dŵr Cymru gan gwsmeriaid, marchnadoedd cyfalaf a chyllid banc. Bydd y gwaith yn cael ei wneud drwy ddefnyddio adnoddau mewnol y cwmni a’r gadwyn gyflenwi.</t>
  </si>
  <si>
    <t>Mae angen buddsoddi yn seilwaith ardal ddosbarthu Dŵr Cymru er mwyn lleihau nifer yr adegau y mae angen i gwsmeriaid gysylltu â ni oherwydd golwg neu flas ein dŵr. Bydd y gwaith yn cynnwys gwella cyflwr y prif bibellau a'r pibellau dosbarthu er mwyn lleihau'r achosion o bibellau'n byrstio a dŵr yn newid ei liw, a bydd hyn yn gwella'r dibynadwyedd a'r gwasanaeth. Bydd y buddsoddiad hefyd yn gwella ansawdd y dŵr sy'n gadael ein gwaith trin ymhellach.</t>
  </si>
  <si>
    <t xml:space="preserve">Bydd y buddsoddiad hwn yn lleihau ein lefelau gollwng 15% dros y cyfnod o 5 mlynedd o 2020. Byddwn yn buddsoddi mewn technolegau i'n helpu i nodi'n gyflymach ble mae pibellau'n gollwng a hefyd yn buddsoddi i gefnogi cwsmeriaid i ddefnyddio llai o ddŵr yn y cartref a gadael i lai o ddŵr ollwng, drwy ein rhaglen "Cartref". </t>
  </si>
  <si>
    <r>
      <rPr>
        <sz val="8"/>
        <color theme="1"/>
        <rFont val="Arial"/>
        <family val="2"/>
      </rPr>
      <t>Byddwn yn buddsoddi £15m mewn pibellau plwm newydd mewn 7,000 o leoliadau lle mae cwsmeriaid yn cysylltu â'n rhwydwaith dŵr. Byddwn yn targedu'r buddsoddiad hwn tuag at ein cymunedau mwyaf agored i niwed.</t>
    </r>
  </si>
  <si>
    <t xml:space="preserve">Dosbarthu dŵr. </t>
  </si>
  <si>
    <t xml:space="preserve">Byddwn yn buddsoddi £15m i ddarparu gwydnwch i'n system gyflenwi yn Ne Cymru drwy wella'r cysylltiad rhwng dwy o'n prif ardaloedd cyflenwi dŵr. </t>
  </si>
  <si>
    <t>Rhwydwaith dŵr gwastraff</t>
  </si>
  <si>
    <r>
      <rPr>
        <sz val="8"/>
        <color theme="1"/>
        <rFont val="Arial"/>
        <family val="2"/>
      </rPr>
      <t>Bwriad y buddsoddiad yw gwella asedau dŵr gwastraff fel bod modd delio â’r capasiti sydd ei angen ar gyfer poblogaeth sy'n tyfu. Bydd hefyd yn sicrhau bod ceisiadau carthffosiaeth tro cyntaf yn cael eu hasesu a’u cyflawni pan fo modd.</t>
    </r>
  </si>
  <si>
    <t>Trosglwyddo a thrin dŵr gwastraff i ddiogelu'r Amgylchedd (y Rhaglen Amgylcheddol Genedlaethol - gwaith trin dŵr gwastraff)</t>
  </si>
  <si>
    <t>Bwriad y buddsoddiad hwn yw gwneud gwelliannau i asedau er mwyn bodloni’r Gyfarwyddeb Dyfroedd Pysgod Cregyn a ffactorau cadwraeth (fel y nodir yn y Rhaglen Amgylcheddol Genedlaethol). Bydd gwaith a gynlluniwyd ar gyfer gwaith trin gwastraff dŵr ac o fewn y rhwydwaith yn lleihau effaith ein gweithgareddau ar yr amgylchedd. Bydd gwelliannau i asedau hefyd yn helpu i fodloni gofynion ansawdd dŵr y Gyfarwyddeb Dŵr Cregyn, drwy leihau gollyngiadau a gorlifo o'r rhwydwaith carthffosiaeth a bydd yn helpu i sicrhau bod y cwmni'n gallu parhau i gydymffurfio â thrwyddedau rheoleiddio. Bydd gosod monitorau a sefydlu rhaglenni ymchwilio i effaith yn sicrhau bod buddsoddiad yn y dyfodol yn seiliedig ar dystiolaeth gadarn a thechnolegau cynaliadwy.</t>
  </si>
  <si>
    <t>Trosglwyddo a thrin dŵr gwastraff i ddiogelu'r Amgylchedd (y Rhaglen Amgylcheddol Genedlaethol - gorlif carthffosiaeth cyfunol)</t>
  </si>
  <si>
    <t xml:space="preserve">Nod y buddsoddiad hwn yw sicrhau gostyngiad yn y gollyngiadau o'n gorlifoedd storm, gan dargedu'r rhai y gwyddom eu bod yn effeithio ar ansawdd dŵr ac sy'n fuddiol o ran cost i fynd i'r afael â hwy. </t>
  </si>
  <si>
    <t>Rhaglen lleihau llifogydd carthffosydd</t>
  </si>
  <si>
    <t>Buddsoddi yn ein rhwydweithiau carthffosydd i leihau'r risg y bydd ein cwsmeriaid yn dioddef llifogydd carthffosydd (allanol a mewnol).</t>
  </si>
  <si>
    <t>Dŵr - Hafren Dyfrdwy</t>
  </si>
  <si>
    <t>Gwella argaeau a chronfeydd dŵr wedi'u trin</t>
  </si>
  <si>
    <t>Buddsoddiad gan y sector preifat, does dim disgwyl cyllid gan Lywodraeth Cymru.</t>
  </si>
  <si>
    <t>Buddsoddiad dan arweiniad y sector preifat.</t>
  </si>
  <si>
    <t>Buddsoddi mewn asedau allweddol.</t>
  </si>
  <si>
    <t>Pibellau plwm newydd</t>
  </si>
  <si>
    <t>Menter Cymru Ddi-blwm Llywodraeth Cymru</t>
  </si>
  <si>
    <r>
      <rPr>
        <sz val="8"/>
        <color theme="1"/>
        <rFont val="Arial"/>
        <family val="2"/>
      </rPr>
      <t>Gwella: Dŵr a Gwastraff</t>
    </r>
  </si>
  <si>
    <t>Gwaith cynnal a chadw cyffredinol i sicrhau bod yr asedau'n dal i wneud eu gwaith.</t>
  </si>
  <si>
    <t>Cynnal a chadw parhaus: Dŵr, Gwastraff ac Eiddo</t>
  </si>
  <si>
    <t>parhaus</t>
  </si>
  <si>
    <t>Cynnal a chadw asedau uwchlaw'r ddaear nad ydynt yn seilwaith.</t>
  </si>
  <si>
    <r>
      <rPr>
        <sz val="8"/>
        <color theme="1"/>
        <rFont val="Arial"/>
        <family val="2"/>
      </rPr>
      <t>Rhaglen NEP: Cynlluniau Ansawdd</t>
    </r>
  </si>
  <si>
    <t>Gwella ansawdd dŵr mewn gwaith trin.</t>
  </si>
  <si>
    <t xml:space="preserve">Rhaglen NEP: llysywennod dŵr, cydymffurfiaeth llif </t>
  </si>
  <si>
    <t>Bioamrywiaeth, llysywennnod, cydymffurfiaeth llif.</t>
  </si>
  <si>
    <t>Prosiect HNLF Llyn Efyrnwy</t>
  </si>
  <si>
    <t>Cytuno ar gyfraniad Llywodraeth Cymru drwy CDL</t>
  </si>
  <si>
    <t>Prosiect partneriaeth gyda'r RSPB a Chronfa Dreftadaeth y Loteri. Cyfrannu at nodau llesiant a Deddf yr Amgylchedd (Cymru).</t>
  </si>
  <si>
    <t xml:space="preserve">Cerbydau trydan </t>
  </si>
  <si>
    <t>Rhan o'r strategaeth i sicrhau allyriadau di-garbon sero net.</t>
  </si>
  <si>
    <t>Cyfarwyddyd Diogelwch a Mesurau Brys (SEMD)</t>
  </si>
  <si>
    <t>Adweithyddion Modiwlar Bach / Adweithyddion Modiwlar Uwch</t>
  </si>
  <si>
    <t>Cwmni Egino yn cael ei greu i alluogi datblygiad ar safle Trawsfynydd – cyllid ar gael i ymgymryd â'r ddwy flynedd gyntaf o waith. Mae’n debygol y bydd angen arian sefydlu gan Lywodraeth Cymru, gyda’r sector preifat yn ysgwyddo mwy o rôl a pherchnogaeth ar ôl dewis y gwerthwr/wyr technoleg llwyddiannus.</t>
  </si>
  <si>
    <t>Gwynt ar y Tir</t>
  </si>
  <si>
    <t>Mae gwynt ar y tir yn dal i gael ei eithrio o fecanwaith Contract Gwahaniaeth (CfD). Mae ambell brosiect a gafodd ganiatâd wedi cael ei adeiladu erbyn hyn, ond mae rhai eraill yn dal heb symud ymlaen ar ôl cael eu heithrio o systemau cymorth refeniw (CfD/ROC). Mae arwyddion y gallai cynlluniau ar y tir gael eu hailgyflwyno i arwerthiannau yn y dyfodol (2019+) ond nid oes sicrwydd ynglŷn â hyn. Gallent gael eu strwythuro fel cymhorthdal “heb fod yn CfD”, neu lwybr cyllido Pryniant Ynni o ryw fath. Mae datblygwyr yn fwyfwy cadarnhaol yn ddiweddar, gyda thystiolaeth yn dangos cynnydd mewn prosiectau “cyd-berchnogaeth” (Ionawr-Mawrth 18) i gynyddu’r budd i Gymru.</t>
  </si>
  <si>
    <t>Bydd pob prosiect yn dod o dan bwerau cydsynio Llywodraeth Cymru (mae cysylltiadau’r grid yn dal yn nwylo’r DU ar hyn o bryd). Dros 2GW o brosiectau gwynt ar raddfa fasnachol y nodwyd yn flaenorol eu bod yn gyraeddadwy yng Nghymru. Amcangyfrifodd Regeneris tua £1.1m o wariant am bob MW yn y cyfnod datblygu/adeiladu, a bydddai 35% o'r gwariant hwn yn cael ei gadw'n lleol. Mae trafodaethau'n parhau gyda datblygwyr a rhanddeiliaid.</t>
  </si>
  <si>
    <t>Solar</t>
  </si>
  <si>
    <t>Dan arweiniad y sector preifat. Prosiect solar mawr (70MW) wedi’i gymeradwyo yn Ynys Môn  (Tachwedd 17). Wedi’i symud ymlaen gan Gytundeb Prynu Ynni yn hytrach na chynlluniau cymorthdaliadau.</t>
  </si>
  <si>
    <t>Yn dilyn y symudiad blaenorol at brosiectau bach, rydym i bob golwg yn mynd yn ôl at brosiectau solar mawr iawn ar y tir erbyn hyn, er mwyn elwa o’r gost isaf am bob MW. Mae £4.5 miliwn wedi’i fuddsoddi mewn fferm solar yn Sir Fynwy, a £3 miliwn yn Flintshire LED.</t>
  </si>
  <si>
    <t>Ynni o Wastraff – Parc Adfer</t>
  </si>
  <si>
    <r>
      <rPr>
        <sz val="8"/>
        <color theme="1"/>
        <rFont val="Arial"/>
        <family val="2"/>
      </rPr>
      <t>Mae 10 o brosiectau caffael, a fydd yn cynnwys gwastraff gweddilliol a threulio anaerobig ar gyfer gwastraff bwyd – gan ddarparu dros 75MW – wedi cael eu cynnig, wedi cael caniatâd neu wrthi’n cael eu hadeiladu. Buddsoddiad sector preifat gyda benthyciad am 23 mlynedd gan y Banc Buddsoddi Gwyrdd/Siemens. Cyllid Llywodraeth Cymru £5.56m o refeniw y flwyddyn (25 mlynedd). Mae cyllid Parc Adfer yn gyllid i gefnogi’r pum Awdurdod Lleol yng Ngogledd Cymru, ar gyfer oes y prosiect, sef 25 mlynedd.</t>
    </r>
  </si>
  <si>
    <t>Dechreuodd y cyfnod adeiladu ar gyfer y cyfleuster ynni-o-wastraff newydd gwerth £180m ar gyfer y Gogledd (Parc Adfer) ddechrau 2017 a bydd yn cymryd tua thair blynedd i'w gwblhau. Unwaith y bydd y gwaith yn dechrau yn 2019, bydd gwastraff preswyl a busnes wedi'i ôl-ailgylchu o bum awdurdod partneriaeth yn y Gogledd yn cael ei ddargyfeirio o safleoedd tirlenwi i gynhyrchu ynni glân a chynaliadwy i fusnesau cartrefi lleol. Bydd Parc Adfer hefyd yn gallu darparu gwres ac ager i ddiwydiannau lleol a chartrefi cyfagos, sy'n gyfle y mae Wheelabrator Technologies wrthi'n ei drafod gydag awdurdodau lleol a Llywodraeth Cymru. Nod y cyfleuster yw defnyddio cyflenwyr lleol pryd bynnag y bydd modd drwy gydol y broses adeiladu a phan fydd y cyfleuster yn weithredol.</t>
  </si>
  <si>
    <t>Storfeydd Pwmpio Hydro</t>
  </si>
  <si>
    <t>Dan arweiniad y sector preifat. Mae prosiect Glyn Rhonwy wedi cael caniatâd datblygu. Mae cyllid yn her erbyn hyn yn sgil newidiadau i iawndaliadau cynhyrchu, ac mae’r prosiect ar stop ar hyn o bryd. Yn seiliedig ar ffigurau amlinellol, disgwylir i'r prosiect gostio tua £200m. Mae Dinorwig wedi cyhoeddi uwchraddio gwerth £50m i ddau o'r pedwar tyrbin presennol a fydd yn ymestyn oes y safle ymhellach.</t>
  </si>
  <si>
    <t>Mae un cynnig yn y Gogledd ar gyfer storfa bwmpio hydro; deellir bod safleoedd pellach wedi'u nodi ar gyfer cynlluniau o faint tebyg. Mae storio'n amlwg yn hanfodol i gydbwyso'r grid ag ynni adnewyddadwy mwy ysbeidiol ond mae'n ymddangos bod prosiectau batri yn cael eu ffafrio.</t>
  </si>
  <si>
    <t>Ynni Morol – Ffrwd Llanw a Thonnau</t>
  </si>
  <si>
    <t>Rhaglenni Cronfeydd Strwythurol Ewropeaidd 2014-2020</t>
  </si>
  <si>
    <t xml:space="preserve">Prosiectau a arweinir gan y sector preifat a ariennir yn rhannol gan Raglen Cronfeydd Strwythurol Ewropeaidd 2014-2020. €100m i gynyddu nifer y dyfeisiau ynni tonnau a llanw sy'n cael eu profi yn nyfroedd Cymru ac oddi ar arfordir Cymru, gan gynnwys defnyddio dulliau aml-ddyfais, a thrwy hynny sefydlu Cymru'n ganolfan ar gyfer cynhyrchu ynni morol. O ran Morlais, mae'r gwaith o sicrhau parth yn mynd rhagoddo. Bydd seilwaith y grid yn dilyn yn 2019 ar yr amod bod datblygwyr y ddyfais yn cael CfD neu Gytundeb Prynu Ynni Arloesol, neu ffordd arall o gael marchnad ar gyfer eu prosiectau. Ar hyn o bryd, mae’r Cyngor Ynni Morol yn cael trafodaethau gyda’r Adran Busnes, Ynni a Strategaeth Ddiwydiannol (BEIS) i ddod o hyd i ffordd ymlaen ar gyfer y dechnoleg hon. </t>
  </si>
  <si>
    <r>
      <rPr>
        <sz val="8"/>
        <color theme="1"/>
        <rFont val="Arial"/>
        <family val="2"/>
      </rPr>
      <t>Aeth Tidal Energy Ltd i ddwylo'r gweinyddwyr ar 17 Hydref 2016. Llwyddodd prosiect datblygu technolegau DeltaStream i gyflawni ei brif amcan, ac mae wedi darparu llawer iawn o ddysg i’r sector ac i’r gadwyn gyflenwi leol. Mae prosiectau ynni morol yn cael eu cyflwyno gan Minesto, Marine Power Systems a Wave-tricity, gyda chymorth gan gyllid yr Undeb Ewropeaidd. Mae ardal arddangos llanw Morlais (Gorllewin Ynys Môn) wedi denu 10 o ddatblygwyr ffrwd llanw, ynghyd â £4.5 miliwn gan yr Undeb Ewropeaidd a £200k gan Lywodraeth Cymru. Mae cynllun Morlais Menter Môn wedi cael ei sefydlu i helpu i gyflymu’r datblygiad a masnacheiddio amryfal dechnolegau ffrwd llanw yn Ardal Arddangos Morlais, a ddynodwyd yn ardal addas gan Ystâd y Goron. Mae Wave Hub yn cynnal astudiaeth ddichonoldeb dechnegol a masnachol o ardal arddangos tonnau de Sir Benfro, ac mae wedi llwyddo i gael caniatâd ar gyfer ei ardaloedd arddangos cam 1, ar gyfer profi offer a dyfeisiau bach am 6 mis. Mae’n gweithio ar gam 2 erbyn hyn, ar gyfer dyfeisiau mwy.</t>
    </r>
  </si>
  <si>
    <t>Western Power Distribution (WPD).</t>
  </si>
  <si>
    <r>
      <rPr>
        <sz val="8"/>
        <color theme="1"/>
        <rFont val="Arial"/>
        <family val="2"/>
      </rPr>
      <t>Cynllun Busnes RIIO wedi’i gymeradwyo gan OFGEM. Mae’n cynnwys ardal De Cymru WPD.</t>
    </r>
  </si>
  <si>
    <t>Rhwydweithiau Trydan Scottish Power</t>
  </si>
  <si>
    <t>Buddsoddiad ar gyfer ardal SP Manweb</t>
  </si>
  <si>
    <t>Bargen Ddinesig Bae Abertawe</t>
  </si>
  <si>
    <t>Disgwylir cyllid gan Lywodraeth Cymru / WEFO</t>
  </si>
  <si>
    <t>Cyfuniad o arian gan y sector preifat a’r sector cyhoeddus.</t>
  </si>
  <si>
    <t>Mae’r Fargen Ddinesig yn cynnwys sawl elfen sy'n ymwneud ag ynni, gan gynnwys Cartrefi yn Orsafoedd Pŵer ac Ardal Forol Doc Penfro.</t>
  </si>
  <si>
    <t>Prifddinas-Ranbarth Caerdydd</t>
  </si>
  <si>
    <t>Mae'r Fargen Ddinesig yn cynnwys sawl elfen sy'n ymwneud ag ynni, gan gynnwys themâu Tai ac Arloesi.</t>
  </si>
  <si>
    <t>Byw yn Glyfar</t>
  </si>
  <si>
    <t xml:space="preserve">Ychydig o arian sefydlu gyda rhai prosiectau i roi atebion arloesol a chlyfar ar waith. Bwrdd Prosiect Byw yn Glyfar. </t>
  </si>
  <si>
    <r>
      <rPr>
        <sz val="8"/>
        <color theme="1"/>
        <rFont val="Arial"/>
        <family val="2"/>
      </rPr>
      <t>Gweithio ar lefel ranbarthol ac ar lefel Awdurdod Lleol i ddatblygu cynigion Byw yn Glyfar ar gyfer Cymru gyfan, gan ddefnyddio amrywiaeth o ffynonellau cyllid. Mae'n creu llwyfan dysgu arloesol i fod yn sail ar gyfer polisïau yn y dyfodol ac i ddenu atebion arloesol a chlyfar i Gymru. Mae Grŵp Technegol Byw yn Glyfar wedi cael ei sefydlu er mwyn cynnig arbenigedd ac edrych i’r dyfodol am atebion arloesol ar gyfer Cymru. Wedi'i ategu gan gychwyn y Grŵp Cyfeirio Hydrogen a Nwyon Gwyrdd Cysylltiedig. Mae arddangoswyr hyd yma wedi denu buddsoddiad o £15m a chymorth atodol o £30m o ffynonellau arloesedd y DU a phreifat.</t>
    </r>
  </si>
  <si>
    <t>O fewn Fframwaith Byw yn Glyfar sydd wedi'i gymeradwyo, mae cam cyntaf o saith prosiect arddangos wedi'u rhoi ar waith, a’r rheini'n cynnig gwahanol gyfleoedd dysgu. Mae arddangoswyr yn cynnwys:
•   cynllun peilot Cerrynt Uniongyrchol Foltedd Canolig (Angle DC) yn Ynys Môn sy'n cael ei ddatblygu gan Scottish Power Energy Nefworks i wella rheolaeth dros gapasiti'r rhwydweithiau lleol 
• Cyngor Bwrdeistref Sirol Pen-y-bont ar Ogwr yn gweithio gyda'r  Energy Technologies Institute a bellach yr Energy Systems Catapult i dreialu ac arddangos Systemau Clyfar a Gwres gan ddefnyddio technolegau, systemau a phrosesau newydd ar gyfer gwres.</t>
  </si>
  <si>
    <t>Ynni Lleol</t>
  </si>
  <si>
    <t xml:space="preserve"> Yn parhau</t>
  </si>
  <si>
    <r>
      <rPr>
        <sz val="8"/>
        <color theme="1"/>
        <rFont val="Arial"/>
        <family val="2"/>
      </rPr>
      <t>Mae Gwasanaeth Ynni Lleol Llywodraeth Cymru yn rhoi cyngor, cymorth a chyllid galluogi i hybu’r gwaith o ddatblygu ynni ar raddfa fach a chynhyrchu gwasgaredig (trydan a gwres). Mae’n cefnogi’r prosiectau sydd wrthi’n cael eu datblygu ar gyfer y rhaglen sy'n cael ei chyllido gan ERDF. Mae 16 o brosiectau cymunedol wedi cael eu ffurfio a’u rhoi ar waith yng Nghymru erbyn hyn, gyda chymorth Llywodraeth Cymru. Amcangyfrifir y byddant yn darparu £18 miliwn o enillion dros eu hoes. Fodd bynnag, mae gostyngiad mewn Tariffau Bwydo i Mewn yn golygu ei bod yn llai tebygol o lawer y bydd datblygiadau nad ydynt wedi cael eu hachredu ymlaen llaw yn mynd yn eu blaen. Mae gwaith yn cael ei wneud i ddatblygu modelau busnes sy'n gweithio mewn amgylchedd sydd ddim yn cynnwys cymorthdaliadau. Mae’n debygol y bydd angen cyfalaf tymor estynedig gan y bydd prosiectau’n hyfyw dros gyfnod hwy. Mae Cronfa Ynni Lleol Llywodraeth Cymru yn rhoi mynediad at oddeutu £5 miliwn o gyfalaf ailgylchu. Mae Llywodraeth Cymru wedi cyhoeddi targedau ar gyfer cynhyrchu 1 GW o drydan dan berchnogaeth leol erbyn 2030. Ar hyn o bryd, mae 397 MW o drydan a 177 MW o gapasiti gwres dan berchnogaeth leol.</t>
    </r>
  </si>
  <si>
    <t>Ynni Lleol – Ynni Adnewyddadwy ar Raddfa Fach</t>
  </si>
  <si>
    <t>Hyd at £15 miliwn – ERDF.</t>
  </si>
  <si>
    <t>Prosiectau sy'n cael eu harwain gan y sector preifat, y trydydd sector a’r sector cyhoeddus.</t>
  </si>
  <si>
    <t>Mae un wedi cael ei gymeradwyo, gyda swm o £6.5 miliwn gan ERDF. Yn gynharach yn 2017, bu ‘galwad’ am gynigion fel rhan o Amcan Penodol ERDF ar gyfer Ynni Adnewyddadwy ar Raddfa Fach, ac roedd llawer o ddiddordeb. Gwahoddwyd naw cynllun  i'r cam 'cynllunio busnes' ac maent wrthi'n cael eu datblygu ar hyn o bryd. Bydd y cynigion hyn yn ceisio defnyddio buddsoddiad o hyd at £9 miliwn gan ERDF, gan gyflwyno’r dangosyddion perthnasol a’r manteision ehangach i’r gymuned gydag amrywiol dechnolegau, gan gynnwys rhai solar, ffotofoltäig, batri, hydro a geothermol.</t>
  </si>
  <si>
    <t>Nwy</t>
  </si>
  <si>
    <t>Prosiectau dan arweiniad y sector preifat.</t>
  </si>
  <si>
    <t>Mae nifer o brosiectau seilwaith o arwyddocâd cenedlaethol yn cael eu hystyried gan yr Arolygiaeth Gynllunio, gyda chyfanswm o tua 1.5GW. Os bydd y cynlluniau hyn yn cael caniatâd datblygu, fe allai'r buddsoddiad i gyd gyda’i gilydd fod yn £1.5 biliwn.</t>
  </si>
  <si>
    <t>Network Rail</t>
  </si>
  <si>
    <t>Cynlluniau ar gyfer adnewyddu Llwybr Cymru – Cyfnod Rheoli 6 (2019-24)</t>
  </si>
  <si>
    <t>Adnewyddu asedau rheilffyrdd gan gynnwys signalau, trac, strwythurau ac asedau eraill. Mae prosiectau sylweddol yn ystod cyfnod rheoli 6 (2019 - 2024) yn cynnwys: adnewyddu neu adnewyddu bron i 250 milltir o drac ar draws y rhwydwaith; adnewyddu traphont restredig Gradd II yn Abermaw; a'r prosiect adnewyddu signalau yn y De-orllewin.</t>
  </si>
  <si>
    <t>Cyllid Mynediad i Bawb – Cymru</t>
  </si>
  <si>
    <t>Gwella hygyrchedd 11 o orsafoedd ar hyd y llwybr, gydag arian cyfatebol gan Llywodraeth Cymru.</t>
  </si>
  <si>
    <t>Y posibilrwydd o ddarparu cyfleusterau niwclear newydd, y cyntaf o'i fath, yn Nhrawsfynydd dan ystyriaeth os bydd Cwmni Egino yn llwyddo i ddenu gwerthwr SMR a buddsoddiad. Potensial hefyd ar gyfer Radioisotopau Meddygol ac Adweithydd Ymchwil</t>
  </si>
  <si>
    <t>Gwella 4.3milltir o ffordd un-ffrwd bresennol yr A40 i greu ffurfweddiad 2+1 er mwyn gwella diogelwch ar y ffyrdd yn ogystal ag amseroedd teithio a dibynadwyedd. Ail gam cynllun gwella’r A40 i’r gorllewin o Sanclêr a fydd yn gwella mynediad i borthladdoedd Abergwaun ac Aberdaugleddau, yn ogystal ag Ardal Fenter Dyfrffordd y Ddau Gleddau.</t>
  </si>
  <si>
    <t>Gwella 4.97milltir o’r A465 bresennol rhwng Gilwern a Bryn-mawr.</t>
  </si>
  <si>
    <t xml:space="preserve">Gwella 9.94 milltir o’r A465 bresennol rhwng Dowlais a Hirwaun o ffordd 3-lôn sengl i ffordd 2-lôn ddeuol a chyffyrdd aml-lefel cysylltiedig.
Penodwyd consortiwm Cymoedd y Dyfodol i adeiladu, gweithredu a chynnal y cynllun am gyfnod o 30 mlynedd ar ôl adeiladu. </t>
  </si>
  <si>
    <t>0.75 milltir o gefnffordd newydd i’r gorllewin o Fachynlleth i fynd i’r afael â phroblemau llifogydd a’r gallu i’w gwrthsefyll.</t>
  </si>
  <si>
    <t>Gwella tua 7.45 milltir o ffordd rhwng Queensferry a Llaneurgain i fynd i’r afael â thagfeydd traffig, gwydnwch a materion diogelwch yn ardal Glannau Dyfrdwy.</t>
  </si>
  <si>
    <t>Gwella 1.37 milltir o’r A55 i fynd i'r afael â risgiau o ran llifogydd a diogelwch.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</si>
</sst>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_ ;[Red]\-#,##0\ "/>
    <numFmt numFmtId="166" formatCode="0.0"/>
    <numFmt numFmtId="167" formatCode="_-* #,##0.0_-;\-* #,##0.0_-;_-* &quot;-&quot;??_-;_-@_-"/>
  </numFmts>
  <fonts count="18" x14ac:knownFonts="1">
    <font>
      <sz val="12"/>
      <color theme="1"/>
      <name val="Arial"/>
      <family val="2"/>
    </font>
    <font>
      <sz val="12"/>
      <color theme="1"/>
      <name val="Arial"/>
      <family val="2"/>
    </font>
    <font>
      <b/>
      <sz val="12"/>
      <color theme="1"/>
      <name val="Arial"/>
      <family val="2"/>
    </font>
    <font>
      <sz val="10"/>
      <color rgb="FF000000"/>
      <name val="Times New Roman"/>
      <family val="1"/>
    </font>
    <font>
      <b/>
      <sz val="10"/>
      <color rgb="FFFFFFFF"/>
      <name val="Arial"/>
      <family val="2"/>
    </font>
    <font>
      <sz val="10"/>
      <name val="Arial"/>
      <family val="2"/>
    </font>
    <font>
      <b/>
      <sz val="8"/>
      <color rgb="FF000000"/>
      <name val="Arial"/>
      <family val="2"/>
    </font>
    <font>
      <sz val="8"/>
      <color rgb="FF000000"/>
      <name val="Arial"/>
      <family val="2"/>
    </font>
    <font>
      <b/>
      <sz val="8"/>
      <color theme="1"/>
      <name val="Arial"/>
      <family val="2"/>
    </font>
    <font>
      <sz val="8"/>
      <color theme="1"/>
      <name val="Arial"/>
      <family val="2"/>
    </font>
    <font>
      <sz val="8"/>
      <name val="Arial"/>
      <family val="2"/>
    </font>
    <font>
      <vertAlign val="superscript"/>
      <sz val="8"/>
      <color theme="1"/>
      <name val="Arial"/>
      <family val="2"/>
    </font>
    <font>
      <vertAlign val="superscript"/>
      <sz val="8"/>
      <name val="Arial"/>
      <family val="2"/>
    </font>
    <font>
      <sz val="8"/>
      <color rgb="FFFF0000"/>
      <name val="Arial"/>
      <family val="2"/>
    </font>
    <font>
      <sz val="11"/>
      <color theme="1"/>
      <name val="Arial"/>
      <family val="2"/>
    </font>
    <font>
      <b/>
      <sz val="8"/>
      <name val="Arial"/>
      <family val="2"/>
    </font>
    <font>
      <sz val="11"/>
      <color theme="1"/>
      <name val="Calibri"/>
      <family val="2"/>
      <scheme val="minor"/>
    </font>
    <font>
      <sz val="10"/>
      <color theme="1"/>
      <name val="Arial"/>
      <family val="2"/>
    </font>
  </fonts>
  <fills count="8">
    <fill>
      <patternFill patternType="none"/>
    </fill>
    <fill>
      <patternFill patternType="gray125"/>
    </fill>
    <fill>
      <patternFill patternType="solid">
        <fgColor rgb="FFAF1D1F"/>
      </patternFill>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000000"/>
      </bottom>
      <diagonal/>
    </border>
    <border>
      <left/>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diagonal/>
    </border>
  </borders>
  <cellStyleXfs count="8">
    <xf numFmtId="0" fontId="0"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16" fillId="0" borderId="0"/>
    <xf numFmtId="0" fontId="16" fillId="0" borderId="0"/>
    <xf numFmtId="0" fontId="3" fillId="0" borderId="0"/>
    <xf numFmtId="0" fontId="16" fillId="0" borderId="0"/>
  </cellStyleXfs>
  <cellXfs count="203">
    <xf numFmtId="0" fontId="0" fillId="0" borderId="0" xfId="0"/>
    <xf numFmtId="0" fontId="8" fillId="3" borderId="1" xfId="0" applyFont="1" applyFill="1" applyBorder="1" applyAlignment="1">
      <alignment vertical="center" wrapText="1"/>
    </xf>
    <xf numFmtId="0" fontId="8" fillId="3" borderId="1" xfId="0" applyFont="1" applyFill="1" applyBorder="1" applyAlignment="1">
      <alignment vertical="top" wrapText="1"/>
    </xf>
    <xf numFmtId="0" fontId="9" fillId="3" borderId="1" xfId="0" applyFont="1" applyFill="1" applyBorder="1" applyAlignment="1">
      <alignment vertical="center" wrapText="1"/>
    </xf>
    <xf numFmtId="0" fontId="9" fillId="0" borderId="1" xfId="2" applyFont="1" applyBorder="1" applyAlignment="1">
      <alignment horizontal="left" vertical="top" wrapText="1"/>
    </xf>
    <xf numFmtId="0" fontId="9" fillId="0" borderId="1" xfId="2" applyFont="1" applyBorder="1" applyAlignment="1">
      <alignment vertical="top" wrapText="1"/>
    </xf>
    <xf numFmtId="3" fontId="10" fillId="0" borderId="1" xfId="2" applyNumberFormat="1" applyFont="1" applyBorder="1" applyAlignment="1">
      <alignment horizontal="right" vertical="top" wrapText="1"/>
    </xf>
    <xf numFmtId="1" fontId="10" fillId="0" borderId="1" xfId="2" applyNumberFormat="1" applyFont="1" applyBorder="1" applyAlignment="1">
      <alignment horizontal="right" vertical="top" wrapText="1"/>
    </xf>
    <xf numFmtId="0" fontId="7" fillId="0" borderId="1" xfId="2" applyFont="1" applyBorder="1" applyAlignment="1">
      <alignment horizontal="left" vertical="top" wrapText="1"/>
    </xf>
    <xf numFmtId="1" fontId="7" fillId="0" borderId="1" xfId="2" applyNumberFormat="1" applyFont="1" applyBorder="1" applyAlignment="1">
      <alignment horizontal="right" vertical="top" wrapText="1"/>
    </xf>
    <xf numFmtId="0" fontId="7" fillId="0" borderId="3" xfId="2" applyFont="1" applyBorder="1" applyAlignment="1">
      <alignment horizontal="left" vertical="top" wrapText="1"/>
    </xf>
    <xf numFmtId="3" fontId="10" fillId="0" borderId="1" xfId="3" applyNumberFormat="1" applyFont="1" applyFill="1" applyBorder="1" applyAlignment="1">
      <alignment horizontal="right" vertical="top" wrapText="1"/>
    </xf>
    <xf numFmtId="0" fontId="9" fillId="0" borderId="1" xfId="2" applyFont="1" applyBorder="1" applyAlignment="1">
      <alignment horizontal="right" vertical="top" wrapText="1"/>
    </xf>
    <xf numFmtId="0" fontId="10" fillId="0" borderId="1" xfId="2"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vertical="top"/>
    </xf>
    <xf numFmtId="0" fontId="13" fillId="0" borderId="1" xfId="0" applyFont="1" applyBorder="1" applyAlignment="1">
      <alignment vertical="top" wrapText="1"/>
    </xf>
    <xf numFmtId="0" fontId="10" fillId="0" borderId="1" xfId="2" applyFont="1" applyBorder="1" applyAlignment="1">
      <alignment horizontal="right" vertical="top" wrapText="1"/>
    </xf>
    <xf numFmtId="0" fontId="10" fillId="0" borderId="6" xfId="2" applyFont="1" applyBorder="1" applyAlignment="1">
      <alignment horizontal="right" vertical="top" wrapText="1"/>
    </xf>
    <xf numFmtId="1" fontId="7" fillId="0" borderId="6" xfId="2" applyNumberFormat="1" applyFont="1" applyBorder="1" applyAlignment="1">
      <alignment horizontal="right" vertical="top" wrapText="1"/>
    </xf>
    <xf numFmtId="1" fontId="7" fillId="0" borderId="0" xfId="2" applyNumberFormat="1" applyFont="1" applyAlignment="1">
      <alignment horizontal="right" vertical="top" wrapText="1"/>
    </xf>
    <xf numFmtId="0" fontId="7" fillId="0" borderId="1" xfId="0" applyFont="1" applyBorder="1" applyAlignment="1">
      <alignment vertical="top"/>
    </xf>
    <xf numFmtId="0" fontId="9" fillId="0" borderId="1" xfId="0" applyFont="1" applyBorder="1" applyAlignment="1">
      <alignment vertical="top"/>
    </xf>
    <xf numFmtId="0" fontId="7" fillId="0" borderId="1" xfId="0" applyFont="1" applyBorder="1" applyAlignment="1">
      <alignment vertical="top" wrapText="1"/>
    </xf>
    <xf numFmtId="0" fontId="7" fillId="0" borderId="1" xfId="0" applyFont="1" applyBorder="1" applyAlignment="1">
      <alignment wrapText="1"/>
    </xf>
    <xf numFmtId="0" fontId="7" fillId="0" borderId="7" xfId="2" applyFont="1" applyBorder="1" applyAlignment="1">
      <alignment horizontal="left" vertical="top" wrapText="1"/>
    </xf>
    <xf numFmtId="0" fontId="9" fillId="0" borderId="7" xfId="2" applyFont="1" applyBorder="1" applyAlignment="1">
      <alignment horizontal="left" vertical="top" wrapText="1"/>
    </xf>
    <xf numFmtId="0" fontId="10" fillId="0" borderId="8" xfId="2" applyFont="1" applyBorder="1" applyAlignment="1">
      <alignment horizontal="right" vertical="top" wrapText="1"/>
    </xf>
    <xf numFmtId="0" fontId="10" fillId="0" borderId="7" xfId="2" applyFont="1" applyBorder="1" applyAlignment="1">
      <alignment horizontal="right" vertical="top" wrapText="1"/>
    </xf>
    <xf numFmtId="1" fontId="7" fillId="0" borderId="7" xfId="2" applyNumberFormat="1" applyFont="1" applyBorder="1" applyAlignment="1">
      <alignment horizontal="right" vertical="top" wrapText="1"/>
    </xf>
    <xf numFmtId="0" fontId="10" fillId="0" borderId="9" xfId="2" applyFont="1" applyBorder="1" applyAlignment="1">
      <alignment horizontal="right" vertical="top" wrapText="1"/>
    </xf>
    <xf numFmtId="0" fontId="10" fillId="0" borderId="1" xfId="0" applyFont="1" applyBorder="1" applyAlignment="1">
      <alignment horizontal="right" vertical="top"/>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 xfId="2" applyFont="1" applyBorder="1" applyAlignment="1">
      <alignment vertical="top" wrapText="1"/>
    </xf>
    <xf numFmtId="0" fontId="7" fillId="0" borderId="1" xfId="0" applyFont="1" applyBorder="1" applyAlignment="1">
      <alignment horizontal="left" vertical="top" wrapText="1"/>
    </xf>
    <xf numFmtId="0" fontId="0" fillId="0" borderId="1" xfId="0" applyBorder="1"/>
    <xf numFmtId="49" fontId="7" fillId="0" borderId="1" xfId="0" applyNumberFormat="1" applyFont="1" applyBorder="1" applyAlignment="1">
      <alignment horizontal="right" vertical="top" wrapText="1"/>
    </xf>
    <xf numFmtId="49" fontId="7" fillId="0" borderId="1" xfId="0" applyNumberFormat="1" applyFont="1" applyBorder="1" applyAlignment="1">
      <alignment vertical="top" wrapText="1"/>
    </xf>
    <xf numFmtId="0" fontId="10" fillId="0" borderId="1" xfId="0" applyFont="1" applyBorder="1" applyAlignment="1">
      <alignment horizontal="right" vertical="top" wrapText="1"/>
    </xf>
    <xf numFmtId="0" fontId="9" fillId="4" borderId="1" xfId="2" applyFont="1" applyFill="1" applyBorder="1" applyAlignment="1">
      <alignment horizontal="left" vertical="top" wrapText="1"/>
    </xf>
    <xf numFmtId="0" fontId="9" fillId="0" borderId="14" xfId="2" applyFont="1" applyBorder="1" applyAlignment="1">
      <alignment horizontal="left" vertical="top" wrapText="1"/>
    </xf>
    <xf numFmtId="0" fontId="9" fillId="0" borderId="15" xfId="2" applyFont="1" applyBorder="1" applyAlignment="1">
      <alignment vertical="top" wrapText="1"/>
    </xf>
    <xf numFmtId="0" fontId="9" fillId="0" borderId="16" xfId="2" applyFont="1" applyBorder="1" applyAlignment="1">
      <alignment horizontal="right" vertical="top" wrapText="1"/>
    </xf>
    <xf numFmtId="0" fontId="9" fillId="0" borderId="16" xfId="2" applyFont="1" applyBorder="1" applyAlignment="1">
      <alignment vertical="top" wrapText="1"/>
    </xf>
    <xf numFmtId="1" fontId="7" fillId="0" borderId="17" xfId="2" applyNumberFormat="1" applyFont="1" applyBorder="1" applyAlignment="1">
      <alignment horizontal="right" vertical="top" wrapText="1"/>
    </xf>
    <xf numFmtId="0" fontId="9" fillId="0" borderId="1" xfId="0" applyFont="1" applyBorder="1" applyAlignment="1">
      <alignment horizontal="left" vertical="center" wrapText="1"/>
    </xf>
    <xf numFmtId="0" fontId="7" fillId="0" borderId="1" xfId="2" applyFont="1" applyBorder="1" applyAlignment="1">
      <alignment vertical="top" wrapText="1"/>
    </xf>
    <xf numFmtId="0" fontId="9"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vertical="center" wrapText="1"/>
    </xf>
    <xf numFmtId="0" fontId="7" fillId="0" borderId="7" xfId="2" applyFont="1" applyBorder="1" applyAlignment="1">
      <alignment vertical="top" wrapText="1"/>
    </xf>
    <xf numFmtId="3" fontId="10" fillId="0" borderId="0" xfId="2" applyNumberFormat="1" applyFont="1" applyAlignment="1">
      <alignment horizontal="right" vertical="top" wrapText="1"/>
    </xf>
    <xf numFmtId="164" fontId="10" fillId="0" borderId="6" xfId="3" applyNumberFormat="1" applyFont="1" applyFill="1" applyBorder="1" applyAlignment="1">
      <alignment horizontal="right" vertical="top" wrapText="1"/>
    </xf>
    <xf numFmtId="165" fontId="10" fillId="0" borderId="6" xfId="2" applyNumberFormat="1" applyFont="1" applyBorder="1" applyAlignment="1">
      <alignment horizontal="right" vertical="top" wrapText="1"/>
    </xf>
    <xf numFmtId="1" fontId="7" fillId="0" borderId="8" xfId="2" applyNumberFormat="1" applyFont="1" applyBorder="1" applyAlignment="1">
      <alignment horizontal="right" vertical="top" wrapText="1"/>
    </xf>
    <xf numFmtId="0" fontId="13" fillId="0" borderId="7" xfId="2" applyFont="1" applyBorder="1" applyAlignment="1">
      <alignment horizontal="left" vertical="top" wrapText="1"/>
    </xf>
    <xf numFmtId="0" fontId="10" fillId="0" borderId="18" xfId="2" applyFont="1" applyBorder="1" applyAlignment="1">
      <alignment horizontal="right" vertical="top" wrapText="1"/>
    </xf>
    <xf numFmtId="0" fontId="10" fillId="0" borderId="17" xfId="2" applyFont="1" applyBorder="1" applyAlignment="1">
      <alignment horizontal="right" vertical="top" wrapText="1"/>
    </xf>
    <xf numFmtId="0" fontId="10" fillId="0" borderId="19" xfId="2" applyFont="1" applyBorder="1" applyAlignment="1">
      <alignment horizontal="right" vertical="top" wrapText="1"/>
    </xf>
    <xf numFmtId="0" fontId="7" fillId="0" borderId="14" xfId="2" applyFont="1" applyBorder="1" applyAlignment="1">
      <alignment vertical="top" wrapText="1"/>
    </xf>
    <xf numFmtId="0" fontId="7" fillId="0" borderId="15" xfId="2" applyFont="1" applyBorder="1" applyAlignment="1">
      <alignment vertical="top" wrapText="1"/>
    </xf>
    <xf numFmtId="1" fontId="7" fillId="0" borderId="9" xfId="2" applyNumberFormat="1" applyFont="1" applyBorder="1" applyAlignment="1">
      <alignment horizontal="right" vertical="top" wrapText="1"/>
    </xf>
    <xf numFmtId="0" fontId="7" fillId="0" borderId="16" xfId="2" applyFont="1" applyBorder="1" applyAlignment="1">
      <alignment vertical="top" wrapText="1"/>
    </xf>
    <xf numFmtId="0" fontId="10" fillId="0" borderId="0" xfId="2" applyFont="1" applyAlignment="1">
      <alignment horizontal="right" vertical="top" wrapText="1"/>
    </xf>
    <xf numFmtId="1" fontId="7" fillId="0" borderId="3" xfId="2" applyNumberFormat="1" applyFont="1" applyBorder="1" applyAlignment="1">
      <alignment horizontal="right" vertical="top" wrapText="1"/>
    </xf>
    <xf numFmtId="0" fontId="7" fillId="0" borderId="1" xfId="0" applyFont="1" applyBorder="1" applyAlignment="1">
      <alignment vertical="center"/>
    </xf>
    <xf numFmtId="0" fontId="9" fillId="0" borderId="20" xfId="2" applyFont="1" applyBorder="1" applyAlignment="1">
      <alignment vertical="top" wrapText="1"/>
    </xf>
    <xf numFmtId="0" fontId="7" fillId="0" borderId="7" xfId="2" applyFont="1" applyBorder="1" applyAlignment="1">
      <alignment horizontal="right" vertical="top" wrapText="1"/>
    </xf>
    <xf numFmtId="0" fontId="10" fillId="0" borderId="7" xfId="2" applyFont="1" applyBorder="1" applyAlignment="1">
      <alignment horizontal="left" vertical="top" wrapText="1"/>
    </xf>
    <xf numFmtId="0" fontId="15" fillId="0" borderId="1" xfId="2" applyFont="1" applyBorder="1" applyAlignment="1">
      <alignment horizontal="right" vertical="top" wrapText="1"/>
    </xf>
    <xf numFmtId="0" fontId="9" fillId="0" borderId="15" xfId="2" applyFont="1" applyBorder="1" applyAlignment="1">
      <alignment horizontal="right" vertical="top" wrapText="1"/>
    </xf>
    <xf numFmtId="0" fontId="10" fillId="0" borderId="21" xfId="2" applyFont="1" applyBorder="1" applyAlignment="1">
      <alignment horizontal="right" vertical="top" wrapText="1"/>
    </xf>
    <xf numFmtId="1" fontId="7" fillId="0" borderId="15" xfId="2" applyNumberFormat="1" applyFont="1" applyBorder="1" applyAlignment="1">
      <alignment horizontal="right" vertical="top" wrapText="1"/>
    </xf>
    <xf numFmtId="0" fontId="8" fillId="3" borderId="1" xfId="0" applyFont="1" applyFill="1" applyBorder="1" applyAlignment="1">
      <alignment vertical="top"/>
    </xf>
    <xf numFmtId="0" fontId="9" fillId="3" borderId="1" xfId="0" applyFont="1" applyFill="1" applyBorder="1" applyAlignment="1">
      <alignment vertical="top"/>
    </xf>
    <xf numFmtId="0" fontId="10" fillId="0" borderId="1" xfId="0" applyFont="1" applyBorder="1" applyAlignment="1">
      <alignment vertical="top" wrapText="1"/>
    </xf>
    <xf numFmtId="0" fontId="9" fillId="4" borderId="1" xfId="0" applyFont="1" applyFill="1" applyBorder="1" applyAlignment="1">
      <alignment vertical="top"/>
    </xf>
    <xf numFmtId="0" fontId="9" fillId="4" borderId="1" xfId="0" applyFont="1" applyFill="1" applyBorder="1" applyAlignment="1">
      <alignment vertical="top" wrapText="1"/>
    </xf>
    <xf numFmtId="0" fontId="9" fillId="5" borderId="1" xfId="0" applyFont="1" applyFill="1" applyBorder="1" applyAlignment="1">
      <alignment vertical="top" wrapText="1"/>
    </xf>
    <xf numFmtId="0" fontId="9" fillId="0" borderId="1" xfId="4" applyFont="1" applyBorder="1" applyAlignment="1">
      <alignment vertical="top" wrapText="1"/>
    </xf>
    <xf numFmtId="0" fontId="9" fillId="4" borderId="1" xfId="4" applyFont="1" applyFill="1" applyBorder="1" applyAlignment="1">
      <alignment vertical="top" wrapText="1"/>
    </xf>
    <xf numFmtId="0" fontId="9" fillId="4" borderId="7" xfId="4" applyFont="1" applyFill="1" applyBorder="1" applyAlignment="1">
      <alignment vertical="top" wrapText="1"/>
    </xf>
    <xf numFmtId="0" fontId="8" fillId="3" borderId="1" xfId="5" applyFont="1" applyFill="1" applyBorder="1" applyAlignment="1">
      <alignment horizontal="left" vertical="center" wrapText="1"/>
    </xf>
    <xf numFmtId="0" fontId="10" fillId="3" borderId="1" xfId="5" applyFont="1" applyFill="1" applyBorder="1" applyAlignment="1">
      <alignment horizontal="left" vertical="center" wrapText="1"/>
    </xf>
    <xf numFmtId="1" fontId="7" fillId="0" borderId="1" xfId="2" applyNumberFormat="1" applyFont="1" applyBorder="1" applyAlignment="1">
      <alignment vertical="top" wrapText="1"/>
    </xf>
    <xf numFmtId="0" fontId="8" fillId="3" borderId="1" xfId="0" applyFont="1" applyFill="1" applyBorder="1" applyAlignment="1">
      <alignment vertical="center"/>
    </xf>
    <xf numFmtId="0" fontId="9" fillId="3" borderId="1" xfId="0" applyFont="1" applyFill="1" applyBorder="1" applyAlignment="1">
      <alignment vertical="center"/>
    </xf>
    <xf numFmtId="1" fontId="10" fillId="0" borderId="1" xfId="2" applyNumberFormat="1" applyFont="1" applyBorder="1" applyAlignment="1">
      <alignment vertical="top" wrapText="1"/>
    </xf>
    <xf numFmtId="1" fontId="9" fillId="0" borderId="1" xfId="2" applyNumberFormat="1" applyFont="1" applyBorder="1" applyAlignment="1">
      <alignment horizontal="right" vertical="top" wrapText="1"/>
    </xf>
    <xf numFmtId="0" fontId="8" fillId="3" borderId="1" xfId="5" applyFont="1" applyFill="1" applyBorder="1" applyAlignment="1">
      <alignment horizontal="right" vertical="center" wrapText="1"/>
    </xf>
    <xf numFmtId="0" fontId="10" fillId="3" borderId="1" xfId="5" applyFont="1" applyFill="1" applyBorder="1" applyAlignment="1">
      <alignment horizontal="right" vertical="center" wrapText="1"/>
    </xf>
    <xf numFmtId="0" fontId="9" fillId="0" borderId="1" xfId="5" applyFont="1" applyBorder="1" applyAlignment="1">
      <alignment horizontal="left" vertical="top"/>
    </xf>
    <xf numFmtId="0" fontId="9" fillId="0" borderId="1" xfId="5" applyFont="1" applyBorder="1" applyAlignment="1">
      <alignment horizontal="left" vertical="top" wrapText="1"/>
    </xf>
    <xf numFmtId="0" fontId="10" fillId="0" borderId="1" xfId="5" applyFont="1" applyBorder="1" applyAlignment="1">
      <alignment horizontal="right" vertical="top"/>
    </xf>
    <xf numFmtId="0" fontId="9" fillId="0" borderId="1" xfId="5" applyFont="1" applyBorder="1" applyAlignment="1">
      <alignment vertical="top" wrapText="1"/>
    </xf>
    <xf numFmtId="0" fontId="9" fillId="0" borderId="1" xfId="5" applyFont="1" applyBorder="1" applyAlignment="1">
      <alignment horizontal="right" vertical="top"/>
    </xf>
    <xf numFmtId="0" fontId="10" fillId="0" borderId="1" xfId="5" applyFont="1" applyBorder="1" applyAlignment="1">
      <alignment horizontal="left" vertical="top" wrapText="1"/>
    </xf>
    <xf numFmtId="0" fontId="8" fillId="3" borderId="1" xfId="5" applyFont="1" applyFill="1" applyBorder="1" applyAlignment="1">
      <alignment horizontal="left" vertical="top" wrapText="1"/>
    </xf>
    <xf numFmtId="0" fontId="8" fillId="3" borderId="1" xfId="5" applyFont="1" applyFill="1" applyBorder="1" applyAlignment="1">
      <alignment horizontal="right" vertical="top" wrapText="1"/>
    </xf>
    <xf numFmtId="0" fontId="10" fillId="3" borderId="1" xfId="5" applyFont="1" applyFill="1" applyBorder="1" applyAlignment="1">
      <alignment horizontal="right" vertical="top" wrapText="1"/>
    </xf>
    <xf numFmtId="0" fontId="9" fillId="0" borderId="1" xfId="5" applyFont="1" applyBorder="1" applyAlignment="1">
      <alignment horizontal="right" vertical="top" wrapText="1"/>
    </xf>
    <xf numFmtId="0" fontId="9" fillId="0" borderId="1" xfId="0" applyFont="1" applyBorder="1" applyAlignment="1">
      <alignment horizontal="right" vertical="top"/>
    </xf>
    <xf numFmtId="0" fontId="7" fillId="0" borderId="1" xfId="0" applyFont="1" applyBorder="1" applyAlignment="1">
      <alignment horizontal="right" vertical="top"/>
    </xf>
    <xf numFmtId="1" fontId="7" fillId="4" borderId="1" xfId="2" applyNumberFormat="1" applyFont="1" applyFill="1" applyBorder="1" applyAlignment="1">
      <alignment horizontal="right" vertical="top" wrapText="1"/>
    </xf>
    <xf numFmtId="0" fontId="9" fillId="4" borderId="1" xfId="2" applyFont="1" applyFill="1" applyBorder="1" applyAlignment="1">
      <alignment horizontal="right" vertical="top" wrapText="1"/>
    </xf>
    <xf numFmtId="0" fontId="7" fillId="4" borderId="1" xfId="2" applyFont="1" applyFill="1" applyBorder="1" applyAlignment="1">
      <alignment horizontal="left" vertical="top" wrapText="1"/>
    </xf>
    <xf numFmtId="0" fontId="7" fillId="4" borderId="1" xfId="2" applyFont="1" applyFill="1" applyBorder="1" applyAlignment="1">
      <alignment vertical="top" wrapText="1"/>
    </xf>
    <xf numFmtId="0" fontId="10" fillId="4" borderId="1" xfId="2" applyFont="1" applyFill="1" applyBorder="1" applyAlignment="1">
      <alignment vertical="top" wrapText="1"/>
    </xf>
    <xf numFmtId="0" fontId="9" fillId="4" borderId="1" xfId="2" applyFont="1" applyFill="1" applyBorder="1" applyAlignment="1">
      <alignment vertical="top" wrapText="1"/>
    </xf>
    <xf numFmtId="0" fontId="10" fillId="4" borderId="1" xfId="2" applyFont="1" applyFill="1" applyBorder="1" applyAlignment="1">
      <alignment horizontal="left" vertical="top" wrapText="1"/>
    </xf>
    <xf numFmtId="0" fontId="7" fillId="4" borderId="1" xfId="2" applyFont="1" applyFill="1" applyBorder="1" applyAlignment="1">
      <alignment horizontal="right" vertical="top" wrapText="1"/>
    </xf>
    <xf numFmtId="0" fontId="10" fillId="5" borderId="1" xfId="2" applyFont="1" applyFill="1" applyBorder="1" applyAlignment="1">
      <alignment horizontal="left" vertical="top" wrapText="1"/>
    </xf>
    <xf numFmtId="0" fontId="8" fillId="3" borderId="1" xfId="0" applyFont="1" applyFill="1" applyBorder="1" applyAlignment="1">
      <alignment horizontal="right" vertical="center" wrapText="1"/>
    </xf>
    <xf numFmtId="0" fontId="9" fillId="3" borderId="1" xfId="0" applyFont="1" applyFill="1" applyBorder="1" applyAlignment="1">
      <alignment horizontal="right" vertical="center"/>
    </xf>
    <xf numFmtId="0" fontId="8" fillId="3" borderId="1" xfId="0" applyFont="1" applyFill="1" applyBorder="1" applyAlignment="1">
      <alignment horizontal="right" vertical="center"/>
    </xf>
    <xf numFmtId="0" fontId="7" fillId="0" borderId="1" xfId="0" applyFont="1" applyBorder="1" applyAlignment="1">
      <alignment horizontal="left" vertical="top"/>
    </xf>
    <xf numFmtId="0" fontId="9" fillId="0" borderId="1" xfId="0" applyFont="1" applyBorder="1" applyAlignment="1">
      <alignment horizontal="left" vertical="top" wrapText="1"/>
    </xf>
    <xf numFmtId="4" fontId="9" fillId="0" borderId="1" xfId="0" applyNumberFormat="1" applyFont="1" applyBorder="1" applyAlignment="1">
      <alignment horizontal="right" vertical="top"/>
    </xf>
    <xf numFmtId="0" fontId="10" fillId="0" borderId="1" xfId="0" applyFont="1" applyBorder="1" applyAlignment="1">
      <alignment horizontal="left" vertical="top" wrapText="1"/>
    </xf>
    <xf numFmtId="0" fontId="10" fillId="3" borderId="1" xfId="5" applyFont="1" applyFill="1" applyBorder="1" applyAlignment="1">
      <alignment horizontal="left" vertical="top" wrapText="1"/>
    </xf>
    <xf numFmtId="0" fontId="10" fillId="0" borderId="1" xfId="5" applyFont="1" applyBorder="1" applyAlignment="1">
      <alignment horizontal="left" vertical="top"/>
    </xf>
    <xf numFmtId="43" fontId="10" fillId="4" borderId="1" xfId="1" applyFont="1" applyFill="1" applyBorder="1" applyAlignment="1">
      <alignment vertical="top" wrapText="1"/>
    </xf>
    <xf numFmtId="0" fontId="7" fillId="5" borderId="1" xfId="2" applyFont="1" applyFill="1" applyBorder="1" applyAlignment="1">
      <alignment horizontal="left" vertical="top" wrapText="1"/>
    </xf>
    <xf numFmtId="0" fontId="7" fillId="0" borderId="1" xfId="2" applyFont="1" applyBorder="1" applyAlignment="1">
      <alignment horizontal="right" vertical="top" wrapText="1"/>
    </xf>
    <xf numFmtId="0" fontId="7" fillId="0" borderId="1" xfId="2" applyFont="1" applyBorder="1" applyAlignment="1">
      <alignment horizontal="left" vertical="top"/>
    </xf>
    <xf numFmtId="2" fontId="10" fillId="0" borderId="1" xfId="2" applyNumberFormat="1" applyFont="1" applyBorder="1" applyAlignment="1">
      <alignment vertical="top" wrapText="1"/>
    </xf>
    <xf numFmtId="2" fontId="7" fillId="0" borderId="1" xfId="2" applyNumberFormat="1" applyFont="1" applyBorder="1" applyAlignment="1">
      <alignment horizontal="right" vertical="top" wrapText="1"/>
    </xf>
    <xf numFmtId="1" fontId="7" fillId="4" borderId="22" xfId="2" applyNumberFormat="1" applyFont="1" applyFill="1" applyBorder="1" applyAlignment="1">
      <alignment horizontal="right" vertical="top" wrapText="1"/>
    </xf>
    <xf numFmtId="2" fontId="10" fillId="4" borderId="1" xfId="2" applyNumberFormat="1" applyFont="1" applyFill="1" applyBorder="1" applyAlignment="1">
      <alignment vertical="top" wrapText="1"/>
    </xf>
    <xf numFmtId="1" fontId="10" fillId="4" borderId="1" xfId="2" applyNumberFormat="1" applyFont="1" applyFill="1" applyBorder="1" applyAlignment="1">
      <alignment horizontal="right" vertical="top" wrapText="1"/>
    </xf>
    <xf numFmtId="0" fontId="9" fillId="3" borderId="1" xfId="0" applyFont="1" applyFill="1" applyBorder="1" applyAlignment="1">
      <alignment horizontal="right" vertical="center" wrapText="1"/>
    </xf>
    <xf numFmtId="0" fontId="8" fillId="6" borderId="1" xfId="0" applyFont="1" applyFill="1" applyBorder="1" applyAlignment="1">
      <alignment horizontal="left" wrapText="1"/>
    </xf>
    <xf numFmtId="2" fontId="8" fillId="6" borderId="1" xfId="0" applyNumberFormat="1" applyFont="1" applyFill="1" applyBorder="1" applyAlignment="1">
      <alignment horizontal="right" wrapText="1"/>
    </xf>
    <xf numFmtId="0" fontId="9" fillId="6" borderId="1" xfId="0" applyFont="1" applyFill="1" applyBorder="1" applyAlignment="1">
      <alignment horizontal="right" wrapText="1"/>
    </xf>
    <xf numFmtId="0" fontId="8" fillId="6" borderId="1" xfId="0" applyFont="1" applyFill="1" applyBorder="1" applyAlignment="1">
      <alignment horizontal="right" wrapText="1"/>
    </xf>
    <xf numFmtId="0" fontId="7" fillId="4" borderId="1" xfId="0" applyFont="1" applyFill="1" applyBorder="1" applyAlignment="1">
      <alignment horizontal="left" vertical="top" wrapText="1"/>
    </xf>
    <xf numFmtId="2" fontId="9" fillId="4" borderId="1" xfId="0" applyNumberFormat="1" applyFont="1" applyFill="1" applyBorder="1" applyAlignment="1">
      <alignment horizontal="right" vertical="top" wrapText="1"/>
    </xf>
    <xf numFmtId="0" fontId="9" fillId="4" borderId="1" xfId="0" applyFont="1" applyFill="1" applyBorder="1" applyAlignment="1">
      <alignment horizontal="right" vertical="top" wrapText="1"/>
    </xf>
    <xf numFmtId="0" fontId="10" fillId="4" borderId="1" xfId="0" applyFont="1" applyFill="1" applyBorder="1" applyAlignment="1">
      <alignment horizontal="right" vertical="top" wrapText="1"/>
    </xf>
    <xf numFmtId="0" fontId="9" fillId="4" borderId="1" xfId="0" applyFont="1" applyFill="1" applyBorder="1" applyAlignment="1">
      <alignment horizontal="left" vertical="top" wrapText="1"/>
    </xf>
    <xf numFmtId="2" fontId="10" fillId="4" borderId="1" xfId="0" applyNumberFormat="1" applyFont="1" applyFill="1" applyBorder="1" applyAlignment="1">
      <alignment horizontal="right" vertical="top" wrapText="1"/>
    </xf>
    <xf numFmtId="0" fontId="7" fillId="5" borderId="1" xfId="0" applyFont="1" applyFill="1" applyBorder="1" applyAlignment="1">
      <alignment horizontal="left" vertical="top" wrapText="1"/>
    </xf>
    <xf numFmtId="2" fontId="10" fillId="0" borderId="1" xfId="0" applyNumberFormat="1" applyFont="1" applyBorder="1" applyAlignment="1">
      <alignment horizontal="right" vertical="top" wrapText="1"/>
    </xf>
    <xf numFmtId="0" fontId="8" fillId="3" borderId="1" xfId="5" applyFont="1" applyFill="1" applyBorder="1" applyAlignment="1">
      <alignment vertical="top" wrapText="1"/>
    </xf>
    <xf numFmtId="0" fontId="10" fillId="0" borderId="1" xfId="5" applyFont="1" applyBorder="1" applyAlignment="1">
      <alignment vertical="top"/>
    </xf>
    <xf numFmtId="0" fontId="9" fillId="0" borderId="1" xfId="6" applyFont="1" applyBorder="1" applyAlignment="1">
      <alignment horizontal="left" vertical="top" wrapText="1"/>
    </xf>
    <xf numFmtId="0" fontId="7" fillId="4" borderId="1" xfId="0" applyFont="1" applyFill="1" applyBorder="1" applyAlignment="1">
      <alignment vertical="top" wrapText="1"/>
    </xf>
    <xf numFmtId="0" fontId="10" fillId="0" borderId="1" xfId="7" applyFont="1" applyBorder="1" applyAlignment="1" applyProtection="1">
      <alignment horizontal="left" vertical="top" wrapText="1"/>
      <protection locked="0"/>
    </xf>
    <xf numFmtId="0" fontId="9" fillId="0" borderId="1" xfId="7" applyFont="1" applyBorder="1" applyAlignment="1" applyProtection="1">
      <alignment horizontal="left" vertical="top" wrapText="1"/>
      <protection locked="0"/>
    </xf>
    <xf numFmtId="0" fontId="8" fillId="7" borderId="1" xfId="0" applyFont="1" applyFill="1" applyBorder="1" applyAlignment="1">
      <alignment vertical="center" wrapText="1"/>
    </xf>
    <xf numFmtId="0" fontId="15" fillId="7" borderId="1" xfId="0" applyFont="1" applyFill="1" applyBorder="1" applyAlignment="1">
      <alignment vertical="center" wrapText="1"/>
    </xf>
    <xf numFmtId="0" fontId="8" fillId="3" borderId="1" xfId="5" applyFont="1" applyFill="1" applyBorder="1" applyAlignment="1">
      <alignment horizontal="left" vertical="top"/>
    </xf>
    <xf numFmtId="0" fontId="9" fillId="3" borderId="1" xfId="5" applyFont="1" applyFill="1" applyBorder="1" applyAlignment="1">
      <alignment horizontal="left" vertical="top" wrapText="1"/>
    </xf>
    <xf numFmtId="0" fontId="8" fillId="3" borderId="1" xfId="2" applyFont="1" applyFill="1" applyBorder="1" applyAlignment="1">
      <alignment vertical="top" wrapText="1"/>
    </xf>
    <xf numFmtId="166" fontId="10" fillId="0" borderId="1" xfId="2" applyNumberFormat="1" applyFont="1" applyBorder="1" applyAlignment="1">
      <alignment horizontal="right" vertical="top" wrapText="1"/>
    </xf>
    <xf numFmtId="167" fontId="10" fillId="0" borderId="1" xfId="1" applyNumberFormat="1" applyFont="1" applyFill="1" applyBorder="1" applyAlignment="1">
      <alignment horizontal="center" vertical="top" wrapText="1"/>
    </xf>
    <xf numFmtId="0" fontId="9" fillId="0" borderId="14" xfId="2" applyFont="1" applyBorder="1" applyAlignment="1">
      <alignment vertical="top" wrapText="1"/>
    </xf>
    <xf numFmtId="0" fontId="10" fillId="0" borderId="16" xfId="2" applyFont="1" applyBorder="1" applyAlignment="1">
      <alignment vertical="top" wrapText="1"/>
    </xf>
    <xf numFmtId="0" fontId="9" fillId="0" borderId="1" xfId="2" applyFont="1" applyBorder="1" applyAlignment="1" applyProtection="1">
      <alignment vertical="top" wrapText="1"/>
      <protection locked="0"/>
    </xf>
    <xf numFmtId="0" fontId="9" fillId="0" borderId="16" xfId="2" applyFont="1" applyBorder="1" applyAlignment="1" applyProtection="1">
      <alignment vertical="top" wrapText="1"/>
      <protection locked="0"/>
    </xf>
    <xf numFmtId="0" fontId="10" fillId="0" borderId="1" xfId="2" applyFont="1" applyBorder="1" applyAlignment="1" applyProtection="1">
      <alignment horizontal="right" vertical="top" wrapText="1"/>
      <protection locked="0"/>
    </xf>
    <xf numFmtId="0" fontId="10" fillId="0" borderId="9" xfId="2" applyFont="1" applyBorder="1" applyAlignment="1" applyProtection="1">
      <alignment horizontal="right" vertical="top" wrapText="1"/>
      <protection locked="0"/>
    </xf>
    <xf numFmtId="0" fontId="10" fillId="0" borderId="1" xfId="2" applyFont="1" applyBorder="1" applyAlignment="1" applyProtection="1">
      <alignment vertical="top" wrapText="1"/>
      <protection locked="0"/>
    </xf>
    <xf numFmtId="0" fontId="10" fillId="0" borderId="14" xfId="2" applyFont="1" applyBorder="1" applyAlignment="1">
      <alignment horizontal="right" vertical="top" wrapText="1"/>
    </xf>
    <xf numFmtId="0" fontId="10" fillId="0" borderId="16" xfId="2" applyFont="1" applyBorder="1" applyAlignment="1">
      <alignment horizontal="right" vertical="top" wrapText="1"/>
    </xf>
    <xf numFmtId="0" fontId="10" fillId="0" borderId="9" xfId="2" applyFont="1" applyBorder="1" applyAlignment="1">
      <alignment vertical="top" wrapText="1"/>
    </xf>
    <xf numFmtId="0" fontId="9" fillId="0" borderId="5" xfId="0" applyFont="1" applyBorder="1" applyAlignment="1">
      <alignment wrapText="1"/>
    </xf>
    <xf numFmtId="0" fontId="0" fillId="0" borderId="5" xfId="0" applyBorder="1"/>
    <xf numFmtId="0" fontId="0" fillId="0" borderId="3" xfId="0" applyBorder="1"/>
    <xf numFmtId="0" fontId="4" fillId="2" borderId="0" xfId="2" applyFont="1" applyFill="1" applyAlignment="1">
      <alignment horizontal="left" vertical="top" wrapText="1"/>
    </xf>
    <xf numFmtId="0" fontId="5" fillId="0" borderId="1" xfId="2" applyFont="1" applyBorder="1" applyAlignment="1">
      <alignment horizontal="left" vertical="top" wrapText="1"/>
    </xf>
    <xf numFmtId="0" fontId="0" fillId="0" borderId="1" xfId="0" applyBorder="1" applyAlignment="1">
      <alignment horizontal="left" vertical="top" wrapText="1"/>
    </xf>
    <xf numFmtId="0" fontId="6" fillId="0" borderId="1" xfId="0" applyFont="1" applyBorder="1" applyAlignment="1">
      <alignment vertical="center"/>
    </xf>
    <xf numFmtId="0" fontId="0" fillId="0" borderId="1" xfId="0" applyBorder="1"/>
    <xf numFmtId="0" fontId="7" fillId="0" borderId="1" xfId="0" applyFont="1" applyBorder="1" applyAlignment="1">
      <alignment vertical="center" wrapText="1"/>
    </xf>
    <xf numFmtId="0" fontId="0" fillId="0" borderId="1" xfId="0" applyBorder="1" applyAlignment="1">
      <alignment wrapText="1"/>
    </xf>
    <xf numFmtId="0" fontId="6" fillId="0" borderId="4" xfId="2" applyFont="1" applyBorder="1" applyAlignment="1">
      <alignment horizontal="left" vertical="top" wrapText="1"/>
    </xf>
    <xf numFmtId="0" fontId="0" fillId="0" borderId="5" xfId="0" applyBorder="1" applyAlignment="1">
      <alignment vertical="top" wrapText="1"/>
    </xf>
    <xf numFmtId="0" fontId="0" fillId="0" borderId="3" xfId="0" applyBorder="1" applyAlignment="1">
      <alignment vertical="top" wrapText="1"/>
    </xf>
    <xf numFmtId="0" fontId="0" fillId="0" borderId="5" xfId="0" applyBorder="1" applyAlignment="1">
      <alignment wrapText="1"/>
    </xf>
    <xf numFmtId="0" fontId="0" fillId="0" borderId="3" xfId="0" applyBorder="1" applyAlignment="1">
      <alignment wrapText="1"/>
    </xf>
    <xf numFmtId="0" fontId="6" fillId="0" borderId="1" xfId="2" applyFont="1" applyBorder="1" applyAlignment="1">
      <alignment horizontal="left" vertical="top" wrapText="1"/>
    </xf>
    <xf numFmtId="0" fontId="6" fillId="0" borderId="10" xfId="2" applyFont="1" applyBorder="1" applyAlignment="1">
      <alignment horizontal="left" vertical="top" wrapText="1"/>
    </xf>
    <xf numFmtId="0" fontId="2" fillId="0" borderId="2" xfId="0" applyFont="1" applyBorder="1" applyAlignment="1">
      <alignment vertical="top" wrapText="1"/>
    </xf>
    <xf numFmtId="0" fontId="2" fillId="0" borderId="11" xfId="0" applyFont="1" applyBorder="1" applyAlignment="1">
      <alignment vertical="top" wrapText="1"/>
    </xf>
    <xf numFmtId="0" fontId="9" fillId="0" borderId="5" xfId="0" applyFont="1" applyBorder="1" applyAlignment="1">
      <alignment vertical="center"/>
    </xf>
    <xf numFmtId="0" fontId="0" fillId="0" borderId="2" xfId="0" applyBorder="1" applyAlignment="1">
      <alignment vertical="top" wrapText="1"/>
    </xf>
    <xf numFmtId="0" fontId="0" fillId="0" borderId="11" xfId="0" applyBorder="1" applyAlignment="1">
      <alignment vertical="top" wrapText="1"/>
    </xf>
    <xf numFmtId="0" fontId="9" fillId="0" borderId="5" xfId="0" applyFont="1" applyBorder="1" applyAlignment="1">
      <alignment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9" fillId="0" borderId="2" xfId="0" applyFont="1" applyBorder="1" applyAlignment="1">
      <alignment wrapText="1"/>
    </xf>
    <xf numFmtId="0" fontId="0" fillId="0" borderId="2" xfId="0" applyBorder="1" applyAlignment="1">
      <alignment wrapText="1"/>
    </xf>
    <xf numFmtId="0" fontId="0" fillId="0" borderId="11" xfId="0" applyBorder="1" applyAlignment="1">
      <alignment wrapText="1"/>
    </xf>
    <xf numFmtId="0" fontId="10" fillId="0" borderId="4" xfId="2" applyFont="1" applyBorder="1" applyAlignment="1">
      <alignment horizontal="left" vertical="top" wrapText="1"/>
    </xf>
    <xf numFmtId="0" fontId="10" fillId="0" borderId="5" xfId="2" applyFont="1" applyBorder="1" applyAlignment="1">
      <alignment horizontal="left" vertical="top" wrapText="1"/>
    </xf>
    <xf numFmtId="0" fontId="10" fillId="0" borderId="3" xfId="2" applyFont="1" applyBorder="1" applyAlignment="1">
      <alignment horizontal="left" vertical="top" wrapText="1"/>
    </xf>
    <xf numFmtId="0" fontId="0" fillId="0" borderId="1" xfId="0" applyBorder="1" applyAlignment="1">
      <alignment vertical="top" wrapText="1"/>
    </xf>
    <xf numFmtId="0" fontId="9" fillId="0" borderId="4" xfId="0" applyFont="1" applyBorder="1" applyAlignment="1">
      <alignment wrapText="1"/>
    </xf>
    <xf numFmtId="0" fontId="4" fillId="2" borderId="2" xfId="2" applyFont="1" applyFill="1" applyBorder="1" applyAlignment="1">
      <alignment horizontal="left" vertical="top" wrapText="1"/>
    </xf>
    <xf numFmtId="0" fontId="0" fillId="0" borderId="2" xfId="0" applyBorder="1" applyAlignment="1">
      <alignment horizontal="left" vertical="top" wrapText="1"/>
    </xf>
    <xf numFmtId="0" fontId="17" fillId="0" borderId="1" xfId="0" applyFont="1" applyBorder="1" applyAlignment="1">
      <alignment wrapText="1"/>
    </xf>
  </cellXfs>
  <cellStyles count="8">
    <cellStyle name="Comma" xfId="1" builtinId="3"/>
    <cellStyle name="Comma 2" xfId="3" xr:uid="{00000000-0005-0000-0000-000001000000}"/>
    <cellStyle name="Normal" xfId="0" builtinId="0"/>
    <cellStyle name="Normal 2" xfId="2" xr:uid="{00000000-0005-0000-0000-000003000000}"/>
    <cellStyle name="Normal 2 2" xfId="5" xr:uid="{00000000-0005-0000-0000-000004000000}"/>
    <cellStyle name="Normal 2 3" xfId="6" xr:uid="{00000000-0005-0000-0000-000005000000}"/>
    <cellStyle name="Normal 3" xfId="4" xr:uid="{00000000-0005-0000-0000-000006000000}"/>
    <cellStyle name="Normal 50"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6</xdr:col>
      <xdr:colOff>0</xdr:colOff>
      <xdr:row>1048576</xdr:row>
      <xdr:rowOff>12700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2700"/>
          <a:ext cx="4572000" cy="6496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workbookViewId="0">
      <selection activeCell="A34" sqref="A34:XFD1048576"/>
    </sheetView>
  </sheetViews>
  <sheetFormatPr defaultColWidth="0" defaultRowHeight="15.5" zeroHeight="1" x14ac:dyDescent="0.35"/>
  <cols>
    <col min="1" max="6" width="9.23046875" customWidth="1"/>
    <col min="7" max="16384" width="9.2304687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6"/>
  <sheetViews>
    <sheetView topLeftCell="A16" workbookViewId="0">
      <selection activeCell="G32" sqref="G32"/>
    </sheetView>
  </sheetViews>
  <sheetFormatPr defaultRowHeight="15.5" x14ac:dyDescent="0.35"/>
  <cols>
    <col min="1" max="1" width="19.3046875" customWidth="1"/>
    <col min="2" max="2" width="16.84375" customWidth="1"/>
    <col min="7" max="7" width="32.3828125" customWidth="1"/>
    <col min="8" max="8" width="39.4609375" customWidth="1"/>
  </cols>
  <sheetData>
    <row r="1" spans="1:8" x14ac:dyDescent="0.35">
      <c r="A1" s="170" t="s">
        <v>0</v>
      </c>
      <c r="B1" s="170"/>
      <c r="C1" s="170"/>
      <c r="D1" s="170"/>
      <c r="E1" s="170"/>
      <c r="F1" s="170"/>
      <c r="G1" s="170"/>
      <c r="H1" s="170"/>
    </row>
    <row r="2" spans="1:8" ht="50" customHeight="1" x14ac:dyDescent="0.35">
      <c r="A2" s="171" t="s">
        <v>1</v>
      </c>
      <c r="B2" s="172"/>
      <c r="C2" s="172"/>
      <c r="D2" s="172"/>
      <c r="E2" s="172"/>
      <c r="F2" s="172"/>
      <c r="G2" s="172"/>
      <c r="H2" s="172"/>
    </row>
    <row r="3" spans="1:8" ht="19.5" customHeight="1" x14ac:dyDescent="0.35">
      <c r="A3" s="173" t="s">
        <v>2</v>
      </c>
      <c r="B3" s="174"/>
      <c r="C3" s="174"/>
      <c r="D3" s="174"/>
      <c r="E3" s="174"/>
      <c r="F3" s="174"/>
      <c r="G3" s="174"/>
      <c r="H3" s="174"/>
    </row>
    <row r="4" spans="1:8" ht="27" customHeight="1" x14ac:dyDescent="0.35">
      <c r="A4" s="175" t="s">
        <v>3</v>
      </c>
      <c r="B4" s="176"/>
      <c r="C4" s="176"/>
      <c r="D4" s="176"/>
      <c r="E4" s="176"/>
      <c r="F4" s="176"/>
      <c r="G4" s="176"/>
      <c r="H4" s="176"/>
    </row>
    <row r="5" spans="1:8" ht="42" x14ac:dyDescent="0.35">
      <c r="A5" s="1" t="s">
        <v>4</v>
      </c>
      <c r="B5" s="1" t="s">
        <v>5</v>
      </c>
      <c r="C5" s="2" t="s">
        <v>6</v>
      </c>
      <c r="D5" s="1" t="s">
        <v>7</v>
      </c>
      <c r="E5" s="3" t="s">
        <v>8</v>
      </c>
      <c r="F5" s="1" t="s">
        <v>9</v>
      </c>
      <c r="G5" s="1" t="s">
        <v>10</v>
      </c>
      <c r="H5" s="1" t="s">
        <v>11</v>
      </c>
    </row>
    <row r="6" spans="1:8" ht="262" x14ac:dyDescent="0.35">
      <c r="A6" s="4" t="s">
        <v>2</v>
      </c>
      <c r="B6" s="5" t="s">
        <v>12</v>
      </c>
      <c r="C6" s="6">
        <v>35</v>
      </c>
      <c r="D6" s="6">
        <v>35</v>
      </c>
      <c r="E6" s="7">
        <v>2017</v>
      </c>
      <c r="F6" s="7">
        <v>2022</v>
      </c>
      <c r="G6" s="4" t="s">
        <v>13</v>
      </c>
      <c r="H6" s="4" t="s">
        <v>14</v>
      </c>
    </row>
    <row r="7" spans="1:8" ht="50" x14ac:dyDescent="0.35">
      <c r="A7" s="8" t="s">
        <v>2</v>
      </c>
      <c r="B7" s="5" t="s">
        <v>15</v>
      </c>
      <c r="C7" s="6">
        <v>100</v>
      </c>
      <c r="D7" s="6">
        <v>80</v>
      </c>
      <c r="E7" s="9">
        <v>2019</v>
      </c>
      <c r="F7" s="9">
        <v>2023</v>
      </c>
      <c r="G7" s="4" t="s">
        <v>16</v>
      </c>
      <c r="H7" s="4" t="s">
        <v>17</v>
      </c>
    </row>
    <row r="8" spans="1:8" ht="40" x14ac:dyDescent="0.35">
      <c r="A8" s="10" t="s">
        <v>2</v>
      </c>
      <c r="B8" s="5" t="s">
        <v>18</v>
      </c>
      <c r="C8" s="11">
        <v>1000</v>
      </c>
      <c r="D8" s="6">
        <v>700</v>
      </c>
      <c r="E8" s="9">
        <v>2017</v>
      </c>
      <c r="F8" s="12" t="s">
        <v>19</v>
      </c>
      <c r="G8" s="4" t="s">
        <v>20</v>
      </c>
      <c r="H8" s="4" t="s">
        <v>21</v>
      </c>
    </row>
    <row r="9" spans="1:8" ht="90" x14ac:dyDescent="0.35">
      <c r="A9" s="8" t="s">
        <v>2</v>
      </c>
      <c r="B9" s="5" t="s">
        <v>22</v>
      </c>
      <c r="C9" s="6">
        <v>350</v>
      </c>
      <c r="D9" s="6">
        <v>215</v>
      </c>
      <c r="E9" s="9">
        <v>2018</v>
      </c>
      <c r="F9" s="12" t="s">
        <v>19</v>
      </c>
      <c r="G9" s="4" t="s">
        <v>23</v>
      </c>
      <c r="H9" s="8" t="s">
        <v>24</v>
      </c>
    </row>
    <row r="10" spans="1:8" ht="50" x14ac:dyDescent="0.35">
      <c r="A10" s="10" t="s">
        <v>2</v>
      </c>
      <c r="B10" s="5" t="s">
        <v>25</v>
      </c>
      <c r="C10" s="6">
        <v>84</v>
      </c>
      <c r="D10" s="6">
        <v>24</v>
      </c>
      <c r="E10" s="9">
        <v>2017</v>
      </c>
      <c r="F10" s="9">
        <v>2024</v>
      </c>
      <c r="G10" s="4" t="s">
        <v>26</v>
      </c>
      <c r="H10" s="4" t="s">
        <v>27</v>
      </c>
    </row>
    <row r="11" spans="1:8" ht="60" x14ac:dyDescent="0.35">
      <c r="A11" s="8" t="s">
        <v>2</v>
      </c>
      <c r="B11" s="5" t="s">
        <v>28</v>
      </c>
      <c r="C11" s="6">
        <v>65</v>
      </c>
      <c r="D11" s="6">
        <v>38</v>
      </c>
      <c r="E11" s="9">
        <v>2018</v>
      </c>
      <c r="F11" s="9">
        <v>2021</v>
      </c>
      <c r="G11" s="4" t="s">
        <v>29</v>
      </c>
      <c r="H11" s="8" t="s">
        <v>30</v>
      </c>
    </row>
    <row r="12" spans="1:8" ht="60" x14ac:dyDescent="0.35">
      <c r="A12" s="10" t="s">
        <v>2</v>
      </c>
      <c r="B12" s="5" t="s">
        <v>31</v>
      </c>
      <c r="C12" s="6">
        <v>30</v>
      </c>
      <c r="D12" s="6">
        <v>1</v>
      </c>
      <c r="E12" s="9">
        <v>2018</v>
      </c>
      <c r="F12" s="12" t="s">
        <v>19</v>
      </c>
      <c r="G12" s="8" t="s">
        <v>32</v>
      </c>
      <c r="H12" s="4" t="s">
        <v>33</v>
      </c>
    </row>
    <row r="13" spans="1:8" ht="92" x14ac:dyDescent="0.35">
      <c r="A13" s="8" t="s">
        <v>2</v>
      </c>
      <c r="B13" s="5" t="s">
        <v>34</v>
      </c>
      <c r="C13" s="6">
        <v>386</v>
      </c>
      <c r="D13" s="6">
        <v>38</v>
      </c>
      <c r="E13" s="9">
        <v>2013</v>
      </c>
      <c r="F13" s="12" t="s">
        <v>19</v>
      </c>
      <c r="G13" s="4" t="s">
        <v>35</v>
      </c>
      <c r="H13" s="13" t="s">
        <v>36</v>
      </c>
    </row>
    <row r="14" spans="1:8" ht="70" x14ac:dyDescent="0.35">
      <c r="A14" s="8" t="s">
        <v>2</v>
      </c>
      <c r="B14" s="5" t="s">
        <v>37</v>
      </c>
      <c r="C14" s="6">
        <v>300</v>
      </c>
      <c r="D14" s="6">
        <v>200</v>
      </c>
      <c r="E14" s="9">
        <v>2015</v>
      </c>
      <c r="F14" s="9">
        <v>2026</v>
      </c>
      <c r="G14" s="4" t="s">
        <v>38</v>
      </c>
      <c r="H14" s="8" t="s">
        <v>39</v>
      </c>
    </row>
    <row r="15" spans="1:8" ht="20" x14ac:dyDescent="0.35">
      <c r="A15" s="8" t="s">
        <v>2</v>
      </c>
      <c r="B15" s="5" t="s">
        <v>40</v>
      </c>
      <c r="C15" s="6">
        <v>25</v>
      </c>
      <c r="D15" s="6">
        <v>13</v>
      </c>
      <c r="E15" s="9">
        <v>2019</v>
      </c>
      <c r="F15" s="9">
        <v>2021</v>
      </c>
      <c r="G15" s="4" t="s">
        <v>41</v>
      </c>
      <c r="H15" s="4" t="s">
        <v>42</v>
      </c>
    </row>
    <row r="16" spans="1:8" ht="80" x14ac:dyDescent="0.35">
      <c r="A16" s="8" t="s">
        <v>2</v>
      </c>
      <c r="B16" s="5" t="s">
        <v>43</v>
      </c>
      <c r="C16" s="6">
        <v>100</v>
      </c>
      <c r="D16" s="6">
        <v>100</v>
      </c>
      <c r="E16" s="9">
        <v>2018</v>
      </c>
      <c r="F16" s="9">
        <v>2027</v>
      </c>
      <c r="G16" s="4" t="s">
        <v>44</v>
      </c>
      <c r="H16" s="8" t="s">
        <v>45</v>
      </c>
    </row>
    <row r="17" spans="1:8" ht="60" x14ac:dyDescent="0.35">
      <c r="A17" s="8" t="s">
        <v>2</v>
      </c>
      <c r="B17" s="5" t="s">
        <v>46</v>
      </c>
      <c r="C17" s="6">
        <v>100</v>
      </c>
      <c r="D17" s="6">
        <v>6</v>
      </c>
      <c r="E17" s="9">
        <v>2017</v>
      </c>
      <c r="F17" s="9">
        <v>2023</v>
      </c>
      <c r="G17" s="8" t="s">
        <v>47</v>
      </c>
      <c r="H17" s="4" t="s">
        <v>48</v>
      </c>
    </row>
    <row r="18" spans="1:8" ht="60" x14ac:dyDescent="0.35">
      <c r="A18" s="4" t="s">
        <v>2</v>
      </c>
      <c r="B18" s="5" t="s">
        <v>49</v>
      </c>
      <c r="C18" s="6">
        <v>52</v>
      </c>
      <c r="D18" s="6">
        <v>20</v>
      </c>
      <c r="E18" s="7">
        <v>2018</v>
      </c>
      <c r="F18" s="7">
        <v>2029</v>
      </c>
      <c r="G18" s="4" t="s">
        <v>50</v>
      </c>
      <c r="H18" s="4" t="s">
        <v>51</v>
      </c>
    </row>
    <row r="19" spans="1:8" ht="60" x14ac:dyDescent="0.35">
      <c r="A19" s="8" t="s">
        <v>2</v>
      </c>
      <c r="B19" s="5" t="s">
        <v>52</v>
      </c>
      <c r="C19" s="6">
        <v>50</v>
      </c>
      <c r="D19" s="6">
        <v>10</v>
      </c>
      <c r="E19" s="9">
        <v>2019</v>
      </c>
      <c r="F19" s="9">
        <v>2023</v>
      </c>
      <c r="G19" s="4" t="s">
        <v>53</v>
      </c>
      <c r="H19" s="4" t="s">
        <v>54</v>
      </c>
    </row>
    <row r="20" spans="1:8" ht="40" x14ac:dyDescent="0.35">
      <c r="A20" s="8" t="s">
        <v>2</v>
      </c>
      <c r="B20" s="5" t="s">
        <v>55</v>
      </c>
      <c r="C20" s="6">
        <v>75</v>
      </c>
      <c r="D20" s="6">
        <v>7</v>
      </c>
      <c r="E20" s="9">
        <v>2018</v>
      </c>
      <c r="F20" s="12" t="s">
        <v>19</v>
      </c>
      <c r="G20" s="4" t="s">
        <v>56</v>
      </c>
      <c r="H20" s="4" t="s">
        <v>57</v>
      </c>
    </row>
    <row r="21" spans="1:8" ht="20" x14ac:dyDescent="0.35">
      <c r="A21" s="4" t="s">
        <v>2</v>
      </c>
      <c r="B21" s="14" t="s">
        <v>58</v>
      </c>
      <c r="C21" s="15">
        <v>180</v>
      </c>
      <c r="D21" s="15">
        <v>5</v>
      </c>
      <c r="E21" s="15">
        <v>2022</v>
      </c>
      <c r="F21" s="15">
        <v>2023</v>
      </c>
      <c r="G21" s="14" t="s">
        <v>59</v>
      </c>
      <c r="H21" s="16"/>
    </row>
    <row r="22" spans="1:8" ht="130" x14ac:dyDescent="0.35">
      <c r="A22" s="8" t="s">
        <v>2</v>
      </c>
      <c r="B22" s="5" t="s">
        <v>60</v>
      </c>
      <c r="C22" s="6">
        <v>42</v>
      </c>
      <c r="D22" s="6">
        <v>25</v>
      </c>
      <c r="E22" s="9">
        <v>2020</v>
      </c>
      <c r="F22" s="9">
        <v>2024</v>
      </c>
      <c r="G22" s="8" t="s">
        <v>61</v>
      </c>
      <c r="H22" s="4" t="s">
        <v>62</v>
      </c>
    </row>
    <row r="23" spans="1:8" ht="362" x14ac:dyDescent="0.35">
      <c r="A23" s="8" t="s">
        <v>2</v>
      </c>
      <c r="B23" s="5" t="s">
        <v>63</v>
      </c>
      <c r="C23" s="6">
        <v>402</v>
      </c>
      <c r="D23" s="6">
        <v>22</v>
      </c>
      <c r="E23" s="9">
        <v>2021</v>
      </c>
      <c r="F23" s="9">
        <v>2028</v>
      </c>
      <c r="G23" s="8" t="s">
        <v>64</v>
      </c>
      <c r="H23" s="4" t="s">
        <v>65</v>
      </c>
    </row>
    <row r="24" spans="1:8" x14ac:dyDescent="0.35">
      <c r="A24" s="177" t="s">
        <v>66</v>
      </c>
      <c r="B24" s="178"/>
      <c r="C24" s="178"/>
      <c r="D24" s="178"/>
      <c r="E24" s="178"/>
      <c r="F24" s="178"/>
      <c r="G24" s="178"/>
      <c r="H24" s="179"/>
    </row>
    <row r="25" spans="1:8" x14ac:dyDescent="0.35">
      <c r="A25" s="167" t="s">
        <v>67</v>
      </c>
      <c r="B25" s="168"/>
      <c r="C25" s="168"/>
      <c r="D25" s="168"/>
      <c r="E25" s="168"/>
      <c r="F25" s="168"/>
      <c r="G25" s="168"/>
      <c r="H25" s="169"/>
    </row>
    <row r="26" spans="1:8" ht="42" x14ac:dyDescent="0.35">
      <c r="A26" s="1" t="s">
        <v>4</v>
      </c>
      <c r="B26" s="1" t="s">
        <v>5</v>
      </c>
      <c r="C26" s="2" t="s">
        <v>6</v>
      </c>
      <c r="D26" s="1" t="s">
        <v>7</v>
      </c>
      <c r="E26" s="3" t="s">
        <v>8</v>
      </c>
      <c r="F26" s="1" t="s">
        <v>9</v>
      </c>
      <c r="G26" s="1" t="s">
        <v>10</v>
      </c>
      <c r="H26" s="1" t="s">
        <v>11</v>
      </c>
    </row>
    <row r="27" spans="1:8" ht="80" x14ac:dyDescent="0.35">
      <c r="A27" s="8" t="s">
        <v>68</v>
      </c>
      <c r="B27" s="4" t="s">
        <v>69</v>
      </c>
      <c r="C27" s="17">
        <v>60</v>
      </c>
      <c r="D27" s="17">
        <v>25</v>
      </c>
      <c r="E27" s="9">
        <v>2016</v>
      </c>
      <c r="F27" s="9">
        <v>2022</v>
      </c>
      <c r="G27" s="4" t="s">
        <v>70</v>
      </c>
      <c r="H27" s="4" t="s">
        <v>1337</v>
      </c>
    </row>
    <row r="28" spans="1:8" ht="40" x14ac:dyDescent="0.35">
      <c r="A28" s="8" t="s">
        <v>68</v>
      </c>
      <c r="B28" s="5" t="s">
        <v>71</v>
      </c>
      <c r="C28" s="17">
        <v>336.2</v>
      </c>
      <c r="D28" s="17">
        <v>336.2</v>
      </c>
      <c r="E28" s="9">
        <v>2014</v>
      </c>
      <c r="F28" s="9">
        <v>2021</v>
      </c>
      <c r="G28" s="4" t="s">
        <v>72</v>
      </c>
      <c r="H28" s="4" t="s">
        <v>1338</v>
      </c>
    </row>
    <row r="29" spans="1:8" ht="50" x14ac:dyDescent="0.35">
      <c r="A29" s="8" t="s">
        <v>68</v>
      </c>
      <c r="B29" s="5" t="s">
        <v>73</v>
      </c>
      <c r="C29" s="17">
        <v>590</v>
      </c>
      <c r="D29" s="17">
        <v>590</v>
      </c>
      <c r="E29" s="9">
        <v>2021</v>
      </c>
      <c r="F29" s="9">
        <v>2025</v>
      </c>
      <c r="G29" s="8" t="s">
        <v>74</v>
      </c>
      <c r="H29" s="4" t="s">
        <v>1339</v>
      </c>
    </row>
    <row r="30" spans="1:8" ht="30" x14ac:dyDescent="0.35">
      <c r="A30" s="8" t="s">
        <v>68</v>
      </c>
      <c r="B30" s="5" t="s">
        <v>75</v>
      </c>
      <c r="C30" s="17">
        <v>50</v>
      </c>
      <c r="D30" s="17">
        <v>50</v>
      </c>
      <c r="E30" s="9">
        <v>2017</v>
      </c>
      <c r="F30" s="9">
        <v>2022</v>
      </c>
      <c r="G30" s="4" t="s">
        <v>76</v>
      </c>
      <c r="H30" s="4" t="s">
        <v>77</v>
      </c>
    </row>
    <row r="31" spans="1:8" ht="20" x14ac:dyDescent="0.35">
      <c r="A31" s="8" t="s">
        <v>68</v>
      </c>
      <c r="B31" s="5" t="s">
        <v>78</v>
      </c>
      <c r="C31" s="17">
        <v>46</v>
      </c>
      <c r="D31" s="17">
        <v>46</v>
      </c>
      <c r="E31" s="9">
        <v>2021</v>
      </c>
      <c r="F31" s="9">
        <v>2023</v>
      </c>
      <c r="G31" s="4" t="s">
        <v>79</v>
      </c>
      <c r="H31" s="4" t="s">
        <v>1340</v>
      </c>
    </row>
    <row r="32" spans="1:8" ht="30" x14ac:dyDescent="0.35">
      <c r="A32" s="8" t="s">
        <v>68</v>
      </c>
      <c r="B32" s="5" t="s">
        <v>80</v>
      </c>
      <c r="C32" s="17">
        <v>135</v>
      </c>
      <c r="D32" s="17">
        <v>135</v>
      </c>
      <c r="E32" s="9">
        <v>2019</v>
      </c>
      <c r="F32" s="9">
        <v>2022</v>
      </c>
      <c r="G32" s="4" t="s">
        <v>79</v>
      </c>
      <c r="H32" s="4" t="s">
        <v>81</v>
      </c>
    </row>
    <row r="33" spans="1:8" ht="40" x14ac:dyDescent="0.35">
      <c r="A33" s="8" t="s">
        <v>68</v>
      </c>
      <c r="B33" s="5" t="s">
        <v>82</v>
      </c>
      <c r="C33" s="17">
        <v>75</v>
      </c>
      <c r="D33" s="17">
        <v>35</v>
      </c>
      <c r="E33" s="9">
        <v>2022</v>
      </c>
      <c r="F33" s="9">
        <v>2023</v>
      </c>
      <c r="G33" s="8" t="s">
        <v>83</v>
      </c>
      <c r="H33" s="4" t="s">
        <v>84</v>
      </c>
    </row>
    <row r="34" spans="1:8" ht="20" x14ac:dyDescent="0.35">
      <c r="A34" s="8" t="s">
        <v>68</v>
      </c>
      <c r="B34" s="4" t="s">
        <v>85</v>
      </c>
      <c r="C34" s="17">
        <v>130</v>
      </c>
      <c r="D34" s="17">
        <v>130</v>
      </c>
      <c r="E34" s="9">
        <v>2022</v>
      </c>
      <c r="F34" s="9">
        <v>2026</v>
      </c>
      <c r="G34" s="4" t="s">
        <v>86</v>
      </c>
      <c r="H34" s="4" t="s">
        <v>87</v>
      </c>
    </row>
    <row r="35" spans="1:8" ht="30" x14ac:dyDescent="0.35">
      <c r="A35" s="8" t="s">
        <v>68</v>
      </c>
      <c r="B35" s="4" t="s">
        <v>88</v>
      </c>
      <c r="C35" s="17">
        <v>300</v>
      </c>
      <c r="D35" s="17">
        <v>300</v>
      </c>
      <c r="E35" s="9">
        <v>2022</v>
      </c>
      <c r="F35" s="9">
        <v>2025</v>
      </c>
      <c r="G35" s="4" t="s">
        <v>79</v>
      </c>
      <c r="H35" s="4" t="s">
        <v>1341</v>
      </c>
    </row>
    <row r="36" spans="1:8" ht="40" x14ac:dyDescent="0.35">
      <c r="A36" s="8" t="s">
        <v>68</v>
      </c>
      <c r="B36" s="4" t="s">
        <v>89</v>
      </c>
      <c r="C36" s="17">
        <v>23.5</v>
      </c>
      <c r="D36" s="17">
        <v>10</v>
      </c>
      <c r="E36" s="9">
        <v>2020</v>
      </c>
      <c r="F36" s="17">
        <v>2021</v>
      </c>
      <c r="G36" s="4" t="s">
        <v>90</v>
      </c>
      <c r="H36" s="4" t="s">
        <v>1342</v>
      </c>
    </row>
    <row r="37" spans="1:8" ht="30" x14ac:dyDescent="0.35">
      <c r="A37" s="8" t="s">
        <v>68</v>
      </c>
      <c r="B37" s="4" t="s">
        <v>91</v>
      </c>
      <c r="C37" s="17">
        <v>120</v>
      </c>
      <c r="D37" s="17">
        <v>30</v>
      </c>
      <c r="E37" s="9">
        <v>2017</v>
      </c>
      <c r="F37" s="9">
        <v>2023</v>
      </c>
      <c r="G37" s="4" t="s">
        <v>92</v>
      </c>
      <c r="H37" s="4" t="s">
        <v>93</v>
      </c>
    </row>
    <row r="38" spans="1:8" ht="70" x14ac:dyDescent="0.35">
      <c r="A38" s="8" t="s">
        <v>68</v>
      </c>
      <c r="B38" s="4" t="s">
        <v>94</v>
      </c>
      <c r="C38" s="17">
        <v>63</v>
      </c>
      <c r="D38" s="17">
        <v>63</v>
      </c>
      <c r="E38" s="9">
        <v>2017</v>
      </c>
      <c r="F38" s="9">
        <v>2021</v>
      </c>
      <c r="G38" s="4" t="s">
        <v>79</v>
      </c>
      <c r="H38" s="4" t="s">
        <v>95</v>
      </c>
    </row>
    <row r="39" spans="1:8" ht="120" x14ac:dyDescent="0.35">
      <c r="A39" s="8" t="s">
        <v>68</v>
      </c>
      <c r="B39" s="4" t="s">
        <v>96</v>
      </c>
      <c r="C39" s="17">
        <v>31</v>
      </c>
      <c r="D39" s="17">
        <v>31</v>
      </c>
      <c r="E39" s="9">
        <v>2017</v>
      </c>
      <c r="F39" s="12" t="s">
        <v>19</v>
      </c>
      <c r="G39" s="4" t="s">
        <v>97</v>
      </c>
      <c r="H39" s="4" t="s">
        <v>98</v>
      </c>
    </row>
    <row r="40" spans="1:8" ht="40" x14ac:dyDescent="0.35">
      <c r="A40" s="8" t="s">
        <v>68</v>
      </c>
      <c r="B40" s="4" t="s">
        <v>99</v>
      </c>
      <c r="C40" s="17">
        <v>25</v>
      </c>
      <c r="D40" s="17">
        <v>17</v>
      </c>
      <c r="E40" s="9">
        <v>2020</v>
      </c>
      <c r="F40" s="12" t="s">
        <v>19</v>
      </c>
      <c r="G40" s="4" t="s">
        <v>100</v>
      </c>
      <c r="H40" s="4" t="s">
        <v>101</v>
      </c>
    </row>
    <row r="41" spans="1:8" ht="60" x14ac:dyDescent="0.35">
      <c r="A41" s="8" t="s">
        <v>68</v>
      </c>
      <c r="B41" s="4" t="s">
        <v>102</v>
      </c>
      <c r="C41" s="17">
        <v>30</v>
      </c>
      <c r="D41" s="17">
        <v>30</v>
      </c>
      <c r="E41" s="9">
        <v>2016</v>
      </c>
      <c r="F41" s="12" t="s">
        <v>19</v>
      </c>
      <c r="G41" s="4" t="s">
        <v>103</v>
      </c>
      <c r="H41" s="4" t="s">
        <v>104</v>
      </c>
    </row>
    <row r="42" spans="1:8" ht="100" x14ac:dyDescent="0.35">
      <c r="A42" s="8" t="s">
        <v>68</v>
      </c>
      <c r="B42" s="4" t="s">
        <v>105</v>
      </c>
      <c r="C42" s="17">
        <v>29</v>
      </c>
      <c r="D42" s="17">
        <v>17</v>
      </c>
      <c r="E42" s="9">
        <v>2020</v>
      </c>
      <c r="F42" s="12" t="s">
        <v>19</v>
      </c>
      <c r="G42" s="4" t="s">
        <v>106</v>
      </c>
      <c r="H42" s="13" t="s">
        <v>107</v>
      </c>
    </row>
    <row r="43" spans="1:8" ht="100" x14ac:dyDescent="0.35">
      <c r="A43" s="8" t="s">
        <v>68</v>
      </c>
      <c r="B43" s="4" t="s">
        <v>108</v>
      </c>
      <c r="C43" s="17">
        <v>9</v>
      </c>
      <c r="D43" s="17">
        <v>9</v>
      </c>
      <c r="E43" s="12" t="s">
        <v>19</v>
      </c>
      <c r="F43" s="12" t="s">
        <v>19</v>
      </c>
      <c r="G43" s="4" t="s">
        <v>103</v>
      </c>
      <c r="H43" s="4" t="s">
        <v>109</v>
      </c>
    </row>
    <row r="44" spans="1:8" ht="30" x14ac:dyDescent="0.35">
      <c r="A44" s="8" t="s">
        <v>68</v>
      </c>
      <c r="B44" s="4" t="s">
        <v>110</v>
      </c>
      <c r="C44" s="17">
        <v>50</v>
      </c>
      <c r="D44" s="17">
        <v>50</v>
      </c>
      <c r="E44" s="9">
        <v>2018</v>
      </c>
      <c r="F44" s="9">
        <v>2021</v>
      </c>
      <c r="G44" s="4" t="s">
        <v>79</v>
      </c>
      <c r="H44" s="4" t="s">
        <v>111</v>
      </c>
    </row>
    <row r="45" spans="1:8" ht="110" x14ac:dyDescent="0.35">
      <c r="A45" s="8" t="s">
        <v>68</v>
      </c>
      <c r="B45" s="4" t="s">
        <v>112</v>
      </c>
      <c r="C45" s="17">
        <v>504</v>
      </c>
      <c r="D45" s="12" t="s">
        <v>113</v>
      </c>
      <c r="E45" s="9">
        <v>2017</v>
      </c>
      <c r="F45" s="12" t="s">
        <v>19</v>
      </c>
      <c r="G45" s="4" t="s">
        <v>114</v>
      </c>
      <c r="H45" s="4" t="s">
        <v>115</v>
      </c>
    </row>
    <row r="46" spans="1:8" ht="50" x14ac:dyDescent="0.35">
      <c r="A46" s="8" t="s">
        <v>68</v>
      </c>
      <c r="B46" s="4" t="s">
        <v>116</v>
      </c>
      <c r="C46" s="17">
        <v>60</v>
      </c>
      <c r="D46" s="17">
        <v>50</v>
      </c>
      <c r="E46" s="9">
        <v>2018</v>
      </c>
      <c r="F46" s="9">
        <v>2021</v>
      </c>
      <c r="G46" s="4" t="s">
        <v>117</v>
      </c>
      <c r="H46" s="4" t="s">
        <v>118</v>
      </c>
    </row>
    <row r="47" spans="1:8" ht="60" x14ac:dyDescent="0.35">
      <c r="A47" s="8" t="s">
        <v>68</v>
      </c>
      <c r="B47" s="4" t="s">
        <v>119</v>
      </c>
      <c r="C47" s="18">
        <v>738</v>
      </c>
      <c r="D47" s="18">
        <v>738</v>
      </c>
      <c r="E47" s="19">
        <v>2017</v>
      </c>
      <c r="F47" s="20">
        <v>2022</v>
      </c>
      <c r="G47" s="4" t="s">
        <v>120</v>
      </c>
      <c r="H47" s="4" t="s">
        <v>121</v>
      </c>
    </row>
    <row r="48" spans="1:8" ht="60" x14ac:dyDescent="0.35">
      <c r="A48" s="8" t="s">
        <v>68</v>
      </c>
      <c r="B48" s="4" t="s">
        <v>122</v>
      </c>
      <c r="C48" s="17">
        <v>250</v>
      </c>
      <c r="D48" s="17">
        <v>77</v>
      </c>
      <c r="E48" s="9">
        <v>2018</v>
      </c>
      <c r="F48" s="9">
        <v>2025</v>
      </c>
      <c r="G48" s="4" t="s">
        <v>123</v>
      </c>
      <c r="H48" s="4" t="s">
        <v>124</v>
      </c>
    </row>
    <row r="49" spans="1:8" ht="51.5" x14ac:dyDescent="0.35">
      <c r="A49" s="8" t="s">
        <v>68</v>
      </c>
      <c r="B49" s="21" t="s">
        <v>125</v>
      </c>
      <c r="C49" s="22">
        <v>100</v>
      </c>
      <c r="D49" s="22">
        <v>50</v>
      </c>
      <c r="E49" s="22">
        <v>2019</v>
      </c>
      <c r="F49" s="22">
        <v>2035</v>
      </c>
      <c r="G49" s="23" t="s">
        <v>126</v>
      </c>
      <c r="H49" s="24" t="s">
        <v>127</v>
      </c>
    </row>
    <row r="50" spans="1:8" x14ac:dyDescent="0.35">
      <c r="A50" s="182" t="s">
        <v>128</v>
      </c>
      <c r="B50" s="174"/>
      <c r="C50" s="174"/>
      <c r="D50" s="174"/>
      <c r="E50" s="174"/>
      <c r="F50" s="174"/>
      <c r="G50" s="174"/>
      <c r="H50" s="174"/>
    </row>
    <row r="51" spans="1:8" ht="37.5" customHeight="1" x14ac:dyDescent="0.35">
      <c r="A51" s="167" t="s">
        <v>129</v>
      </c>
      <c r="B51" s="180"/>
      <c r="C51" s="180"/>
      <c r="D51" s="180"/>
      <c r="E51" s="180"/>
      <c r="F51" s="180"/>
      <c r="G51" s="180"/>
      <c r="H51" s="181"/>
    </row>
    <row r="52" spans="1:8" ht="42" x14ac:dyDescent="0.35">
      <c r="A52" s="1" t="s">
        <v>4</v>
      </c>
      <c r="B52" s="1" t="s">
        <v>5</v>
      </c>
      <c r="C52" s="2" t="s">
        <v>6</v>
      </c>
      <c r="D52" s="1" t="s">
        <v>7</v>
      </c>
      <c r="E52" s="3" t="s">
        <v>8</v>
      </c>
      <c r="F52" s="1" t="s">
        <v>9</v>
      </c>
      <c r="G52" s="1" t="s">
        <v>10</v>
      </c>
      <c r="H52" s="1" t="s">
        <v>11</v>
      </c>
    </row>
    <row r="53" spans="1:8" ht="190" x14ac:dyDescent="0.35">
      <c r="A53" s="25" t="s">
        <v>130</v>
      </c>
      <c r="B53" s="26" t="s">
        <v>131</v>
      </c>
      <c r="C53" s="27">
        <v>131.5</v>
      </c>
      <c r="D53" s="28">
        <v>131.5</v>
      </c>
      <c r="E53" s="29">
        <v>2017</v>
      </c>
      <c r="F53" s="29" t="s">
        <v>19</v>
      </c>
      <c r="G53" s="26" t="s">
        <v>132</v>
      </c>
      <c r="H53" s="26" t="s">
        <v>133</v>
      </c>
    </row>
    <row r="54" spans="1:8" ht="80" x14ac:dyDescent="0.35">
      <c r="A54" s="8" t="s">
        <v>130</v>
      </c>
      <c r="B54" s="5" t="s">
        <v>134</v>
      </c>
      <c r="C54" s="30">
        <v>150</v>
      </c>
      <c r="D54" s="17">
        <v>127.5</v>
      </c>
      <c r="E54" s="9">
        <v>2019</v>
      </c>
      <c r="F54" s="9">
        <v>2022</v>
      </c>
      <c r="G54" s="4" t="s">
        <v>135</v>
      </c>
      <c r="H54" s="4" t="s">
        <v>136</v>
      </c>
    </row>
    <row r="55" spans="1:8" x14ac:dyDescent="0.35">
      <c r="A55" s="183" t="s">
        <v>137</v>
      </c>
      <c r="B55" s="184"/>
      <c r="C55" s="184"/>
      <c r="D55" s="184"/>
      <c r="E55" s="184"/>
      <c r="F55" s="184"/>
      <c r="G55" s="184"/>
      <c r="H55" s="185"/>
    </row>
    <row r="56" spans="1:8" x14ac:dyDescent="0.35">
      <c r="A56" s="186" t="s">
        <v>138</v>
      </c>
      <c r="B56" s="168"/>
      <c r="C56" s="168"/>
      <c r="D56" s="168"/>
      <c r="E56" s="168"/>
      <c r="F56" s="168"/>
      <c r="G56" s="168"/>
      <c r="H56" s="169"/>
    </row>
    <row r="57" spans="1:8" ht="42.5" thickBot="1" x14ac:dyDescent="0.4">
      <c r="A57" s="1" t="s">
        <v>4</v>
      </c>
      <c r="B57" s="1" t="s">
        <v>5</v>
      </c>
      <c r="C57" s="2" t="s">
        <v>6</v>
      </c>
      <c r="D57" s="1" t="s">
        <v>7</v>
      </c>
      <c r="E57" s="3" t="s">
        <v>8</v>
      </c>
      <c r="F57" s="1" t="s">
        <v>9</v>
      </c>
      <c r="G57" s="1" t="s">
        <v>10</v>
      </c>
      <c r="H57" s="1" t="s">
        <v>11</v>
      </c>
    </row>
    <row r="58" spans="1:8" ht="160.5" thickBot="1" x14ac:dyDescent="0.4">
      <c r="A58" s="4" t="s">
        <v>137</v>
      </c>
      <c r="B58" s="5" t="s">
        <v>139</v>
      </c>
      <c r="C58" s="31">
        <v>25.2</v>
      </c>
      <c r="D58" s="31">
        <v>25.2</v>
      </c>
      <c r="E58" s="31">
        <v>2019</v>
      </c>
      <c r="F58" s="31">
        <v>2023</v>
      </c>
      <c r="G58" s="32" t="s">
        <v>140</v>
      </c>
      <c r="H58" s="33" t="s">
        <v>141</v>
      </c>
    </row>
    <row r="59" spans="1:8" x14ac:dyDescent="0.35">
      <c r="A59" s="183" t="s">
        <v>142</v>
      </c>
      <c r="B59" s="187"/>
      <c r="C59" s="187"/>
      <c r="D59" s="187"/>
      <c r="E59" s="187"/>
      <c r="F59" s="187"/>
      <c r="G59" s="187"/>
      <c r="H59" s="188"/>
    </row>
    <row r="60" spans="1:8" x14ac:dyDescent="0.35">
      <c r="A60" s="167" t="s">
        <v>143</v>
      </c>
      <c r="B60" s="180"/>
      <c r="C60" s="180"/>
      <c r="D60" s="180"/>
      <c r="E60" s="180"/>
      <c r="F60" s="180"/>
      <c r="G60" s="180"/>
      <c r="H60" s="181"/>
    </row>
    <row r="61" spans="1:8" ht="42" x14ac:dyDescent="0.35">
      <c r="A61" s="1" t="s">
        <v>4</v>
      </c>
      <c r="B61" s="1" t="s">
        <v>5</v>
      </c>
      <c r="C61" s="2" t="s">
        <v>6</v>
      </c>
      <c r="D61" s="1" t="s">
        <v>7</v>
      </c>
      <c r="E61" s="3" t="s">
        <v>8</v>
      </c>
      <c r="F61" s="1" t="s">
        <v>9</v>
      </c>
      <c r="G61" s="1" t="s">
        <v>10</v>
      </c>
      <c r="H61" s="1" t="s">
        <v>11</v>
      </c>
    </row>
    <row r="62" spans="1:8" ht="40" x14ac:dyDescent="0.35">
      <c r="A62" s="8" t="s">
        <v>144</v>
      </c>
      <c r="B62" s="5" t="s">
        <v>145</v>
      </c>
      <c r="C62" s="17">
        <v>14</v>
      </c>
      <c r="D62" s="17">
        <v>1.0900000000000001</v>
      </c>
      <c r="E62" s="9">
        <v>2012</v>
      </c>
      <c r="F62" s="9">
        <v>2027</v>
      </c>
      <c r="G62" s="4" t="s">
        <v>146</v>
      </c>
      <c r="H62" s="4" t="s">
        <v>147</v>
      </c>
    </row>
    <row r="63" spans="1:8" ht="60" x14ac:dyDescent="0.35">
      <c r="A63" s="8" t="s">
        <v>144</v>
      </c>
      <c r="B63" s="5" t="s">
        <v>148</v>
      </c>
      <c r="C63" s="17">
        <v>7.3</v>
      </c>
      <c r="D63" s="17">
        <v>2.2200000000000002</v>
      </c>
      <c r="E63" s="9">
        <v>2014</v>
      </c>
      <c r="F63" s="9">
        <v>2027</v>
      </c>
      <c r="G63" s="4" t="s">
        <v>149</v>
      </c>
      <c r="H63" s="4" t="s">
        <v>150</v>
      </c>
    </row>
    <row r="64" spans="1:8" ht="40" x14ac:dyDescent="0.35">
      <c r="A64" s="8" t="s">
        <v>144</v>
      </c>
      <c r="B64" s="4" t="s">
        <v>151</v>
      </c>
      <c r="C64" s="17">
        <v>14</v>
      </c>
      <c r="D64" s="17">
        <v>1.98</v>
      </c>
      <c r="E64" s="9">
        <v>2017</v>
      </c>
      <c r="F64" s="9">
        <v>2032</v>
      </c>
      <c r="G64" s="4" t="s">
        <v>152</v>
      </c>
      <c r="H64" s="4" t="s">
        <v>153</v>
      </c>
    </row>
    <row r="65" spans="1:8" ht="40" x14ac:dyDescent="0.35">
      <c r="A65" s="8" t="s">
        <v>144</v>
      </c>
      <c r="B65" s="5" t="s">
        <v>154</v>
      </c>
      <c r="C65" s="17">
        <v>14</v>
      </c>
      <c r="D65" s="17">
        <v>1.84</v>
      </c>
      <c r="E65" s="9">
        <v>2018</v>
      </c>
      <c r="F65" s="9">
        <v>2033</v>
      </c>
      <c r="G65" s="4" t="s">
        <v>155</v>
      </c>
      <c r="H65" s="4" t="s">
        <v>156</v>
      </c>
    </row>
    <row r="66" spans="1:8" ht="50" x14ac:dyDescent="0.35">
      <c r="A66" s="8" t="s">
        <v>144</v>
      </c>
      <c r="B66" s="5" t="s">
        <v>157</v>
      </c>
      <c r="C66" s="17">
        <v>8.1999999999999993</v>
      </c>
      <c r="D66" s="17">
        <v>0.94</v>
      </c>
      <c r="E66" s="9">
        <v>2017</v>
      </c>
      <c r="F66" s="9">
        <v>2032</v>
      </c>
      <c r="G66" s="4" t="s">
        <v>158</v>
      </c>
      <c r="H66" s="4" t="s">
        <v>159</v>
      </c>
    </row>
    <row r="67" spans="1:8" ht="60" x14ac:dyDescent="0.35">
      <c r="A67" s="8" t="s">
        <v>144</v>
      </c>
      <c r="B67" s="5" t="s">
        <v>160</v>
      </c>
      <c r="C67" s="17">
        <v>7.3</v>
      </c>
      <c r="D67" s="17">
        <v>2.89</v>
      </c>
      <c r="E67" s="9">
        <v>2015</v>
      </c>
      <c r="F67" s="9">
        <v>2028</v>
      </c>
      <c r="G67" s="4" t="s">
        <v>161</v>
      </c>
      <c r="H67" s="4" t="s">
        <v>162</v>
      </c>
    </row>
    <row r="68" spans="1:8" ht="60" x14ac:dyDescent="0.35">
      <c r="A68" s="8" t="s">
        <v>144</v>
      </c>
      <c r="B68" s="5" t="s">
        <v>163</v>
      </c>
      <c r="C68" s="17">
        <v>6.2</v>
      </c>
      <c r="D68" s="17">
        <v>2.0699999999999998</v>
      </c>
      <c r="E68" s="9">
        <v>2013</v>
      </c>
      <c r="F68" s="9">
        <v>2028</v>
      </c>
      <c r="G68" s="4" t="s">
        <v>164</v>
      </c>
      <c r="H68" s="4" t="s">
        <v>165</v>
      </c>
    </row>
    <row r="69" spans="1:8" ht="40" x14ac:dyDescent="0.35">
      <c r="A69" s="8" t="s">
        <v>144</v>
      </c>
      <c r="B69" s="5" t="s">
        <v>166</v>
      </c>
      <c r="C69" s="17">
        <v>223</v>
      </c>
      <c r="D69" s="17">
        <v>1.52</v>
      </c>
      <c r="E69" s="9">
        <v>2016</v>
      </c>
      <c r="F69" s="9">
        <v>2041</v>
      </c>
      <c r="G69" s="4" t="s">
        <v>167</v>
      </c>
      <c r="H69" s="4" t="s">
        <v>168</v>
      </c>
    </row>
    <row r="70" spans="1:8" ht="40" x14ac:dyDescent="0.35">
      <c r="A70" s="8" t="s">
        <v>144</v>
      </c>
      <c r="B70" s="5" t="s">
        <v>169</v>
      </c>
      <c r="C70" s="17">
        <v>180</v>
      </c>
      <c r="D70" s="17">
        <v>1.36</v>
      </c>
      <c r="E70" s="9">
        <v>2019</v>
      </c>
      <c r="F70" s="9">
        <v>2045</v>
      </c>
      <c r="G70" s="4" t="s">
        <v>170</v>
      </c>
      <c r="H70" s="4" t="s">
        <v>171</v>
      </c>
    </row>
    <row r="71" spans="1:8" ht="30" x14ac:dyDescent="0.35">
      <c r="A71" s="8" t="s">
        <v>144</v>
      </c>
      <c r="B71" s="34" t="s">
        <v>172</v>
      </c>
      <c r="C71" s="12" t="s">
        <v>113</v>
      </c>
      <c r="D71" s="12" t="s">
        <v>173</v>
      </c>
      <c r="E71" s="12" t="s">
        <v>173</v>
      </c>
      <c r="F71" s="12" t="s">
        <v>113</v>
      </c>
      <c r="G71" s="4" t="s">
        <v>174</v>
      </c>
      <c r="H71" s="4" t="s">
        <v>175</v>
      </c>
    </row>
    <row r="72" spans="1:8" ht="40" x14ac:dyDescent="0.35">
      <c r="A72" s="8" t="s">
        <v>144</v>
      </c>
      <c r="B72" s="5" t="s">
        <v>176</v>
      </c>
      <c r="C72" s="17">
        <v>1.82</v>
      </c>
      <c r="D72" s="17">
        <v>1.59</v>
      </c>
      <c r="E72" s="9">
        <v>2016</v>
      </c>
      <c r="F72" s="9">
        <v>2041</v>
      </c>
      <c r="G72" s="4" t="s">
        <v>177</v>
      </c>
      <c r="H72" s="4" t="s">
        <v>178</v>
      </c>
    </row>
    <row r="73" spans="1:8" ht="181.5" x14ac:dyDescent="0.35">
      <c r="A73" s="8" t="s">
        <v>144</v>
      </c>
      <c r="B73" s="5" t="s">
        <v>179</v>
      </c>
      <c r="C73" s="12" t="s">
        <v>113</v>
      </c>
      <c r="D73" s="12" t="s">
        <v>173</v>
      </c>
      <c r="E73" s="9">
        <v>2021</v>
      </c>
      <c r="F73" s="12" t="s">
        <v>113</v>
      </c>
      <c r="G73" s="35" t="s">
        <v>180</v>
      </c>
      <c r="H73" s="36"/>
    </row>
    <row r="74" spans="1:8" x14ac:dyDescent="0.35">
      <c r="A74" s="177" t="s">
        <v>181</v>
      </c>
      <c r="B74" s="168"/>
      <c r="C74" s="168"/>
      <c r="D74" s="168"/>
      <c r="E74" s="168"/>
      <c r="F74" s="168"/>
      <c r="G74" s="168"/>
      <c r="H74" s="169"/>
    </row>
    <row r="75" spans="1:8" ht="33.5" customHeight="1" x14ac:dyDescent="0.35">
      <c r="A75" s="189" t="s">
        <v>182</v>
      </c>
      <c r="B75" s="180"/>
      <c r="C75" s="180"/>
      <c r="D75" s="180"/>
      <c r="E75" s="180"/>
      <c r="F75" s="180"/>
      <c r="G75" s="180"/>
      <c r="H75" s="181"/>
    </row>
    <row r="76" spans="1:8" ht="42" x14ac:dyDescent="0.35">
      <c r="A76" s="1" t="s">
        <v>4</v>
      </c>
      <c r="B76" s="1" t="s">
        <v>5</v>
      </c>
      <c r="C76" s="2" t="s">
        <v>6</v>
      </c>
      <c r="D76" s="1" t="s">
        <v>7</v>
      </c>
      <c r="E76" s="3" t="s">
        <v>8</v>
      </c>
      <c r="F76" s="1" t="s">
        <v>9</v>
      </c>
      <c r="G76" s="1" t="s">
        <v>10</v>
      </c>
      <c r="H76" s="1" t="s">
        <v>11</v>
      </c>
    </row>
    <row r="77" spans="1:8" ht="90" x14ac:dyDescent="0.35">
      <c r="A77" s="23" t="s">
        <v>181</v>
      </c>
      <c r="B77" s="23" t="s">
        <v>183</v>
      </c>
      <c r="C77" s="14">
        <v>90</v>
      </c>
      <c r="D77" s="14">
        <v>90</v>
      </c>
      <c r="E77" s="37" t="s">
        <v>184</v>
      </c>
      <c r="F77" s="38" t="s">
        <v>185</v>
      </c>
      <c r="G77" s="23" t="s">
        <v>186</v>
      </c>
      <c r="H77" s="23" t="s">
        <v>187</v>
      </c>
    </row>
    <row r="78" spans="1:8" ht="130" x14ac:dyDescent="0.35">
      <c r="A78" s="23" t="s">
        <v>181</v>
      </c>
      <c r="B78" s="23" t="s">
        <v>188</v>
      </c>
      <c r="C78" s="14">
        <v>47</v>
      </c>
      <c r="D78" s="14">
        <v>32</v>
      </c>
      <c r="E78" s="14">
        <v>2017</v>
      </c>
      <c r="F78" s="23" t="s">
        <v>189</v>
      </c>
      <c r="G78" s="23" t="s">
        <v>190</v>
      </c>
      <c r="H78" s="23" t="s">
        <v>191</v>
      </c>
    </row>
    <row r="79" spans="1:8" ht="150" x14ac:dyDescent="0.35">
      <c r="A79" s="23" t="s">
        <v>181</v>
      </c>
      <c r="B79" s="23" t="s">
        <v>192</v>
      </c>
      <c r="C79" s="39">
        <v>70</v>
      </c>
      <c r="D79" s="14">
        <v>70</v>
      </c>
      <c r="E79" s="14">
        <v>2015</v>
      </c>
      <c r="F79" s="23" t="s">
        <v>193</v>
      </c>
      <c r="G79" s="23" t="s">
        <v>194</v>
      </c>
      <c r="H79" s="23" t="s">
        <v>195</v>
      </c>
    </row>
    <row r="80" spans="1:8" x14ac:dyDescent="0.35">
      <c r="A80" s="190" t="s">
        <v>196</v>
      </c>
      <c r="B80" s="178"/>
      <c r="C80" s="178"/>
      <c r="D80" s="178"/>
      <c r="E80" s="178"/>
      <c r="F80" s="178"/>
      <c r="G80" s="178"/>
      <c r="H80" s="179"/>
    </row>
    <row r="81" spans="1:8" ht="30" customHeight="1" x14ac:dyDescent="0.35">
      <c r="A81" s="167" t="s">
        <v>197</v>
      </c>
      <c r="B81" s="180"/>
      <c r="C81" s="180"/>
      <c r="D81" s="180"/>
      <c r="E81" s="180"/>
      <c r="F81" s="180"/>
      <c r="G81" s="180"/>
      <c r="H81" s="181"/>
    </row>
    <row r="82" spans="1:8" ht="42" x14ac:dyDescent="0.35">
      <c r="A82" s="1" t="s">
        <v>4</v>
      </c>
      <c r="B82" s="1" t="s">
        <v>5</v>
      </c>
      <c r="C82" s="2" t="s">
        <v>6</v>
      </c>
      <c r="D82" s="1" t="s">
        <v>7</v>
      </c>
      <c r="E82" s="3" t="s">
        <v>8</v>
      </c>
      <c r="F82" s="1" t="s">
        <v>9</v>
      </c>
      <c r="G82" s="1" t="s">
        <v>10</v>
      </c>
      <c r="H82" s="1" t="s">
        <v>11</v>
      </c>
    </row>
    <row r="83" spans="1:8" ht="120" x14ac:dyDescent="0.35">
      <c r="A83" s="8" t="s">
        <v>198</v>
      </c>
      <c r="B83" s="5" t="s">
        <v>199</v>
      </c>
      <c r="C83" s="7">
        <v>42.5</v>
      </c>
      <c r="D83" s="7">
        <v>42.5</v>
      </c>
      <c r="E83" s="9">
        <v>2020</v>
      </c>
      <c r="F83" s="9">
        <v>2022</v>
      </c>
      <c r="G83" s="40" t="s">
        <v>200</v>
      </c>
      <c r="H83" s="23" t="s">
        <v>201</v>
      </c>
    </row>
    <row r="84" spans="1:8" ht="50" x14ac:dyDescent="0.35">
      <c r="A84" s="8" t="s">
        <v>198</v>
      </c>
      <c r="B84" s="5" t="s">
        <v>202</v>
      </c>
      <c r="C84" s="7">
        <v>378.4</v>
      </c>
      <c r="D84" s="7">
        <v>47</v>
      </c>
      <c r="E84" s="9">
        <v>2017</v>
      </c>
      <c r="F84" s="9" t="s">
        <v>203</v>
      </c>
      <c r="G84" s="4" t="s">
        <v>204</v>
      </c>
      <c r="H84" s="4" t="s">
        <v>205</v>
      </c>
    </row>
    <row r="85" spans="1:8" ht="40" x14ac:dyDescent="0.35">
      <c r="A85" s="8" t="s">
        <v>198</v>
      </c>
      <c r="B85" s="5" t="s">
        <v>206</v>
      </c>
      <c r="C85" s="7">
        <v>208.75</v>
      </c>
      <c r="D85" s="7">
        <v>55</v>
      </c>
      <c r="E85" s="9">
        <v>2018</v>
      </c>
      <c r="F85" s="9" t="s">
        <v>207</v>
      </c>
      <c r="G85" s="4" t="s">
        <v>208</v>
      </c>
      <c r="H85" s="13" t="s">
        <v>209</v>
      </c>
    </row>
    <row r="86" spans="1:8" ht="90" x14ac:dyDescent="0.35">
      <c r="A86" s="8" t="s">
        <v>198</v>
      </c>
      <c r="B86" s="41" t="s">
        <v>210</v>
      </c>
      <c r="C86" s="7">
        <v>145</v>
      </c>
      <c r="D86" s="7">
        <v>80</v>
      </c>
      <c r="E86" s="9">
        <v>2020</v>
      </c>
      <c r="F86" s="9">
        <v>2022</v>
      </c>
      <c r="G86" s="4" t="s">
        <v>211</v>
      </c>
      <c r="H86" s="4" t="s">
        <v>212</v>
      </c>
    </row>
    <row r="87" spans="1:8" ht="40" x14ac:dyDescent="0.35">
      <c r="A87" s="8" t="s">
        <v>198</v>
      </c>
      <c r="B87" s="42" t="s">
        <v>213</v>
      </c>
      <c r="C87" s="7">
        <v>200</v>
      </c>
      <c r="D87" s="7">
        <v>62</v>
      </c>
      <c r="E87" s="9">
        <v>2014</v>
      </c>
      <c r="F87" s="12" t="s">
        <v>203</v>
      </c>
      <c r="G87" s="4" t="s">
        <v>214</v>
      </c>
      <c r="H87" s="4" t="s">
        <v>215</v>
      </c>
    </row>
    <row r="88" spans="1:8" ht="60" x14ac:dyDescent="0.35">
      <c r="A88" s="8" t="s">
        <v>198</v>
      </c>
      <c r="B88" s="42" t="s">
        <v>216</v>
      </c>
      <c r="C88" s="7">
        <v>210</v>
      </c>
      <c r="D88" s="7">
        <v>40</v>
      </c>
      <c r="E88" s="9">
        <v>2019</v>
      </c>
      <c r="F88" s="43" t="s">
        <v>19</v>
      </c>
      <c r="G88" s="4" t="s">
        <v>217</v>
      </c>
      <c r="H88" s="4" t="s">
        <v>218</v>
      </c>
    </row>
    <row r="89" spans="1:8" ht="60" x14ac:dyDescent="0.35">
      <c r="A89" s="8" t="s">
        <v>198</v>
      </c>
      <c r="B89" s="5" t="s">
        <v>219</v>
      </c>
      <c r="C89" s="7">
        <v>420</v>
      </c>
      <c r="D89" s="7">
        <v>125</v>
      </c>
      <c r="E89" s="9">
        <v>2018</v>
      </c>
      <c r="F89" s="9">
        <v>2021</v>
      </c>
      <c r="G89" s="4" t="s">
        <v>220</v>
      </c>
      <c r="H89" s="4" t="s">
        <v>221</v>
      </c>
    </row>
    <row r="90" spans="1:8" ht="70" x14ac:dyDescent="0.35">
      <c r="A90" s="8" t="s">
        <v>198</v>
      </c>
      <c r="B90" s="42" t="s">
        <v>222</v>
      </c>
      <c r="C90" s="7">
        <v>1291</v>
      </c>
      <c r="D90" s="7">
        <v>749</v>
      </c>
      <c r="E90" s="17">
        <v>2016</v>
      </c>
      <c r="F90" s="30">
        <v>2022</v>
      </c>
      <c r="G90" s="4" t="s">
        <v>223</v>
      </c>
      <c r="H90" s="4" t="s">
        <v>224</v>
      </c>
    </row>
    <row r="91" spans="1:8" ht="80" x14ac:dyDescent="0.35">
      <c r="A91" s="8" t="s">
        <v>198</v>
      </c>
      <c r="B91" s="44" t="s">
        <v>225</v>
      </c>
      <c r="C91" s="7">
        <v>75</v>
      </c>
      <c r="D91" s="7">
        <v>15</v>
      </c>
      <c r="E91" s="9">
        <v>2018</v>
      </c>
      <c r="F91" s="45">
        <v>2021</v>
      </c>
      <c r="G91" s="4" t="s">
        <v>226</v>
      </c>
      <c r="H91" s="4" t="s">
        <v>227</v>
      </c>
    </row>
    <row r="92" spans="1:8" ht="60" x14ac:dyDescent="0.35">
      <c r="A92" s="8" t="s">
        <v>198</v>
      </c>
      <c r="B92" s="5" t="s">
        <v>228</v>
      </c>
      <c r="C92" s="12" t="s">
        <v>229</v>
      </c>
      <c r="D92" s="12" t="s">
        <v>230</v>
      </c>
      <c r="E92" s="9">
        <v>2014</v>
      </c>
      <c r="F92" s="9" t="s">
        <v>231</v>
      </c>
      <c r="G92" s="4" t="s">
        <v>232</v>
      </c>
      <c r="H92" s="4" t="s">
        <v>233</v>
      </c>
    </row>
    <row r="93" spans="1:8" ht="50" x14ac:dyDescent="0.35">
      <c r="A93" s="8" t="s">
        <v>198</v>
      </c>
      <c r="B93" s="5" t="s">
        <v>234</v>
      </c>
      <c r="C93" s="7">
        <v>160</v>
      </c>
      <c r="D93" s="7">
        <v>50</v>
      </c>
      <c r="E93" s="9">
        <v>2018</v>
      </c>
      <c r="F93" s="9">
        <v>2021</v>
      </c>
      <c r="G93" s="4" t="s">
        <v>235</v>
      </c>
      <c r="H93" s="4" t="s">
        <v>236</v>
      </c>
    </row>
    <row r="94" spans="1:8" ht="50" x14ac:dyDescent="0.35">
      <c r="A94" s="8" t="s">
        <v>198</v>
      </c>
      <c r="B94" s="5" t="s">
        <v>237</v>
      </c>
      <c r="C94" s="7">
        <v>58</v>
      </c>
      <c r="D94" s="7">
        <v>58</v>
      </c>
      <c r="E94" s="9">
        <v>2016</v>
      </c>
      <c r="F94" s="9">
        <v>2021</v>
      </c>
      <c r="G94" s="4" t="s">
        <v>238</v>
      </c>
      <c r="H94" s="4" t="s">
        <v>239</v>
      </c>
    </row>
    <row r="95" spans="1:8" ht="50" x14ac:dyDescent="0.35">
      <c r="A95" s="8" t="s">
        <v>198</v>
      </c>
      <c r="B95" s="5" t="s">
        <v>240</v>
      </c>
      <c r="C95" s="7">
        <v>20</v>
      </c>
      <c r="D95" s="7">
        <v>20</v>
      </c>
      <c r="E95" s="9">
        <v>2016</v>
      </c>
      <c r="F95" s="9">
        <v>2021</v>
      </c>
      <c r="G95" s="4" t="s">
        <v>241</v>
      </c>
      <c r="H95" s="4" t="s">
        <v>239</v>
      </c>
    </row>
    <row r="96" spans="1:8" ht="60" x14ac:dyDescent="0.35">
      <c r="A96" s="8" t="s">
        <v>198</v>
      </c>
      <c r="B96" s="5" t="s">
        <v>242</v>
      </c>
      <c r="C96" s="12" t="s">
        <v>113</v>
      </c>
      <c r="D96" s="17">
        <v>40</v>
      </c>
      <c r="E96" s="9">
        <v>2020</v>
      </c>
      <c r="F96" s="9">
        <v>2021</v>
      </c>
      <c r="G96" s="4" t="s">
        <v>243</v>
      </c>
      <c r="H96" s="4" t="s">
        <v>244</v>
      </c>
    </row>
    <row r="97" spans="1:8" ht="100" x14ac:dyDescent="0.35">
      <c r="A97" s="8" t="s">
        <v>198</v>
      </c>
      <c r="B97" s="5" t="s">
        <v>245</v>
      </c>
      <c r="C97" s="12" t="s">
        <v>113</v>
      </c>
      <c r="D97" s="17">
        <v>40</v>
      </c>
      <c r="E97" s="9">
        <v>2020</v>
      </c>
      <c r="F97" s="9">
        <v>2022</v>
      </c>
      <c r="G97" s="46" t="s">
        <v>246</v>
      </c>
      <c r="H97" s="14" t="s">
        <v>247</v>
      </c>
    </row>
    <row r="98" spans="1:8" x14ac:dyDescent="0.35">
      <c r="A98" s="177" t="s">
        <v>248</v>
      </c>
      <c r="B98" s="180"/>
      <c r="C98" s="180"/>
      <c r="D98" s="180"/>
      <c r="E98" s="180"/>
      <c r="F98" s="180"/>
      <c r="G98" s="180"/>
      <c r="H98" s="181"/>
    </row>
    <row r="99" spans="1:8" ht="44.5" customHeight="1" x14ac:dyDescent="0.35">
      <c r="A99" s="167" t="s">
        <v>249</v>
      </c>
      <c r="B99" s="180"/>
      <c r="C99" s="180"/>
      <c r="D99" s="180"/>
      <c r="E99" s="180"/>
      <c r="F99" s="180"/>
      <c r="G99" s="180"/>
      <c r="H99" s="181"/>
    </row>
    <row r="100" spans="1:8" ht="42" x14ac:dyDescent="0.35">
      <c r="A100" s="1" t="s">
        <v>4</v>
      </c>
      <c r="B100" s="1" t="s">
        <v>5</v>
      </c>
      <c r="C100" s="2" t="s">
        <v>6</v>
      </c>
      <c r="D100" s="1" t="s">
        <v>7</v>
      </c>
      <c r="E100" s="3" t="s">
        <v>8</v>
      </c>
      <c r="F100" s="1" t="s">
        <v>9</v>
      </c>
      <c r="G100" s="1" t="s">
        <v>10</v>
      </c>
      <c r="H100" s="1" t="s">
        <v>11</v>
      </c>
    </row>
    <row r="101" spans="1:8" ht="40" x14ac:dyDescent="0.35">
      <c r="A101" s="8" t="s">
        <v>248</v>
      </c>
      <c r="B101" s="5" t="s">
        <v>250</v>
      </c>
      <c r="C101" s="7">
        <v>100</v>
      </c>
      <c r="D101" s="7">
        <v>41.5</v>
      </c>
      <c r="E101" s="9">
        <v>2014</v>
      </c>
      <c r="F101" s="9" t="s">
        <v>19</v>
      </c>
      <c r="G101" s="4" t="s">
        <v>251</v>
      </c>
      <c r="H101" s="4" t="s">
        <v>252</v>
      </c>
    </row>
    <row r="102" spans="1:8" ht="70" x14ac:dyDescent="0.35">
      <c r="A102" s="8" t="s">
        <v>248</v>
      </c>
      <c r="B102" s="5" t="s">
        <v>253</v>
      </c>
      <c r="C102" s="7">
        <v>120</v>
      </c>
      <c r="D102" s="7">
        <v>40</v>
      </c>
      <c r="E102" s="9">
        <v>2012</v>
      </c>
      <c r="F102" s="9" t="s">
        <v>19</v>
      </c>
      <c r="G102" s="4" t="s">
        <v>254</v>
      </c>
      <c r="H102" s="4" t="s">
        <v>255</v>
      </c>
    </row>
    <row r="103" spans="1:8" ht="120" x14ac:dyDescent="0.35">
      <c r="A103" s="8" t="s">
        <v>248</v>
      </c>
      <c r="B103" s="5" t="s">
        <v>256</v>
      </c>
      <c r="C103" s="7">
        <v>120</v>
      </c>
      <c r="D103" s="7">
        <v>16</v>
      </c>
      <c r="E103" s="9">
        <v>2017</v>
      </c>
      <c r="F103" s="9">
        <v>2023</v>
      </c>
      <c r="G103" s="4" t="s">
        <v>257</v>
      </c>
      <c r="H103" s="4" t="s">
        <v>258</v>
      </c>
    </row>
    <row r="104" spans="1:8" ht="110" x14ac:dyDescent="0.35">
      <c r="A104" s="47" t="s">
        <v>248</v>
      </c>
      <c r="B104" s="23" t="s">
        <v>259</v>
      </c>
      <c r="C104" s="48">
        <v>367</v>
      </c>
      <c r="D104" s="48">
        <v>141.5</v>
      </c>
      <c r="E104" s="49">
        <v>2018</v>
      </c>
      <c r="F104" s="48">
        <v>2022</v>
      </c>
      <c r="G104" s="23" t="s">
        <v>260</v>
      </c>
      <c r="H104" s="50" t="s">
        <v>261</v>
      </c>
    </row>
    <row r="105" spans="1:8" ht="70" x14ac:dyDescent="0.35">
      <c r="A105" s="47" t="s">
        <v>248</v>
      </c>
      <c r="B105" s="23" t="s">
        <v>262</v>
      </c>
      <c r="C105" s="48">
        <v>70</v>
      </c>
      <c r="D105" s="48">
        <v>30</v>
      </c>
      <c r="E105" s="49">
        <v>2021</v>
      </c>
      <c r="F105" s="49" t="s">
        <v>19</v>
      </c>
      <c r="G105" s="23" t="s">
        <v>263</v>
      </c>
      <c r="H105" s="50" t="s">
        <v>264</v>
      </c>
    </row>
    <row r="106" spans="1:8" x14ac:dyDescent="0.35">
      <c r="A106" s="191" t="s">
        <v>265</v>
      </c>
      <c r="B106" s="176"/>
      <c r="C106" s="176"/>
      <c r="D106" s="176"/>
      <c r="E106" s="176"/>
      <c r="F106" s="176"/>
      <c r="G106" s="176"/>
      <c r="H106" s="176"/>
    </row>
    <row r="107" spans="1:8" ht="75" customHeight="1" x14ac:dyDescent="0.35">
      <c r="A107" s="192" t="s">
        <v>266</v>
      </c>
      <c r="B107" s="193"/>
      <c r="C107" s="193"/>
      <c r="D107" s="193"/>
      <c r="E107" s="193"/>
      <c r="F107" s="193"/>
      <c r="G107" s="193"/>
      <c r="H107" s="194"/>
    </row>
    <row r="108" spans="1:8" ht="42" x14ac:dyDescent="0.35">
      <c r="A108" s="1" t="s">
        <v>4</v>
      </c>
      <c r="B108" s="1" t="s">
        <v>5</v>
      </c>
      <c r="C108" s="2" t="s">
        <v>6</v>
      </c>
      <c r="D108" s="1" t="s">
        <v>7</v>
      </c>
      <c r="E108" s="3" t="s">
        <v>8</v>
      </c>
      <c r="F108" s="1" t="s">
        <v>9</v>
      </c>
      <c r="G108" s="1" t="s">
        <v>10</v>
      </c>
      <c r="H108" s="1" t="s">
        <v>11</v>
      </c>
    </row>
    <row r="109" spans="1:8" ht="80" x14ac:dyDescent="0.35">
      <c r="A109" s="25" t="s">
        <v>265</v>
      </c>
      <c r="B109" s="51" t="s">
        <v>267</v>
      </c>
      <c r="C109" s="52">
        <v>1400</v>
      </c>
      <c r="D109" s="28">
        <v>700</v>
      </c>
      <c r="E109" s="29">
        <v>2013</v>
      </c>
      <c r="F109" s="29">
        <v>2019</v>
      </c>
      <c r="G109" s="26" t="s">
        <v>268</v>
      </c>
      <c r="H109" s="26" t="s">
        <v>269</v>
      </c>
    </row>
    <row r="110" spans="1:8" ht="80" x14ac:dyDescent="0.35">
      <c r="A110" s="8" t="s">
        <v>265</v>
      </c>
      <c r="B110" s="5" t="s">
        <v>270</v>
      </c>
      <c r="C110" s="53">
        <v>2300</v>
      </c>
      <c r="D110" s="54">
        <v>1220</v>
      </c>
      <c r="E110" s="19">
        <v>2019</v>
      </c>
      <c r="F110" s="19">
        <v>2024</v>
      </c>
      <c r="G110" s="4" t="s">
        <v>271</v>
      </c>
      <c r="H110" s="4" t="s">
        <v>272</v>
      </c>
    </row>
    <row r="111" spans="1:8" ht="23" customHeight="1" x14ac:dyDescent="0.35">
      <c r="A111" s="195" t="s">
        <v>415</v>
      </c>
      <c r="B111" s="196"/>
      <c r="C111" s="196"/>
      <c r="D111" s="196"/>
      <c r="E111" s="196"/>
      <c r="F111" s="196"/>
      <c r="G111" s="196"/>
      <c r="H111" s="197"/>
    </row>
    <row r="112" spans="1:8" ht="30" x14ac:dyDescent="0.35">
      <c r="A112" s="8" t="s">
        <v>265</v>
      </c>
      <c r="B112" s="47" t="s">
        <v>273</v>
      </c>
      <c r="C112" s="28">
        <v>36.14</v>
      </c>
      <c r="D112" s="28">
        <v>23.49</v>
      </c>
      <c r="E112" s="29">
        <v>2019</v>
      </c>
      <c r="F112" s="55">
        <v>2024</v>
      </c>
      <c r="G112" s="4" t="s">
        <v>274</v>
      </c>
      <c r="H112" s="56"/>
    </row>
    <row r="113" spans="1:8" ht="30" x14ac:dyDescent="0.35">
      <c r="A113" s="8" t="s">
        <v>265</v>
      </c>
      <c r="B113" s="47" t="s">
        <v>275</v>
      </c>
      <c r="C113" s="27">
        <v>19.600000000000001</v>
      </c>
      <c r="D113" s="57">
        <v>12.74</v>
      </c>
      <c r="E113" s="9">
        <v>2019</v>
      </c>
      <c r="F113" s="45">
        <v>2024</v>
      </c>
      <c r="G113" s="4" t="s">
        <v>276</v>
      </c>
      <c r="H113" s="13"/>
    </row>
    <row r="114" spans="1:8" ht="30" x14ac:dyDescent="0.35">
      <c r="A114" s="8" t="s">
        <v>265</v>
      </c>
      <c r="B114" s="47" t="s">
        <v>277</v>
      </c>
      <c r="C114" s="58">
        <v>68.2</v>
      </c>
      <c r="D114" s="59">
        <v>45.31</v>
      </c>
      <c r="E114" s="9">
        <v>2020</v>
      </c>
      <c r="F114" s="9">
        <v>2024</v>
      </c>
      <c r="G114" s="4" t="s">
        <v>278</v>
      </c>
      <c r="H114" s="8"/>
    </row>
    <row r="115" spans="1:8" ht="40" x14ac:dyDescent="0.35">
      <c r="A115" s="8" t="s">
        <v>265</v>
      </c>
      <c r="B115" s="60" t="s">
        <v>279</v>
      </c>
      <c r="C115" s="17">
        <v>110.3</v>
      </c>
      <c r="D115" s="17">
        <v>51.6</v>
      </c>
      <c r="E115" s="9">
        <v>2019</v>
      </c>
      <c r="F115" s="9">
        <v>2024</v>
      </c>
      <c r="G115" s="8" t="s">
        <v>280</v>
      </c>
      <c r="H115" s="8"/>
    </row>
    <row r="116" spans="1:8" ht="40" x14ac:dyDescent="0.35">
      <c r="A116" s="8" t="s">
        <v>265</v>
      </c>
      <c r="B116" s="61" t="s">
        <v>281</v>
      </c>
      <c r="C116" s="17">
        <v>284</v>
      </c>
      <c r="D116" s="17">
        <v>164.76</v>
      </c>
      <c r="E116" s="9">
        <v>2019</v>
      </c>
      <c r="F116" s="9">
        <v>2024</v>
      </c>
      <c r="G116" s="4" t="s">
        <v>282</v>
      </c>
      <c r="H116" s="8" t="s">
        <v>283</v>
      </c>
    </row>
    <row r="117" spans="1:8" ht="40" x14ac:dyDescent="0.35">
      <c r="A117" s="8" t="s">
        <v>265</v>
      </c>
      <c r="B117" s="42" t="s">
        <v>284</v>
      </c>
      <c r="C117" s="17">
        <v>129.5</v>
      </c>
      <c r="D117" s="17">
        <v>75.724999999999994</v>
      </c>
      <c r="E117" s="9">
        <v>2019</v>
      </c>
      <c r="F117" s="55">
        <v>2024</v>
      </c>
      <c r="G117" s="4" t="s">
        <v>285</v>
      </c>
      <c r="H117" s="4" t="s">
        <v>286</v>
      </c>
    </row>
    <row r="118" spans="1:8" ht="30" x14ac:dyDescent="0.35">
      <c r="A118" s="8" t="s">
        <v>265</v>
      </c>
      <c r="B118" s="61" t="s">
        <v>287</v>
      </c>
      <c r="C118" s="17">
        <v>13.7</v>
      </c>
      <c r="D118" s="17">
        <v>8.9</v>
      </c>
      <c r="E118" s="9">
        <v>2019</v>
      </c>
      <c r="F118" s="62">
        <v>2024</v>
      </c>
      <c r="G118" s="4" t="s">
        <v>288</v>
      </c>
      <c r="H118" s="4" t="s">
        <v>289</v>
      </c>
    </row>
    <row r="119" spans="1:8" ht="30" x14ac:dyDescent="0.35">
      <c r="A119" s="8" t="s">
        <v>265</v>
      </c>
      <c r="B119" s="61" t="s">
        <v>290</v>
      </c>
      <c r="C119" s="17">
        <v>43.1</v>
      </c>
      <c r="D119" s="17">
        <v>2.7</v>
      </c>
      <c r="E119" s="9">
        <v>2019</v>
      </c>
      <c r="F119" s="62">
        <v>2024</v>
      </c>
      <c r="G119" s="4" t="s">
        <v>291</v>
      </c>
      <c r="H119" s="8"/>
    </row>
    <row r="120" spans="1:8" ht="30" x14ac:dyDescent="0.35">
      <c r="A120" s="8" t="s">
        <v>265</v>
      </c>
      <c r="B120" s="61" t="s">
        <v>292</v>
      </c>
      <c r="C120" s="17">
        <v>80.5</v>
      </c>
      <c r="D120" s="17">
        <v>56.11</v>
      </c>
      <c r="E120" s="9">
        <v>2019</v>
      </c>
      <c r="F120" s="62">
        <v>2024</v>
      </c>
      <c r="G120" s="4" t="s">
        <v>293</v>
      </c>
      <c r="H120" s="8"/>
    </row>
    <row r="121" spans="1:8" ht="30" x14ac:dyDescent="0.35">
      <c r="A121" s="8" t="s">
        <v>265</v>
      </c>
      <c r="B121" s="63" t="s">
        <v>294</v>
      </c>
      <c r="C121" s="17">
        <v>85.4</v>
      </c>
      <c r="D121" s="17">
        <v>56.02</v>
      </c>
      <c r="E121" s="9">
        <v>2019</v>
      </c>
      <c r="F121" s="62">
        <v>2024</v>
      </c>
      <c r="G121" s="4" t="s">
        <v>295</v>
      </c>
      <c r="H121" s="4" t="s">
        <v>296</v>
      </c>
    </row>
    <row r="122" spans="1:8" ht="30" x14ac:dyDescent="0.35">
      <c r="A122" s="8" t="s">
        <v>265</v>
      </c>
      <c r="B122" s="47" t="s">
        <v>297</v>
      </c>
      <c r="C122" s="64">
        <v>56.1</v>
      </c>
      <c r="D122" s="17">
        <v>37.46</v>
      </c>
      <c r="E122" s="9">
        <v>2019</v>
      </c>
      <c r="F122" s="62">
        <v>2024</v>
      </c>
      <c r="G122" s="4" t="s">
        <v>298</v>
      </c>
      <c r="H122" s="4" t="s">
        <v>299</v>
      </c>
    </row>
    <row r="123" spans="1:8" ht="30" x14ac:dyDescent="0.35">
      <c r="A123" s="8" t="s">
        <v>265</v>
      </c>
      <c r="B123" s="47" t="s">
        <v>300</v>
      </c>
      <c r="C123" s="17">
        <v>56.58</v>
      </c>
      <c r="D123" s="64">
        <v>42.45</v>
      </c>
      <c r="E123" s="9">
        <v>2019</v>
      </c>
      <c r="F123" s="62">
        <v>2024</v>
      </c>
      <c r="G123" s="4" t="s">
        <v>301</v>
      </c>
      <c r="H123" s="8"/>
    </row>
    <row r="124" spans="1:8" ht="30" x14ac:dyDescent="0.35">
      <c r="A124" s="8" t="s">
        <v>265</v>
      </c>
      <c r="B124" s="47" t="s">
        <v>302</v>
      </c>
      <c r="C124" s="27">
        <v>45.4</v>
      </c>
      <c r="D124" s="17">
        <v>29.6</v>
      </c>
      <c r="E124" s="9">
        <v>2019</v>
      </c>
      <c r="F124" s="62">
        <v>2024</v>
      </c>
      <c r="G124" s="4" t="s">
        <v>303</v>
      </c>
      <c r="H124" s="8"/>
    </row>
    <row r="125" spans="1:8" ht="30" x14ac:dyDescent="0.35">
      <c r="A125" s="8" t="s">
        <v>265</v>
      </c>
      <c r="B125" s="47" t="s">
        <v>304</v>
      </c>
      <c r="C125" s="30">
        <v>80.5</v>
      </c>
      <c r="D125" s="17">
        <v>52.33</v>
      </c>
      <c r="E125" s="9">
        <v>2019</v>
      </c>
      <c r="F125" s="45">
        <v>2024</v>
      </c>
      <c r="G125" s="4" t="s">
        <v>305</v>
      </c>
      <c r="H125" s="4" t="s">
        <v>306</v>
      </c>
    </row>
    <row r="126" spans="1:8" ht="30" x14ac:dyDescent="0.35">
      <c r="A126" s="8" t="s">
        <v>265</v>
      </c>
      <c r="B126" s="47" t="s">
        <v>307</v>
      </c>
      <c r="C126" s="58">
        <v>70</v>
      </c>
      <c r="D126" s="17">
        <v>45.5</v>
      </c>
      <c r="E126" s="9">
        <v>2019</v>
      </c>
      <c r="F126" s="9">
        <v>2024</v>
      </c>
      <c r="G126" s="4" t="s">
        <v>308</v>
      </c>
      <c r="H126" s="8" t="s">
        <v>309</v>
      </c>
    </row>
    <row r="127" spans="1:8" ht="40" x14ac:dyDescent="0.35">
      <c r="A127" s="8" t="s">
        <v>265</v>
      </c>
      <c r="B127" s="47" t="s">
        <v>310</v>
      </c>
      <c r="C127" s="17">
        <v>106.4</v>
      </c>
      <c r="D127" s="64">
        <v>63.44</v>
      </c>
      <c r="E127" s="9">
        <v>2019</v>
      </c>
      <c r="F127" s="55">
        <v>2024</v>
      </c>
      <c r="G127" s="4" t="s">
        <v>311</v>
      </c>
      <c r="H127" s="8" t="s">
        <v>312</v>
      </c>
    </row>
    <row r="128" spans="1:8" ht="30" x14ac:dyDescent="0.35">
      <c r="A128" s="8" t="s">
        <v>265</v>
      </c>
      <c r="B128" s="47" t="s">
        <v>313</v>
      </c>
      <c r="C128" s="27">
        <v>113.9</v>
      </c>
      <c r="D128" s="17">
        <v>73.52</v>
      </c>
      <c r="E128" s="9">
        <v>2019</v>
      </c>
      <c r="F128" s="62">
        <v>2024</v>
      </c>
      <c r="G128" s="4" t="s">
        <v>314</v>
      </c>
      <c r="H128" s="4" t="s">
        <v>315</v>
      </c>
    </row>
    <row r="129" spans="1:8" ht="40" x14ac:dyDescent="0.35">
      <c r="A129" s="8" t="s">
        <v>265</v>
      </c>
      <c r="B129" s="47" t="s">
        <v>316</v>
      </c>
      <c r="C129" s="58">
        <v>167.4</v>
      </c>
      <c r="D129" s="17">
        <v>52.92</v>
      </c>
      <c r="E129" s="9">
        <v>2019</v>
      </c>
      <c r="F129" s="45">
        <v>2024</v>
      </c>
      <c r="G129" s="4" t="s">
        <v>317</v>
      </c>
      <c r="H129" s="4" t="s">
        <v>318</v>
      </c>
    </row>
    <row r="130" spans="1:8" ht="40" x14ac:dyDescent="0.35">
      <c r="A130" s="8" t="s">
        <v>265</v>
      </c>
      <c r="B130" s="60" t="s">
        <v>319</v>
      </c>
      <c r="C130" s="17">
        <v>149.69999999999999</v>
      </c>
      <c r="D130" s="17">
        <v>93.45</v>
      </c>
      <c r="E130" s="20">
        <v>2019</v>
      </c>
      <c r="F130" s="9">
        <v>2024</v>
      </c>
      <c r="G130" s="4" t="s">
        <v>320</v>
      </c>
      <c r="H130" s="4" t="s">
        <v>321</v>
      </c>
    </row>
    <row r="131" spans="1:8" ht="30" x14ac:dyDescent="0.35">
      <c r="A131" s="8" t="s">
        <v>265</v>
      </c>
      <c r="B131" s="61" t="s">
        <v>322</v>
      </c>
      <c r="C131" s="17">
        <v>45.9</v>
      </c>
      <c r="D131" s="17">
        <v>35.44</v>
      </c>
      <c r="E131" s="9">
        <v>2019</v>
      </c>
      <c r="F131" s="55">
        <v>2024</v>
      </c>
      <c r="G131" s="4" t="s">
        <v>323</v>
      </c>
      <c r="H131" s="8"/>
    </row>
    <row r="132" spans="1:8" ht="40" x14ac:dyDescent="0.35">
      <c r="A132" s="8" t="s">
        <v>265</v>
      </c>
      <c r="B132" s="61" t="s">
        <v>324</v>
      </c>
      <c r="C132" s="17">
        <v>166.8</v>
      </c>
      <c r="D132" s="17">
        <v>76.180000000000007</v>
      </c>
      <c r="E132" s="9">
        <v>2019</v>
      </c>
      <c r="F132" s="62">
        <v>2024</v>
      </c>
      <c r="G132" s="4" t="s">
        <v>325</v>
      </c>
      <c r="H132" s="4" t="s">
        <v>326</v>
      </c>
    </row>
    <row r="133" spans="1:8" ht="40" x14ac:dyDescent="0.35">
      <c r="A133" s="8" t="s">
        <v>265</v>
      </c>
      <c r="B133" s="61" t="s">
        <v>327</v>
      </c>
      <c r="C133" s="17">
        <v>88.7</v>
      </c>
      <c r="D133" s="17">
        <v>23.99</v>
      </c>
      <c r="E133" s="9">
        <v>2019</v>
      </c>
      <c r="F133" s="62">
        <v>2024</v>
      </c>
      <c r="G133" s="4" t="s">
        <v>328</v>
      </c>
      <c r="H133" s="8" t="s">
        <v>329</v>
      </c>
    </row>
    <row r="134" spans="1:8" ht="30" x14ac:dyDescent="0.35">
      <c r="A134" s="8" t="s">
        <v>265</v>
      </c>
      <c r="B134" s="61" t="s">
        <v>330</v>
      </c>
      <c r="C134" s="17">
        <v>30.46</v>
      </c>
      <c r="D134" s="17">
        <v>19.8</v>
      </c>
      <c r="E134" s="9">
        <v>2019</v>
      </c>
      <c r="F134" s="62">
        <v>2024</v>
      </c>
      <c r="G134" s="4" t="s">
        <v>331</v>
      </c>
      <c r="H134" s="8" t="s">
        <v>332</v>
      </c>
    </row>
    <row r="135" spans="1:8" ht="30" x14ac:dyDescent="0.35">
      <c r="A135" s="8" t="s">
        <v>265</v>
      </c>
      <c r="B135" s="61" t="s">
        <v>333</v>
      </c>
      <c r="C135" s="17">
        <v>25</v>
      </c>
      <c r="D135" s="12" t="s">
        <v>334</v>
      </c>
      <c r="E135" s="9">
        <v>2019</v>
      </c>
      <c r="F135" s="62">
        <v>2024</v>
      </c>
      <c r="G135" s="4" t="s">
        <v>335</v>
      </c>
      <c r="H135" s="8"/>
    </row>
    <row r="136" spans="1:8" ht="30" x14ac:dyDescent="0.35">
      <c r="A136" s="8" t="s">
        <v>265</v>
      </c>
      <c r="B136" s="61" t="s">
        <v>336</v>
      </c>
      <c r="C136" s="17">
        <v>59.4</v>
      </c>
      <c r="D136" s="17">
        <v>2.21</v>
      </c>
      <c r="E136" s="9">
        <v>2019</v>
      </c>
      <c r="F136" s="45">
        <v>2024</v>
      </c>
      <c r="G136" s="4" t="s">
        <v>337</v>
      </c>
      <c r="H136" s="4" t="s">
        <v>338</v>
      </c>
    </row>
    <row r="137" spans="1:8" ht="30" x14ac:dyDescent="0.35">
      <c r="A137" s="8" t="s">
        <v>265</v>
      </c>
      <c r="B137" s="61" t="s">
        <v>339</v>
      </c>
      <c r="C137" s="17">
        <v>9.5</v>
      </c>
      <c r="D137" s="17">
        <v>6.18</v>
      </c>
      <c r="E137" s="65">
        <v>2019</v>
      </c>
      <c r="F137" s="9">
        <v>2024</v>
      </c>
      <c r="G137" s="4" t="s">
        <v>340</v>
      </c>
      <c r="H137" s="8" t="s">
        <v>341</v>
      </c>
    </row>
    <row r="138" spans="1:8" ht="30" x14ac:dyDescent="0.35">
      <c r="A138" s="8" t="s">
        <v>265</v>
      </c>
      <c r="B138" s="63" t="s">
        <v>342</v>
      </c>
      <c r="C138" s="17">
        <v>40</v>
      </c>
      <c r="D138" s="28">
        <v>28.87</v>
      </c>
      <c r="E138" s="9">
        <v>2019</v>
      </c>
      <c r="F138" s="55">
        <v>2024</v>
      </c>
      <c r="G138" s="4" t="s">
        <v>343</v>
      </c>
      <c r="H138" s="4" t="s">
        <v>344</v>
      </c>
    </row>
    <row r="139" spans="1:8" ht="30" x14ac:dyDescent="0.35">
      <c r="A139" s="8" t="s">
        <v>265</v>
      </c>
      <c r="B139" s="47" t="s">
        <v>345</v>
      </c>
      <c r="C139" s="27">
        <v>50.27</v>
      </c>
      <c r="D139" s="17">
        <v>32.68</v>
      </c>
      <c r="E139" s="9">
        <v>2019</v>
      </c>
      <c r="F139" s="45">
        <v>2024</v>
      </c>
      <c r="G139" s="4" t="s">
        <v>346</v>
      </c>
      <c r="H139" s="4" t="s">
        <v>347</v>
      </c>
    </row>
    <row r="140" spans="1:8" ht="30" x14ac:dyDescent="0.35">
      <c r="A140" s="8" t="s">
        <v>265</v>
      </c>
      <c r="B140" s="47" t="s">
        <v>300</v>
      </c>
      <c r="C140" s="58">
        <v>4.5</v>
      </c>
      <c r="D140" s="17">
        <v>2.93</v>
      </c>
      <c r="E140" s="20">
        <v>2019</v>
      </c>
      <c r="F140" s="9">
        <v>2024</v>
      </c>
      <c r="G140" s="4" t="s">
        <v>348</v>
      </c>
      <c r="H140" s="8"/>
    </row>
    <row r="141" spans="1:8" ht="30" x14ac:dyDescent="0.35">
      <c r="A141" s="8" t="s">
        <v>265</v>
      </c>
      <c r="B141" s="60" t="s">
        <v>349</v>
      </c>
      <c r="C141" s="17">
        <v>34</v>
      </c>
      <c r="D141" s="12" t="s">
        <v>334</v>
      </c>
      <c r="E141" s="9">
        <v>2019</v>
      </c>
      <c r="F141" s="9">
        <v>2024</v>
      </c>
      <c r="G141" s="4" t="s">
        <v>350</v>
      </c>
      <c r="H141" s="8"/>
    </row>
    <row r="142" spans="1:8" ht="30" x14ac:dyDescent="0.35">
      <c r="A142" s="8" t="s">
        <v>265</v>
      </c>
      <c r="B142" s="63" t="s">
        <v>351</v>
      </c>
      <c r="C142" s="17">
        <v>7.34</v>
      </c>
      <c r="D142" s="27">
        <v>4.7699999999999996</v>
      </c>
      <c r="E142" s="9">
        <v>2019</v>
      </c>
      <c r="F142" s="55">
        <v>2024</v>
      </c>
      <c r="G142" s="4" t="s">
        <v>352</v>
      </c>
      <c r="H142" s="4" t="s">
        <v>353</v>
      </c>
    </row>
    <row r="143" spans="1:8" ht="30" x14ac:dyDescent="0.35">
      <c r="A143" s="8" t="s">
        <v>265</v>
      </c>
      <c r="B143" s="47" t="s">
        <v>354</v>
      </c>
      <c r="C143" s="64">
        <v>26.07</v>
      </c>
      <c r="D143" s="59">
        <v>16.95</v>
      </c>
      <c r="E143" s="9">
        <v>2019</v>
      </c>
      <c r="F143" s="45">
        <v>2024</v>
      </c>
      <c r="G143" s="4" t="s">
        <v>355</v>
      </c>
      <c r="H143" s="8"/>
    </row>
    <row r="144" spans="1:8" ht="30" x14ac:dyDescent="0.35">
      <c r="A144" s="8" t="s">
        <v>265</v>
      </c>
      <c r="B144" s="60" t="s">
        <v>356</v>
      </c>
      <c r="C144" s="17">
        <v>37.08</v>
      </c>
      <c r="D144" s="17">
        <v>6.97</v>
      </c>
      <c r="E144" s="20">
        <v>2019</v>
      </c>
      <c r="F144" s="9">
        <v>2024</v>
      </c>
      <c r="G144" s="4" t="s">
        <v>357</v>
      </c>
      <c r="H144" s="8"/>
    </row>
    <row r="145" spans="1:8" ht="30" x14ac:dyDescent="0.35">
      <c r="A145" s="8" t="s">
        <v>265</v>
      </c>
      <c r="B145" s="63" t="s">
        <v>358</v>
      </c>
      <c r="C145" s="17">
        <v>5.98</v>
      </c>
      <c r="D145" s="64">
        <v>3.89</v>
      </c>
      <c r="E145" s="9">
        <v>2019</v>
      </c>
      <c r="F145" s="55">
        <v>2024</v>
      </c>
      <c r="G145" s="4" t="s">
        <v>359</v>
      </c>
      <c r="H145" s="8"/>
    </row>
    <row r="146" spans="1:8" ht="60" x14ac:dyDescent="0.35">
      <c r="A146" s="8" t="s">
        <v>265</v>
      </c>
      <c r="B146" s="5" t="s">
        <v>360</v>
      </c>
      <c r="C146" s="64">
        <v>57.76</v>
      </c>
      <c r="D146" s="18">
        <v>57.76</v>
      </c>
      <c r="E146" s="19">
        <v>2012</v>
      </c>
      <c r="F146" s="45">
        <v>2019</v>
      </c>
      <c r="G146" s="4" t="s">
        <v>361</v>
      </c>
      <c r="H146" s="4" t="s">
        <v>362</v>
      </c>
    </row>
    <row r="147" spans="1:8" ht="90" x14ac:dyDescent="0.35">
      <c r="A147" s="8" t="s">
        <v>265</v>
      </c>
      <c r="B147" s="47" t="s">
        <v>363</v>
      </c>
      <c r="C147" s="17">
        <v>30</v>
      </c>
      <c r="D147" s="17">
        <v>15</v>
      </c>
      <c r="E147" s="9">
        <v>2018</v>
      </c>
      <c r="F147" s="9">
        <v>2020</v>
      </c>
      <c r="G147" s="4" t="s">
        <v>364</v>
      </c>
      <c r="H147" s="8" t="s">
        <v>365</v>
      </c>
    </row>
    <row r="148" spans="1:8" ht="40" x14ac:dyDescent="0.35">
      <c r="A148" s="8" t="s">
        <v>265</v>
      </c>
      <c r="B148" s="66" t="s">
        <v>366</v>
      </c>
      <c r="C148" s="66">
        <v>62.5</v>
      </c>
      <c r="D148" s="66">
        <v>62.5</v>
      </c>
      <c r="E148" s="66">
        <v>2012</v>
      </c>
      <c r="F148" s="66" t="s">
        <v>19</v>
      </c>
      <c r="G148" s="50" t="s">
        <v>367</v>
      </c>
      <c r="H148" s="50" t="s">
        <v>368</v>
      </c>
    </row>
    <row r="149" spans="1:8" x14ac:dyDescent="0.35">
      <c r="A149" s="182" t="s">
        <v>369</v>
      </c>
      <c r="B149" s="198"/>
      <c r="C149" s="198"/>
      <c r="D149" s="198"/>
      <c r="E149" s="198"/>
      <c r="F149" s="198"/>
      <c r="G149" s="198"/>
      <c r="H149" s="198"/>
    </row>
    <row r="150" spans="1:8" ht="33.5" customHeight="1" x14ac:dyDescent="0.35">
      <c r="A150" s="167" t="s">
        <v>370</v>
      </c>
      <c r="B150" s="180"/>
      <c r="C150" s="180"/>
      <c r="D150" s="180"/>
      <c r="E150" s="180"/>
      <c r="F150" s="180"/>
      <c r="G150" s="180"/>
      <c r="H150" s="181"/>
    </row>
    <row r="151" spans="1:8" ht="42" x14ac:dyDescent="0.35">
      <c r="A151" s="1" t="s">
        <v>4</v>
      </c>
      <c r="B151" s="1" t="s">
        <v>5</v>
      </c>
      <c r="C151" s="2" t="s">
        <v>6</v>
      </c>
      <c r="D151" s="1" t="s">
        <v>7</v>
      </c>
      <c r="E151" s="3" t="s">
        <v>8</v>
      </c>
      <c r="F151" s="1" t="s">
        <v>9</v>
      </c>
      <c r="G151" s="1" t="s">
        <v>10</v>
      </c>
      <c r="H151" s="1" t="s">
        <v>11</v>
      </c>
    </row>
    <row r="152" spans="1:8" ht="60" x14ac:dyDescent="0.35">
      <c r="A152" s="25" t="s">
        <v>369</v>
      </c>
      <c r="B152" s="67" t="s">
        <v>371</v>
      </c>
      <c r="C152" s="68">
        <v>127</v>
      </c>
      <c r="D152" s="68">
        <v>127</v>
      </c>
      <c r="E152" s="68">
        <v>2018</v>
      </c>
      <c r="F152" s="68">
        <v>2028</v>
      </c>
      <c r="G152" s="69" t="s">
        <v>372</v>
      </c>
      <c r="H152" s="26" t="s">
        <v>373</v>
      </c>
    </row>
    <row r="153" spans="1:8" ht="30" x14ac:dyDescent="0.35">
      <c r="A153" s="8" t="s">
        <v>369</v>
      </c>
      <c r="B153" s="5" t="s">
        <v>374</v>
      </c>
      <c r="C153" s="17">
        <v>210</v>
      </c>
      <c r="D153" s="27">
        <v>210</v>
      </c>
      <c r="E153" s="70"/>
      <c r="F153" s="70"/>
      <c r="G153" s="13"/>
      <c r="H153" s="4" t="s">
        <v>375</v>
      </c>
    </row>
    <row r="154" spans="1:8" ht="50" x14ac:dyDescent="0.35">
      <c r="A154" s="8" t="s">
        <v>369</v>
      </c>
      <c r="B154" s="5" t="s">
        <v>376</v>
      </c>
      <c r="C154" s="17">
        <v>225</v>
      </c>
      <c r="D154" s="30">
        <v>225</v>
      </c>
      <c r="E154" s="9">
        <v>2018</v>
      </c>
      <c r="F154" s="71" t="s">
        <v>19</v>
      </c>
      <c r="G154" s="4" t="s">
        <v>377</v>
      </c>
      <c r="H154" s="4" t="s">
        <v>378</v>
      </c>
    </row>
    <row r="155" spans="1:8" ht="110" x14ac:dyDescent="0.35">
      <c r="A155" s="8" t="s">
        <v>369</v>
      </c>
      <c r="B155" s="5" t="s">
        <v>379</v>
      </c>
      <c r="C155" s="27">
        <v>85</v>
      </c>
      <c r="D155" s="72">
        <v>85</v>
      </c>
      <c r="E155" s="9">
        <v>2018</v>
      </c>
      <c r="F155" s="62">
        <v>2024</v>
      </c>
      <c r="G155" s="4" t="s">
        <v>380</v>
      </c>
      <c r="H155" s="4" t="s">
        <v>381</v>
      </c>
    </row>
    <row r="156" spans="1:8" ht="30" x14ac:dyDescent="0.35">
      <c r="A156" s="8" t="s">
        <v>369</v>
      </c>
      <c r="B156" s="5" t="s">
        <v>382</v>
      </c>
      <c r="C156" s="30">
        <v>20</v>
      </c>
      <c r="D156" s="72">
        <v>20</v>
      </c>
      <c r="E156" s="9">
        <v>2021</v>
      </c>
      <c r="F156" s="62">
        <v>2023</v>
      </c>
      <c r="G156" s="4" t="s">
        <v>383</v>
      </c>
      <c r="H156" s="13" t="s">
        <v>384</v>
      </c>
    </row>
    <row r="157" spans="1:8" ht="40" x14ac:dyDescent="0.35">
      <c r="A157" s="8" t="s">
        <v>369</v>
      </c>
      <c r="B157" s="5" t="s">
        <v>385</v>
      </c>
      <c r="C157" s="30">
        <v>26</v>
      </c>
      <c r="D157" s="72">
        <v>26</v>
      </c>
      <c r="E157" s="9">
        <v>2021</v>
      </c>
      <c r="F157" s="62">
        <v>2023</v>
      </c>
      <c r="G157" s="4" t="s">
        <v>386</v>
      </c>
      <c r="H157" s="13" t="s">
        <v>387</v>
      </c>
    </row>
    <row r="158" spans="1:8" ht="30" x14ac:dyDescent="0.35">
      <c r="A158" s="8" t="s">
        <v>369</v>
      </c>
      <c r="B158" s="5" t="s">
        <v>388</v>
      </c>
      <c r="C158" s="30">
        <v>14</v>
      </c>
      <c r="D158" s="72">
        <v>14</v>
      </c>
      <c r="E158" s="9">
        <v>2021</v>
      </c>
      <c r="F158" s="62">
        <v>2023</v>
      </c>
      <c r="G158" s="4" t="s">
        <v>389</v>
      </c>
      <c r="H158" s="4" t="s">
        <v>390</v>
      </c>
    </row>
    <row r="159" spans="1:8" ht="40" x14ac:dyDescent="0.35">
      <c r="A159" s="8" t="s">
        <v>369</v>
      </c>
      <c r="B159" s="5" t="s">
        <v>391</v>
      </c>
      <c r="C159" s="30">
        <v>11</v>
      </c>
      <c r="D159" s="72">
        <v>11</v>
      </c>
      <c r="E159" s="9">
        <v>2021</v>
      </c>
      <c r="F159" s="62">
        <v>2023</v>
      </c>
      <c r="G159" s="4" t="s">
        <v>392</v>
      </c>
      <c r="H159" s="13" t="s">
        <v>393</v>
      </c>
    </row>
    <row r="160" spans="1:8" ht="40" x14ac:dyDescent="0.35">
      <c r="A160" s="8" t="s">
        <v>369</v>
      </c>
      <c r="B160" s="5" t="s">
        <v>394</v>
      </c>
      <c r="C160" s="17">
        <v>26</v>
      </c>
      <c r="D160" s="30">
        <v>26</v>
      </c>
      <c r="E160" s="9">
        <v>2018</v>
      </c>
      <c r="F160" s="62">
        <v>2021</v>
      </c>
      <c r="G160" s="4" t="s">
        <v>395</v>
      </c>
      <c r="H160" s="4" t="s">
        <v>396</v>
      </c>
    </row>
    <row r="161" spans="1:8" ht="50" x14ac:dyDescent="0.35">
      <c r="A161" s="8" t="s">
        <v>369</v>
      </c>
      <c r="B161" s="5" t="s">
        <v>397</v>
      </c>
      <c r="C161" s="27">
        <v>40</v>
      </c>
      <c r="D161" s="72">
        <v>40</v>
      </c>
      <c r="E161" s="9">
        <v>2020</v>
      </c>
      <c r="F161" s="62">
        <v>2022</v>
      </c>
      <c r="G161" s="4" t="s">
        <v>398</v>
      </c>
      <c r="H161" s="4" t="s">
        <v>399</v>
      </c>
    </row>
    <row r="162" spans="1:8" ht="40" x14ac:dyDescent="0.35">
      <c r="A162" s="8" t="s">
        <v>369</v>
      </c>
      <c r="B162" s="5" t="s">
        <v>400</v>
      </c>
      <c r="C162" s="30">
        <v>26</v>
      </c>
      <c r="D162" s="72">
        <v>26</v>
      </c>
      <c r="E162" s="9">
        <v>2021</v>
      </c>
      <c r="F162" s="62">
        <v>2023</v>
      </c>
      <c r="G162" s="4" t="s">
        <v>401</v>
      </c>
      <c r="H162" s="4" t="s">
        <v>402</v>
      </c>
    </row>
    <row r="163" spans="1:8" ht="90" x14ac:dyDescent="0.35">
      <c r="A163" s="8" t="s">
        <v>369</v>
      </c>
      <c r="B163" s="5" t="s">
        <v>403</v>
      </c>
      <c r="C163" s="30">
        <v>32</v>
      </c>
      <c r="D163" s="72">
        <v>32</v>
      </c>
      <c r="E163" s="9">
        <v>2021</v>
      </c>
      <c r="F163" s="62">
        <v>2023</v>
      </c>
      <c r="G163" s="4" t="s">
        <v>404</v>
      </c>
      <c r="H163" s="4" t="s">
        <v>405</v>
      </c>
    </row>
    <row r="164" spans="1:8" ht="50" x14ac:dyDescent="0.35">
      <c r="A164" s="8" t="s">
        <v>369</v>
      </c>
      <c r="B164" s="5" t="s">
        <v>406</v>
      </c>
      <c r="C164" s="30">
        <v>77</v>
      </c>
      <c r="D164" s="72">
        <v>77</v>
      </c>
      <c r="E164" s="9">
        <v>2021</v>
      </c>
      <c r="F164" s="62">
        <v>2026</v>
      </c>
      <c r="G164" s="4" t="s">
        <v>407</v>
      </c>
      <c r="H164" s="4" t="s">
        <v>408</v>
      </c>
    </row>
    <row r="165" spans="1:8" ht="40" x14ac:dyDescent="0.35">
      <c r="A165" s="8" t="s">
        <v>369</v>
      </c>
      <c r="B165" s="5" t="s">
        <v>409</v>
      </c>
      <c r="C165" s="30">
        <v>35</v>
      </c>
      <c r="D165" s="72">
        <v>35</v>
      </c>
      <c r="E165" s="9" t="s">
        <v>113</v>
      </c>
      <c r="F165" s="73" t="s">
        <v>113</v>
      </c>
      <c r="G165" s="4" t="s">
        <v>410</v>
      </c>
      <c r="H165" s="4" t="s">
        <v>411</v>
      </c>
    </row>
    <row r="166" spans="1:8" ht="40" x14ac:dyDescent="0.35">
      <c r="A166" s="8" t="s">
        <v>369</v>
      </c>
      <c r="B166" s="5" t="s">
        <v>412</v>
      </c>
      <c r="C166" s="30">
        <v>16</v>
      </c>
      <c r="D166" s="72">
        <v>16</v>
      </c>
      <c r="E166" s="9">
        <v>2019</v>
      </c>
      <c r="F166" s="62">
        <v>2021</v>
      </c>
      <c r="G166" s="4" t="s">
        <v>413</v>
      </c>
      <c r="H166" s="4" t="s">
        <v>414</v>
      </c>
    </row>
  </sheetData>
  <mergeCells count="23">
    <mergeCell ref="A106:H106"/>
    <mergeCell ref="A107:H107"/>
    <mergeCell ref="A111:H111"/>
    <mergeCell ref="A149:H149"/>
    <mergeCell ref="A150:H150"/>
    <mergeCell ref="A99:H99"/>
    <mergeCell ref="A50:H50"/>
    <mergeCell ref="A51:H51"/>
    <mergeCell ref="A55:H55"/>
    <mergeCell ref="A56:H56"/>
    <mergeCell ref="A59:H59"/>
    <mergeCell ref="A60:H60"/>
    <mergeCell ref="A74:H74"/>
    <mergeCell ref="A75:H75"/>
    <mergeCell ref="A80:H80"/>
    <mergeCell ref="A81:H81"/>
    <mergeCell ref="A98:H98"/>
    <mergeCell ref="A25:H25"/>
    <mergeCell ref="A1:H1"/>
    <mergeCell ref="A2:H2"/>
    <mergeCell ref="A3:H3"/>
    <mergeCell ref="A4:H4"/>
    <mergeCell ref="A24:H24"/>
  </mergeCells>
  <dataValidations count="1">
    <dataValidation type="list" allowBlank="1" showInputMessage="1" showErrorMessage="1" sqref="A83:A98 A101:A105" xr:uid="{00000000-0002-0000-0100-000000000000}">
      <formula1>"Housing, Regeneration"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6"/>
  <sheetViews>
    <sheetView workbookViewId="0">
      <selection activeCell="D338" sqref="D338"/>
    </sheetView>
  </sheetViews>
  <sheetFormatPr defaultRowHeight="15.5" x14ac:dyDescent="0.35"/>
  <cols>
    <col min="1" max="1" width="13.3828125" customWidth="1"/>
    <col min="2" max="2" width="12" customWidth="1"/>
    <col min="6" max="6" width="18.61328125" customWidth="1"/>
    <col min="7" max="7" width="25.23046875" customWidth="1"/>
  </cols>
  <sheetData>
    <row r="1" spans="1:7" x14ac:dyDescent="0.35">
      <c r="A1" s="200" t="s">
        <v>417</v>
      </c>
      <c r="B1" s="201"/>
      <c r="C1" s="201"/>
      <c r="D1" s="201"/>
      <c r="E1" s="201"/>
      <c r="F1" s="201"/>
      <c r="G1" s="201"/>
    </row>
    <row r="2" spans="1:7" ht="43" customHeight="1" x14ac:dyDescent="0.35">
      <c r="A2" s="199" t="s">
        <v>416</v>
      </c>
      <c r="B2" s="180"/>
      <c r="C2" s="180"/>
      <c r="D2" s="180"/>
      <c r="E2" s="180"/>
      <c r="F2" s="180"/>
      <c r="G2" s="181"/>
    </row>
    <row r="3" spans="1:7" ht="42" x14ac:dyDescent="0.35">
      <c r="A3" s="74" t="s">
        <v>418</v>
      </c>
      <c r="B3" s="2" t="s">
        <v>5</v>
      </c>
      <c r="C3" s="2" t="s">
        <v>6</v>
      </c>
      <c r="D3" s="75" t="s">
        <v>8</v>
      </c>
      <c r="E3" s="74" t="s">
        <v>9</v>
      </c>
      <c r="F3" s="74" t="s">
        <v>10</v>
      </c>
      <c r="G3" s="2" t="s">
        <v>11</v>
      </c>
    </row>
    <row r="4" spans="1:7" ht="30" x14ac:dyDescent="0.35">
      <c r="A4" s="22" t="s">
        <v>419</v>
      </c>
      <c r="B4" s="23" t="s">
        <v>420</v>
      </c>
      <c r="C4" s="22">
        <v>3.6</v>
      </c>
      <c r="D4" s="22">
        <v>2018</v>
      </c>
      <c r="E4" s="22">
        <v>2021</v>
      </c>
      <c r="F4" s="14" t="s">
        <v>421</v>
      </c>
      <c r="G4" s="14" t="s">
        <v>422</v>
      </c>
    </row>
    <row r="5" spans="1:7" ht="60" x14ac:dyDescent="0.35">
      <c r="A5" s="14" t="s">
        <v>419</v>
      </c>
      <c r="B5" s="14" t="s">
        <v>423</v>
      </c>
      <c r="C5" s="14">
        <v>6.5</v>
      </c>
      <c r="D5" s="14">
        <v>2018</v>
      </c>
      <c r="E5" s="14">
        <v>2021</v>
      </c>
      <c r="F5" s="14" t="s">
        <v>424</v>
      </c>
      <c r="G5" s="14" t="s">
        <v>425</v>
      </c>
    </row>
    <row r="6" spans="1:7" ht="90" x14ac:dyDescent="0.35">
      <c r="A6" s="22" t="s">
        <v>419</v>
      </c>
      <c r="B6" s="23" t="s">
        <v>426</v>
      </c>
      <c r="C6" s="22">
        <v>1.1000000000000001</v>
      </c>
      <c r="D6" s="22">
        <v>2014</v>
      </c>
      <c r="E6" s="22">
        <v>2024</v>
      </c>
      <c r="F6" s="76" t="s">
        <v>427</v>
      </c>
      <c r="G6" s="14" t="s">
        <v>428</v>
      </c>
    </row>
    <row r="7" spans="1:7" ht="80" x14ac:dyDescent="0.35">
      <c r="A7" s="22" t="s">
        <v>419</v>
      </c>
      <c r="B7" s="23" t="s">
        <v>429</v>
      </c>
      <c r="C7" s="77">
        <v>5.5</v>
      </c>
      <c r="D7" s="22">
        <v>2017</v>
      </c>
      <c r="E7" s="22">
        <v>2027</v>
      </c>
      <c r="F7" s="78" t="s">
        <v>430</v>
      </c>
      <c r="G7" s="78" t="s">
        <v>431</v>
      </c>
    </row>
    <row r="8" spans="1:7" ht="40" x14ac:dyDescent="0.35">
      <c r="A8" s="22" t="s">
        <v>419</v>
      </c>
      <c r="B8" s="23" t="s">
        <v>432</v>
      </c>
      <c r="C8" s="22">
        <v>26</v>
      </c>
      <c r="D8" s="22">
        <v>2020</v>
      </c>
      <c r="E8" s="22">
        <v>2026</v>
      </c>
      <c r="F8" s="23" t="s">
        <v>433</v>
      </c>
      <c r="G8" s="23" t="s">
        <v>434</v>
      </c>
    </row>
    <row r="9" spans="1:7" ht="20" x14ac:dyDescent="0.35">
      <c r="A9" s="22" t="s">
        <v>419</v>
      </c>
      <c r="B9" s="23" t="s">
        <v>435</v>
      </c>
      <c r="C9" s="22">
        <v>4.0999999999999996</v>
      </c>
      <c r="D9" s="22">
        <v>2019</v>
      </c>
      <c r="E9" s="22">
        <v>2022</v>
      </c>
      <c r="F9" s="22" t="s">
        <v>436</v>
      </c>
      <c r="G9" s="14" t="s">
        <v>437</v>
      </c>
    </row>
    <row r="10" spans="1:7" ht="20" x14ac:dyDescent="0.35">
      <c r="A10" s="77" t="s">
        <v>419</v>
      </c>
      <c r="B10" s="78" t="s">
        <v>438</v>
      </c>
      <c r="C10" s="77">
        <v>2.8</v>
      </c>
      <c r="D10" s="77">
        <v>2020</v>
      </c>
      <c r="E10" s="77">
        <v>2021</v>
      </c>
      <c r="F10" s="77" t="s">
        <v>439</v>
      </c>
      <c r="G10" s="79" t="s">
        <v>440</v>
      </c>
    </row>
    <row r="11" spans="1:7" ht="40" x14ac:dyDescent="0.35">
      <c r="A11" s="77" t="s">
        <v>419</v>
      </c>
      <c r="B11" s="80" t="s">
        <v>441</v>
      </c>
      <c r="C11" s="77">
        <v>12</v>
      </c>
      <c r="D11" s="81">
        <v>2021</v>
      </c>
      <c r="E11" s="81">
        <v>2022</v>
      </c>
      <c r="F11" s="81" t="s">
        <v>442</v>
      </c>
      <c r="G11" s="81" t="s">
        <v>443</v>
      </c>
    </row>
    <row r="12" spans="1:7" ht="20" x14ac:dyDescent="0.35">
      <c r="A12" s="77" t="s">
        <v>419</v>
      </c>
      <c r="B12" s="81" t="s">
        <v>444</v>
      </c>
      <c r="C12" s="77">
        <v>7.5</v>
      </c>
      <c r="D12" s="82">
        <v>2021</v>
      </c>
      <c r="E12" s="82">
        <v>2022</v>
      </c>
      <c r="F12" s="81" t="s">
        <v>445</v>
      </c>
      <c r="G12" s="81" t="s">
        <v>446</v>
      </c>
    </row>
    <row r="13" spans="1:7" ht="42" x14ac:dyDescent="0.35">
      <c r="A13" s="83" t="s">
        <v>418</v>
      </c>
      <c r="B13" s="83" t="s">
        <v>5</v>
      </c>
      <c r="C13" s="83" t="s">
        <v>6</v>
      </c>
      <c r="D13" s="84" t="s">
        <v>8</v>
      </c>
      <c r="E13" s="83" t="s">
        <v>9</v>
      </c>
      <c r="F13" s="83" t="s">
        <v>10</v>
      </c>
      <c r="G13" s="83" t="s">
        <v>11</v>
      </c>
    </row>
    <row r="14" spans="1:7" ht="20" x14ac:dyDescent="0.35">
      <c r="A14" s="4" t="s">
        <v>447</v>
      </c>
      <c r="B14" s="47" t="s">
        <v>448</v>
      </c>
      <c r="C14" s="34">
        <f>49.5+4.9</f>
        <v>54.4</v>
      </c>
      <c r="D14" s="85">
        <v>2021</v>
      </c>
      <c r="E14" s="85">
        <v>2026</v>
      </c>
      <c r="F14" s="4" t="s">
        <v>449</v>
      </c>
      <c r="G14" s="4" t="s">
        <v>450</v>
      </c>
    </row>
    <row r="15" spans="1:7" ht="20" x14ac:dyDescent="0.35">
      <c r="A15" s="4" t="s">
        <v>447</v>
      </c>
      <c r="B15" s="34" t="s">
        <v>451</v>
      </c>
      <c r="C15" s="34">
        <v>3.4</v>
      </c>
      <c r="D15" s="85">
        <v>2021</v>
      </c>
      <c r="E15" s="85">
        <v>2022</v>
      </c>
      <c r="F15" s="4" t="s">
        <v>452</v>
      </c>
      <c r="G15" s="4" t="s">
        <v>450</v>
      </c>
    </row>
    <row r="16" spans="1:7" ht="30" x14ac:dyDescent="0.35">
      <c r="A16" s="4" t="s">
        <v>447</v>
      </c>
      <c r="B16" s="34" t="s">
        <v>453</v>
      </c>
      <c r="C16" s="34">
        <v>2.5</v>
      </c>
      <c r="D16" s="85">
        <v>2018</v>
      </c>
      <c r="E16" s="85">
        <v>2021</v>
      </c>
      <c r="F16" s="4" t="s">
        <v>454</v>
      </c>
      <c r="G16" s="4" t="s">
        <v>455</v>
      </c>
    </row>
    <row r="17" spans="1:7" ht="20" x14ac:dyDescent="0.35">
      <c r="A17" s="4" t="s">
        <v>447</v>
      </c>
      <c r="B17" s="34" t="s">
        <v>456</v>
      </c>
      <c r="C17" s="34">
        <v>2.4</v>
      </c>
      <c r="D17" s="85">
        <v>2021</v>
      </c>
      <c r="E17" s="85">
        <v>2022</v>
      </c>
      <c r="F17" s="4" t="s">
        <v>457</v>
      </c>
      <c r="G17" s="4" t="s">
        <v>458</v>
      </c>
    </row>
    <row r="18" spans="1:7" ht="70" x14ac:dyDescent="0.35">
      <c r="A18" s="4" t="s">
        <v>447</v>
      </c>
      <c r="B18" s="47" t="s">
        <v>429</v>
      </c>
      <c r="C18" s="34">
        <v>47</v>
      </c>
      <c r="D18" s="85">
        <v>2018</v>
      </c>
      <c r="E18" s="85">
        <v>2029</v>
      </c>
      <c r="F18" s="4" t="s">
        <v>459</v>
      </c>
      <c r="G18" s="4" t="s">
        <v>460</v>
      </c>
    </row>
    <row r="19" spans="1:7" ht="30" x14ac:dyDescent="0.35">
      <c r="A19" s="4" t="s">
        <v>447</v>
      </c>
      <c r="B19" s="5" t="s">
        <v>461</v>
      </c>
      <c r="C19" s="34">
        <v>4.5</v>
      </c>
      <c r="D19" s="85">
        <v>2018</v>
      </c>
      <c r="E19" s="85">
        <v>2022</v>
      </c>
      <c r="F19" s="4" t="s">
        <v>462</v>
      </c>
      <c r="G19" s="4" t="s">
        <v>463</v>
      </c>
    </row>
    <row r="20" spans="1:7" ht="20" x14ac:dyDescent="0.35">
      <c r="A20" s="4" t="s">
        <v>447</v>
      </c>
      <c r="B20" s="5" t="s">
        <v>464</v>
      </c>
      <c r="C20" s="34">
        <v>6</v>
      </c>
      <c r="D20" s="85">
        <v>2020</v>
      </c>
      <c r="E20" s="85">
        <v>2023</v>
      </c>
      <c r="F20" s="4" t="s">
        <v>465</v>
      </c>
      <c r="G20" s="4" t="s">
        <v>466</v>
      </c>
    </row>
    <row r="21" spans="1:7" x14ac:dyDescent="0.35">
      <c r="A21" s="4" t="s">
        <v>447</v>
      </c>
      <c r="B21" s="5" t="s">
        <v>467</v>
      </c>
      <c r="C21" s="34">
        <v>2.6</v>
      </c>
      <c r="D21" s="85">
        <v>2020</v>
      </c>
      <c r="E21" s="85">
        <v>2022</v>
      </c>
      <c r="F21" s="4" t="s">
        <v>468</v>
      </c>
      <c r="G21" s="4" t="s">
        <v>469</v>
      </c>
    </row>
    <row r="22" spans="1:7" ht="20" x14ac:dyDescent="0.35">
      <c r="A22" s="4" t="s">
        <v>447</v>
      </c>
      <c r="B22" s="5" t="s">
        <v>470</v>
      </c>
      <c r="C22" s="34">
        <v>2.2000000000000002</v>
      </c>
      <c r="D22" s="85">
        <v>2021</v>
      </c>
      <c r="E22" s="85">
        <v>2022</v>
      </c>
      <c r="F22" s="4" t="s">
        <v>471</v>
      </c>
      <c r="G22" s="4" t="s">
        <v>472</v>
      </c>
    </row>
    <row r="23" spans="1:7" ht="30" x14ac:dyDescent="0.35">
      <c r="A23" s="4" t="s">
        <v>447</v>
      </c>
      <c r="B23" s="5" t="s">
        <v>473</v>
      </c>
      <c r="C23" s="34">
        <v>7</v>
      </c>
      <c r="D23" s="85">
        <v>2018</v>
      </c>
      <c r="E23" s="85">
        <v>2022</v>
      </c>
      <c r="F23" s="4" t="s">
        <v>474</v>
      </c>
      <c r="G23" s="4" t="s">
        <v>475</v>
      </c>
    </row>
    <row r="24" spans="1:7" ht="20" x14ac:dyDescent="0.35">
      <c r="A24" s="4" t="s">
        <v>447</v>
      </c>
      <c r="B24" s="5" t="s">
        <v>476</v>
      </c>
      <c r="C24" s="34">
        <v>6.2</v>
      </c>
      <c r="D24" s="85">
        <v>2020</v>
      </c>
      <c r="E24" s="85">
        <v>2024</v>
      </c>
      <c r="F24" s="4" t="s">
        <v>477</v>
      </c>
      <c r="G24" s="4" t="s">
        <v>478</v>
      </c>
    </row>
    <row r="25" spans="1:7" ht="40" x14ac:dyDescent="0.35">
      <c r="A25" s="4" t="s">
        <v>447</v>
      </c>
      <c r="B25" s="47" t="s">
        <v>479</v>
      </c>
      <c r="C25" s="34">
        <v>2</v>
      </c>
      <c r="D25" s="85">
        <v>2018</v>
      </c>
      <c r="E25" s="85">
        <v>2023</v>
      </c>
      <c r="F25" s="4" t="s">
        <v>480</v>
      </c>
      <c r="G25" s="13" t="s">
        <v>481</v>
      </c>
    </row>
    <row r="26" spans="1:7" ht="110" x14ac:dyDescent="0.35">
      <c r="A26" s="4" t="s">
        <v>447</v>
      </c>
      <c r="B26" s="47" t="s">
        <v>482</v>
      </c>
      <c r="C26" s="34">
        <v>3</v>
      </c>
      <c r="D26" s="85">
        <v>2017</v>
      </c>
      <c r="E26" s="85">
        <v>2021</v>
      </c>
      <c r="F26" s="4" t="s">
        <v>483</v>
      </c>
      <c r="G26" s="13" t="s">
        <v>484</v>
      </c>
    </row>
    <row r="27" spans="1:7" ht="20" x14ac:dyDescent="0.35">
      <c r="A27" s="4" t="s">
        <v>447</v>
      </c>
      <c r="B27" s="5" t="s">
        <v>485</v>
      </c>
      <c r="C27" s="34">
        <v>8</v>
      </c>
      <c r="D27" s="85">
        <v>2021</v>
      </c>
      <c r="E27" s="85">
        <v>2022</v>
      </c>
      <c r="F27" s="4" t="s">
        <v>486</v>
      </c>
      <c r="G27" s="4" t="s">
        <v>487</v>
      </c>
    </row>
    <row r="28" spans="1:7" ht="40" x14ac:dyDescent="0.35">
      <c r="A28" s="4" t="s">
        <v>447</v>
      </c>
      <c r="B28" s="47" t="s">
        <v>488</v>
      </c>
      <c r="C28" s="34">
        <v>2.2000000000000002</v>
      </c>
      <c r="D28" s="85">
        <v>2016</v>
      </c>
      <c r="E28" s="85">
        <v>2021</v>
      </c>
      <c r="F28" s="4" t="s">
        <v>489</v>
      </c>
      <c r="G28" s="4" t="s">
        <v>490</v>
      </c>
    </row>
    <row r="29" spans="1:7" ht="42" x14ac:dyDescent="0.35">
      <c r="A29" s="86" t="s">
        <v>418</v>
      </c>
      <c r="B29" s="1" t="s">
        <v>5</v>
      </c>
      <c r="C29" s="1" t="s">
        <v>6</v>
      </c>
      <c r="D29" s="87" t="s">
        <v>8</v>
      </c>
      <c r="E29" s="86" t="s">
        <v>9</v>
      </c>
      <c r="F29" s="86" t="s">
        <v>10</v>
      </c>
      <c r="G29" s="1" t="s">
        <v>11</v>
      </c>
    </row>
    <row r="30" spans="1:7" ht="90" x14ac:dyDescent="0.35">
      <c r="A30" s="8" t="s">
        <v>491</v>
      </c>
      <c r="B30" s="47" t="s">
        <v>492</v>
      </c>
      <c r="C30" s="34">
        <v>2.2200000000000002</v>
      </c>
      <c r="D30" s="88">
        <v>2020</v>
      </c>
      <c r="E30" s="88">
        <v>2023</v>
      </c>
      <c r="F30" s="4" t="s">
        <v>493</v>
      </c>
      <c r="G30" s="4" t="s">
        <v>494</v>
      </c>
    </row>
    <row r="31" spans="1:7" ht="50" x14ac:dyDescent="0.35">
      <c r="A31" s="8" t="s">
        <v>491</v>
      </c>
      <c r="B31" s="47" t="s">
        <v>495</v>
      </c>
      <c r="C31" s="34">
        <v>4.25</v>
      </c>
      <c r="D31" s="85">
        <v>2019</v>
      </c>
      <c r="E31" s="85">
        <v>2021</v>
      </c>
      <c r="F31" s="4" t="s">
        <v>496</v>
      </c>
      <c r="G31" s="4" t="s">
        <v>497</v>
      </c>
    </row>
    <row r="32" spans="1:7" ht="30" x14ac:dyDescent="0.35">
      <c r="A32" s="8" t="s">
        <v>491</v>
      </c>
      <c r="B32" s="5" t="s">
        <v>498</v>
      </c>
      <c r="C32" s="34">
        <v>261</v>
      </c>
      <c r="D32" s="85">
        <v>2017</v>
      </c>
      <c r="E32" s="85">
        <v>2021</v>
      </c>
      <c r="F32" s="4" t="s">
        <v>499</v>
      </c>
      <c r="G32" s="8" t="s">
        <v>500</v>
      </c>
    </row>
    <row r="33" spans="1:7" ht="30" x14ac:dyDescent="0.35">
      <c r="A33" s="4" t="s">
        <v>491</v>
      </c>
      <c r="B33" s="5" t="s">
        <v>501</v>
      </c>
      <c r="C33" s="12" t="s">
        <v>502</v>
      </c>
      <c r="D33" s="88">
        <v>2021</v>
      </c>
      <c r="E33" s="89" t="s">
        <v>503</v>
      </c>
      <c r="F33" s="4" t="s">
        <v>504</v>
      </c>
      <c r="G33" s="4" t="s">
        <v>505</v>
      </c>
    </row>
    <row r="34" spans="1:7" ht="40" x14ac:dyDescent="0.35">
      <c r="A34" s="4" t="s">
        <v>491</v>
      </c>
      <c r="B34" s="5" t="s">
        <v>506</v>
      </c>
      <c r="C34" s="34">
        <v>53</v>
      </c>
      <c r="D34" s="88">
        <v>2020</v>
      </c>
      <c r="E34" s="88">
        <v>2025</v>
      </c>
      <c r="F34" s="4" t="s">
        <v>507</v>
      </c>
      <c r="G34" s="4" t="s">
        <v>508</v>
      </c>
    </row>
    <row r="35" spans="1:7" ht="50" x14ac:dyDescent="0.35">
      <c r="A35" s="8" t="s">
        <v>491</v>
      </c>
      <c r="B35" s="5" t="s">
        <v>509</v>
      </c>
      <c r="C35" s="34">
        <v>3.1</v>
      </c>
      <c r="D35" s="85">
        <v>2022</v>
      </c>
      <c r="E35" s="85">
        <v>2025</v>
      </c>
      <c r="F35" s="4" t="s">
        <v>510</v>
      </c>
      <c r="G35" s="13" t="s">
        <v>511</v>
      </c>
    </row>
    <row r="36" spans="1:7" ht="60" x14ac:dyDescent="0.35">
      <c r="A36" s="8" t="s">
        <v>491</v>
      </c>
      <c r="B36" s="5" t="s">
        <v>512</v>
      </c>
      <c r="C36" s="34">
        <v>6.1</v>
      </c>
      <c r="D36" s="85">
        <v>2019</v>
      </c>
      <c r="E36" s="85">
        <v>2022</v>
      </c>
      <c r="F36" s="4" t="s">
        <v>513</v>
      </c>
      <c r="G36" s="4" t="s">
        <v>514</v>
      </c>
    </row>
    <row r="37" spans="1:7" ht="30" x14ac:dyDescent="0.35">
      <c r="A37" s="8" t="s">
        <v>491</v>
      </c>
      <c r="B37" s="5" t="s">
        <v>515</v>
      </c>
      <c r="C37" s="34">
        <v>2</v>
      </c>
      <c r="D37" s="85">
        <v>2021</v>
      </c>
      <c r="E37" s="85">
        <v>2022</v>
      </c>
      <c r="F37" s="4" t="s">
        <v>516</v>
      </c>
      <c r="G37" s="4" t="s">
        <v>517</v>
      </c>
    </row>
    <row r="38" spans="1:7" ht="110" x14ac:dyDescent="0.35">
      <c r="A38" s="8" t="s">
        <v>491</v>
      </c>
      <c r="B38" s="5" t="s">
        <v>518</v>
      </c>
      <c r="C38" s="34">
        <v>2.0499999999999998</v>
      </c>
      <c r="D38" s="85">
        <v>2019</v>
      </c>
      <c r="E38" s="85">
        <v>2021</v>
      </c>
      <c r="F38" s="4" t="s">
        <v>519</v>
      </c>
      <c r="G38" s="4" t="s">
        <v>520</v>
      </c>
    </row>
    <row r="39" spans="1:7" ht="100" x14ac:dyDescent="0.35">
      <c r="A39" s="8" t="s">
        <v>491</v>
      </c>
      <c r="B39" s="5" t="s">
        <v>521</v>
      </c>
      <c r="C39" s="34">
        <v>2.2000000000000002</v>
      </c>
      <c r="D39" s="85">
        <v>2019</v>
      </c>
      <c r="E39" s="85">
        <v>2021</v>
      </c>
      <c r="F39" s="4" t="s">
        <v>522</v>
      </c>
      <c r="G39" s="4" t="s">
        <v>523</v>
      </c>
    </row>
    <row r="40" spans="1:7" ht="42" x14ac:dyDescent="0.35">
      <c r="A40" s="86" t="s">
        <v>418</v>
      </c>
      <c r="B40" s="1" t="s">
        <v>5</v>
      </c>
      <c r="C40" s="1" t="s">
        <v>6</v>
      </c>
      <c r="D40" s="87" t="s">
        <v>8</v>
      </c>
      <c r="E40" s="86" t="s">
        <v>9</v>
      </c>
      <c r="F40" s="86" t="s">
        <v>10</v>
      </c>
      <c r="G40" s="1" t="s">
        <v>11</v>
      </c>
    </row>
    <row r="41" spans="1:7" ht="60" x14ac:dyDescent="0.35">
      <c r="A41" s="8" t="s">
        <v>524</v>
      </c>
      <c r="B41" s="47" t="s">
        <v>525</v>
      </c>
      <c r="C41" s="34">
        <f>25+75+5</f>
        <v>105</v>
      </c>
      <c r="D41" s="12" t="s">
        <v>503</v>
      </c>
      <c r="E41" s="85">
        <v>2024</v>
      </c>
      <c r="F41" s="4" t="s">
        <v>526</v>
      </c>
      <c r="G41" s="13" t="s">
        <v>527</v>
      </c>
    </row>
    <row r="42" spans="1:7" ht="40" x14ac:dyDescent="0.35">
      <c r="A42" s="8" t="s">
        <v>524</v>
      </c>
      <c r="B42" s="5" t="s">
        <v>528</v>
      </c>
      <c r="C42" s="34">
        <f>7.4+21</f>
        <v>28.4</v>
      </c>
      <c r="D42" s="12" t="s">
        <v>503</v>
      </c>
      <c r="E42" s="12" t="s">
        <v>503</v>
      </c>
      <c r="F42" s="4" t="s">
        <v>529</v>
      </c>
      <c r="G42" s="13" t="s">
        <v>530</v>
      </c>
    </row>
    <row r="43" spans="1:7" ht="40" x14ac:dyDescent="0.35">
      <c r="A43" s="8" t="s">
        <v>524</v>
      </c>
      <c r="B43" s="47" t="s">
        <v>531</v>
      </c>
      <c r="C43" s="34">
        <v>5.5</v>
      </c>
      <c r="D43" s="12" t="s">
        <v>503</v>
      </c>
      <c r="E43" s="12" t="s">
        <v>503</v>
      </c>
      <c r="F43" s="4" t="s">
        <v>532</v>
      </c>
      <c r="G43" s="8" t="s">
        <v>533</v>
      </c>
    </row>
    <row r="44" spans="1:7" ht="80" x14ac:dyDescent="0.35">
      <c r="A44" s="8" t="s">
        <v>524</v>
      </c>
      <c r="B44" s="47" t="s">
        <v>534</v>
      </c>
      <c r="C44" s="34">
        <v>3</v>
      </c>
      <c r="D44" s="12" t="s">
        <v>503</v>
      </c>
      <c r="E44" s="12" t="s">
        <v>503</v>
      </c>
      <c r="F44" s="4" t="s">
        <v>535</v>
      </c>
      <c r="G44" s="8" t="s">
        <v>536</v>
      </c>
    </row>
    <row r="45" spans="1:7" ht="50" x14ac:dyDescent="0.35">
      <c r="A45" s="8" t="s">
        <v>524</v>
      </c>
      <c r="B45" s="47" t="s">
        <v>537</v>
      </c>
      <c r="C45" s="34">
        <f>15.3+1.6</f>
        <v>16.900000000000002</v>
      </c>
      <c r="D45" s="12" t="s">
        <v>503</v>
      </c>
      <c r="E45" s="12" t="s">
        <v>503</v>
      </c>
      <c r="F45" s="13" t="s">
        <v>538</v>
      </c>
      <c r="G45" s="4" t="s">
        <v>539</v>
      </c>
    </row>
    <row r="46" spans="1:7" ht="40" x14ac:dyDescent="0.35">
      <c r="A46" s="8" t="s">
        <v>524</v>
      </c>
      <c r="B46" s="47" t="s">
        <v>540</v>
      </c>
      <c r="C46" s="34">
        <v>3.5</v>
      </c>
      <c r="D46" s="12" t="s">
        <v>503</v>
      </c>
      <c r="E46" s="12" t="s">
        <v>503</v>
      </c>
      <c r="F46" s="4" t="s">
        <v>541</v>
      </c>
      <c r="G46" s="13" t="s">
        <v>542</v>
      </c>
    </row>
    <row r="47" spans="1:7" ht="70" x14ac:dyDescent="0.35">
      <c r="A47" s="8" t="s">
        <v>524</v>
      </c>
      <c r="B47" s="47" t="s">
        <v>543</v>
      </c>
      <c r="C47" s="34">
        <v>1.9</v>
      </c>
      <c r="D47" s="85">
        <v>2021</v>
      </c>
      <c r="E47" s="85">
        <v>2022</v>
      </c>
      <c r="F47" s="4" t="s">
        <v>544</v>
      </c>
      <c r="G47" s="8" t="s">
        <v>545</v>
      </c>
    </row>
    <row r="48" spans="1:7" ht="40" x14ac:dyDescent="0.35">
      <c r="A48" s="8" t="s">
        <v>524</v>
      </c>
      <c r="B48" s="5" t="s">
        <v>546</v>
      </c>
      <c r="C48" s="34">
        <f>2.3+6.5</f>
        <v>8.8000000000000007</v>
      </c>
      <c r="D48" s="85">
        <v>2021</v>
      </c>
      <c r="E48" s="85">
        <v>2023</v>
      </c>
      <c r="F48" s="4" t="s">
        <v>547</v>
      </c>
      <c r="G48" s="13" t="s">
        <v>548</v>
      </c>
    </row>
    <row r="49" spans="1:7" ht="100" x14ac:dyDescent="0.35">
      <c r="A49" s="8" t="s">
        <v>524</v>
      </c>
      <c r="B49" s="47" t="s">
        <v>549</v>
      </c>
      <c r="C49" s="34">
        <v>11.1</v>
      </c>
      <c r="D49" s="12" t="s">
        <v>503</v>
      </c>
      <c r="E49" s="12" t="s">
        <v>503</v>
      </c>
      <c r="F49" s="4" t="s">
        <v>550</v>
      </c>
      <c r="G49" s="4" t="s">
        <v>551</v>
      </c>
    </row>
    <row r="50" spans="1:7" ht="90" x14ac:dyDescent="0.35">
      <c r="A50" s="8" t="s">
        <v>524</v>
      </c>
      <c r="B50" s="47" t="s">
        <v>552</v>
      </c>
      <c r="C50" s="34">
        <v>6.8</v>
      </c>
      <c r="D50" s="12" t="s">
        <v>503</v>
      </c>
      <c r="E50" s="12" t="s">
        <v>503</v>
      </c>
      <c r="F50" s="4" t="s">
        <v>553</v>
      </c>
      <c r="G50" s="4" t="s">
        <v>554</v>
      </c>
    </row>
    <row r="51" spans="1:7" ht="50" x14ac:dyDescent="0.35">
      <c r="A51" s="8" t="s">
        <v>524</v>
      </c>
      <c r="B51" s="47" t="s">
        <v>555</v>
      </c>
      <c r="C51" s="34">
        <f>18.8+36.6</f>
        <v>55.400000000000006</v>
      </c>
      <c r="D51" s="12" t="s">
        <v>503</v>
      </c>
      <c r="E51" s="12" t="s">
        <v>503</v>
      </c>
      <c r="F51" s="4" t="s">
        <v>556</v>
      </c>
      <c r="G51" s="13" t="s">
        <v>557</v>
      </c>
    </row>
    <row r="52" spans="1:7" ht="80" x14ac:dyDescent="0.35">
      <c r="A52" s="8" t="s">
        <v>524</v>
      </c>
      <c r="B52" s="5" t="s">
        <v>558</v>
      </c>
      <c r="C52" s="34">
        <v>2.7</v>
      </c>
      <c r="D52" s="12" t="s">
        <v>503</v>
      </c>
      <c r="E52" s="9">
        <v>2022</v>
      </c>
      <c r="F52" s="4" t="s">
        <v>559</v>
      </c>
      <c r="G52" s="4" t="s">
        <v>560</v>
      </c>
    </row>
    <row r="53" spans="1:7" ht="80" x14ac:dyDescent="0.35">
      <c r="A53" s="8" t="s">
        <v>524</v>
      </c>
      <c r="B53" s="47" t="s">
        <v>561</v>
      </c>
      <c r="C53" s="34">
        <v>2.8</v>
      </c>
      <c r="D53" s="12" t="s">
        <v>503</v>
      </c>
      <c r="E53" s="9">
        <v>2024</v>
      </c>
      <c r="F53" s="4" t="s">
        <v>562</v>
      </c>
      <c r="G53" s="4" t="s">
        <v>563</v>
      </c>
    </row>
    <row r="54" spans="1:7" ht="50" x14ac:dyDescent="0.35">
      <c r="A54" s="8" t="s">
        <v>524</v>
      </c>
      <c r="B54" s="47" t="s">
        <v>564</v>
      </c>
      <c r="C54" s="34">
        <v>4.4000000000000004</v>
      </c>
      <c r="D54" s="12" t="s">
        <v>503</v>
      </c>
      <c r="E54" s="12" t="s">
        <v>503</v>
      </c>
      <c r="F54" s="4" t="s">
        <v>565</v>
      </c>
      <c r="G54" s="8" t="s">
        <v>566</v>
      </c>
    </row>
    <row r="55" spans="1:7" ht="30" x14ac:dyDescent="0.35">
      <c r="A55" s="8" t="s">
        <v>524</v>
      </c>
      <c r="B55" s="34" t="s">
        <v>567</v>
      </c>
      <c r="C55" s="34">
        <f>1.3+6.6+8.5</f>
        <v>16.399999999999999</v>
      </c>
      <c r="D55" s="12" t="s">
        <v>503</v>
      </c>
      <c r="E55" s="9">
        <v>2019</v>
      </c>
      <c r="F55" s="4" t="s">
        <v>568</v>
      </c>
      <c r="G55" s="4" t="s">
        <v>569</v>
      </c>
    </row>
    <row r="56" spans="1:7" ht="40" x14ac:dyDescent="0.35">
      <c r="A56" s="8" t="s">
        <v>524</v>
      </c>
      <c r="B56" s="47" t="s">
        <v>570</v>
      </c>
      <c r="C56" s="34">
        <f>14.1+10</f>
        <v>24.1</v>
      </c>
      <c r="D56" s="12" t="s">
        <v>503</v>
      </c>
      <c r="E56" s="12" t="s">
        <v>503</v>
      </c>
      <c r="F56" s="4" t="s">
        <v>571</v>
      </c>
      <c r="G56" s="4" t="s">
        <v>572</v>
      </c>
    </row>
    <row r="57" spans="1:7" ht="70" x14ac:dyDescent="0.35">
      <c r="A57" s="8" t="s">
        <v>524</v>
      </c>
      <c r="B57" s="47" t="s">
        <v>573</v>
      </c>
      <c r="C57" s="34">
        <v>3.2</v>
      </c>
      <c r="D57" s="12" t="s">
        <v>503</v>
      </c>
      <c r="E57" s="12" t="s">
        <v>503</v>
      </c>
      <c r="F57" s="4" t="s">
        <v>574</v>
      </c>
      <c r="G57" s="8" t="s">
        <v>575</v>
      </c>
    </row>
    <row r="58" spans="1:7" ht="30" x14ac:dyDescent="0.35">
      <c r="A58" s="8" t="s">
        <v>524</v>
      </c>
      <c r="B58" s="34" t="s">
        <v>576</v>
      </c>
      <c r="C58" s="34">
        <f>9.3+15+5.7</f>
        <v>30</v>
      </c>
      <c r="D58" s="17">
        <v>2021</v>
      </c>
      <c r="E58" s="17">
        <v>2024</v>
      </c>
      <c r="F58" s="4" t="s">
        <v>577</v>
      </c>
      <c r="G58" s="4" t="s">
        <v>578</v>
      </c>
    </row>
    <row r="59" spans="1:7" ht="50" x14ac:dyDescent="0.35">
      <c r="A59" s="8" t="s">
        <v>524</v>
      </c>
      <c r="B59" s="5" t="s">
        <v>579</v>
      </c>
      <c r="C59" s="34">
        <v>7.5</v>
      </c>
      <c r="D59" s="17">
        <v>2021</v>
      </c>
      <c r="E59" s="17">
        <v>2024</v>
      </c>
      <c r="F59" s="4" t="s">
        <v>580</v>
      </c>
      <c r="G59" s="4" t="s">
        <v>581</v>
      </c>
    </row>
    <row r="60" spans="1:7" ht="20" x14ac:dyDescent="0.35">
      <c r="A60" s="8" t="s">
        <v>524</v>
      </c>
      <c r="B60" s="5" t="s">
        <v>582</v>
      </c>
      <c r="C60" s="34">
        <v>8.1999999999999993</v>
      </c>
      <c r="D60" s="17">
        <v>2020</v>
      </c>
      <c r="E60" s="17">
        <v>2023</v>
      </c>
      <c r="F60" s="4" t="s">
        <v>583</v>
      </c>
      <c r="G60" s="4" t="s">
        <v>584</v>
      </c>
    </row>
    <row r="61" spans="1:7" ht="20" x14ac:dyDescent="0.35">
      <c r="A61" s="8" t="s">
        <v>524</v>
      </c>
      <c r="B61" s="5" t="s">
        <v>585</v>
      </c>
      <c r="C61" s="34">
        <v>11.5</v>
      </c>
      <c r="D61" s="17">
        <v>2020</v>
      </c>
      <c r="E61" s="17">
        <v>2023</v>
      </c>
      <c r="F61" s="4" t="s">
        <v>586</v>
      </c>
      <c r="G61" s="4" t="s">
        <v>587</v>
      </c>
    </row>
    <row r="62" spans="1:7" ht="30" x14ac:dyDescent="0.35">
      <c r="A62" s="8" t="s">
        <v>524</v>
      </c>
      <c r="B62" s="34" t="s">
        <v>588</v>
      </c>
      <c r="C62" s="34">
        <v>6.6</v>
      </c>
      <c r="D62" s="17">
        <v>2021</v>
      </c>
      <c r="E62" s="17">
        <v>2022</v>
      </c>
      <c r="F62" s="4" t="s">
        <v>589</v>
      </c>
      <c r="G62" s="4" t="s">
        <v>590</v>
      </c>
    </row>
    <row r="63" spans="1:7" ht="40" x14ac:dyDescent="0.35">
      <c r="A63" s="8" t="s">
        <v>524</v>
      </c>
      <c r="B63" s="47" t="s">
        <v>591</v>
      </c>
      <c r="C63" s="34">
        <v>287</v>
      </c>
      <c r="D63" s="17">
        <v>2021</v>
      </c>
      <c r="E63" s="17">
        <v>2024</v>
      </c>
      <c r="F63" s="4" t="s">
        <v>592</v>
      </c>
      <c r="G63" s="4" t="s">
        <v>593</v>
      </c>
    </row>
    <row r="64" spans="1:7" ht="42" x14ac:dyDescent="0.35">
      <c r="A64" s="83" t="s">
        <v>418</v>
      </c>
      <c r="B64" s="83" t="s">
        <v>5</v>
      </c>
      <c r="C64" s="90" t="s">
        <v>6</v>
      </c>
      <c r="D64" s="91" t="s">
        <v>8</v>
      </c>
      <c r="E64" s="90" t="s">
        <v>9</v>
      </c>
      <c r="F64" s="83" t="s">
        <v>10</v>
      </c>
      <c r="G64" s="83" t="s">
        <v>11</v>
      </c>
    </row>
    <row r="65" spans="1:7" ht="30" x14ac:dyDescent="0.35">
      <c r="A65" s="92" t="s">
        <v>594</v>
      </c>
      <c r="B65" s="93" t="s">
        <v>595</v>
      </c>
      <c r="C65" s="94">
        <v>86.7</v>
      </c>
      <c r="D65" s="94">
        <v>2013</v>
      </c>
      <c r="E65" s="94">
        <v>2021</v>
      </c>
      <c r="F65" s="93" t="s">
        <v>596</v>
      </c>
      <c r="G65" s="93" t="s">
        <v>597</v>
      </c>
    </row>
    <row r="66" spans="1:7" ht="20" x14ac:dyDescent="0.35">
      <c r="A66" s="92" t="s">
        <v>594</v>
      </c>
      <c r="B66" s="93" t="s">
        <v>598</v>
      </c>
      <c r="C66" s="94">
        <v>129.5</v>
      </c>
      <c r="D66" s="94">
        <v>2019</v>
      </c>
      <c r="E66" s="94">
        <v>2026</v>
      </c>
      <c r="F66" s="95" t="s">
        <v>599</v>
      </c>
      <c r="G66" s="93" t="s">
        <v>597</v>
      </c>
    </row>
    <row r="67" spans="1:7" ht="40" x14ac:dyDescent="0.35">
      <c r="A67" s="92" t="s">
        <v>594</v>
      </c>
      <c r="B67" s="93" t="s">
        <v>492</v>
      </c>
      <c r="C67" s="94">
        <v>10.19</v>
      </c>
      <c r="D67" s="96">
        <v>2020</v>
      </c>
      <c r="E67" s="96">
        <v>2025</v>
      </c>
      <c r="F67" s="93" t="s">
        <v>600</v>
      </c>
      <c r="G67" s="93" t="s">
        <v>601</v>
      </c>
    </row>
    <row r="68" spans="1:7" ht="20" x14ac:dyDescent="0.35">
      <c r="A68" s="92" t="s">
        <v>594</v>
      </c>
      <c r="B68" s="93" t="s">
        <v>602</v>
      </c>
      <c r="C68" s="94">
        <v>2.5</v>
      </c>
      <c r="D68" s="96">
        <v>2020</v>
      </c>
      <c r="E68" s="96">
        <v>2025</v>
      </c>
      <c r="F68" s="93" t="s">
        <v>603</v>
      </c>
      <c r="G68" s="97" t="s">
        <v>604</v>
      </c>
    </row>
    <row r="69" spans="1:7" ht="40" x14ac:dyDescent="0.35">
      <c r="A69" s="92" t="s">
        <v>594</v>
      </c>
      <c r="B69" s="93" t="s">
        <v>585</v>
      </c>
      <c r="C69" s="94">
        <v>10.7</v>
      </c>
      <c r="D69" s="96">
        <v>2020</v>
      </c>
      <c r="E69" s="96">
        <v>2025</v>
      </c>
      <c r="F69" s="93" t="s">
        <v>605</v>
      </c>
      <c r="G69" s="93" t="s">
        <v>606</v>
      </c>
    </row>
    <row r="70" spans="1:7" ht="30" x14ac:dyDescent="0.35">
      <c r="A70" s="92" t="s">
        <v>594</v>
      </c>
      <c r="B70" s="93" t="s">
        <v>607</v>
      </c>
      <c r="C70" s="94">
        <v>2.5</v>
      </c>
      <c r="D70" s="96">
        <v>2021</v>
      </c>
      <c r="E70" s="96">
        <v>2025</v>
      </c>
      <c r="F70" s="93" t="s">
        <v>608</v>
      </c>
      <c r="G70" s="93" t="s">
        <v>609</v>
      </c>
    </row>
    <row r="71" spans="1:7" ht="70" x14ac:dyDescent="0.35">
      <c r="A71" s="92" t="s">
        <v>594</v>
      </c>
      <c r="B71" s="93" t="s">
        <v>610</v>
      </c>
      <c r="C71" s="94">
        <v>14.7</v>
      </c>
      <c r="D71" s="96">
        <v>2015</v>
      </c>
      <c r="E71" s="96">
        <v>2021</v>
      </c>
      <c r="F71" s="93" t="s">
        <v>611</v>
      </c>
      <c r="G71" s="93" t="s">
        <v>612</v>
      </c>
    </row>
    <row r="72" spans="1:7" ht="40" x14ac:dyDescent="0.35">
      <c r="A72" s="92" t="s">
        <v>594</v>
      </c>
      <c r="B72" s="93" t="s">
        <v>613</v>
      </c>
      <c r="C72" s="94">
        <v>7.5</v>
      </c>
      <c r="D72" s="96">
        <v>2015</v>
      </c>
      <c r="E72" s="96">
        <v>2022</v>
      </c>
      <c r="F72" s="93" t="s">
        <v>614</v>
      </c>
      <c r="G72" s="93" t="s">
        <v>615</v>
      </c>
    </row>
    <row r="73" spans="1:7" ht="30" x14ac:dyDescent="0.35">
      <c r="A73" s="92" t="s">
        <v>594</v>
      </c>
      <c r="B73" s="93" t="s">
        <v>616</v>
      </c>
      <c r="C73" s="94">
        <v>6.5</v>
      </c>
      <c r="D73" s="96">
        <v>2015</v>
      </c>
      <c r="E73" s="96">
        <v>2023</v>
      </c>
      <c r="F73" s="93" t="s">
        <v>617</v>
      </c>
      <c r="G73" s="93" t="s">
        <v>618</v>
      </c>
    </row>
    <row r="74" spans="1:7" ht="40" x14ac:dyDescent="0.35">
      <c r="A74" s="92" t="s">
        <v>594</v>
      </c>
      <c r="B74" s="93" t="s">
        <v>619</v>
      </c>
      <c r="C74" s="94">
        <v>4</v>
      </c>
      <c r="D74" s="96">
        <v>2016</v>
      </c>
      <c r="E74" s="96">
        <v>2022</v>
      </c>
      <c r="F74" s="93" t="s">
        <v>620</v>
      </c>
      <c r="G74" s="93" t="s">
        <v>621</v>
      </c>
    </row>
    <row r="75" spans="1:7" ht="40" x14ac:dyDescent="0.35">
      <c r="A75" s="92" t="s">
        <v>594</v>
      </c>
      <c r="B75" s="93" t="s">
        <v>622</v>
      </c>
      <c r="C75" s="94">
        <v>6.66</v>
      </c>
      <c r="D75" s="96">
        <v>2016</v>
      </c>
      <c r="E75" s="96">
        <v>2022</v>
      </c>
      <c r="F75" s="93" t="s">
        <v>623</v>
      </c>
      <c r="G75" s="97" t="s">
        <v>624</v>
      </c>
    </row>
    <row r="76" spans="1:7" ht="60" x14ac:dyDescent="0.35">
      <c r="A76" s="92" t="s">
        <v>594</v>
      </c>
      <c r="B76" s="93" t="s">
        <v>625</v>
      </c>
      <c r="C76" s="94">
        <f>22.5+4.5</f>
        <v>27</v>
      </c>
      <c r="D76" s="96">
        <v>2019</v>
      </c>
      <c r="E76" s="96">
        <v>2025</v>
      </c>
      <c r="F76" s="93" t="s">
        <v>626</v>
      </c>
      <c r="G76" s="97" t="s">
        <v>627</v>
      </c>
    </row>
    <row r="77" spans="1:7" ht="60" x14ac:dyDescent="0.35">
      <c r="A77" s="92" t="s">
        <v>594</v>
      </c>
      <c r="B77" s="93" t="s">
        <v>628</v>
      </c>
      <c r="C77" s="94">
        <v>40</v>
      </c>
      <c r="D77" s="96">
        <v>2019</v>
      </c>
      <c r="E77" s="96">
        <v>2023</v>
      </c>
      <c r="F77" s="97" t="s">
        <v>629</v>
      </c>
      <c r="G77" s="97" t="s">
        <v>630</v>
      </c>
    </row>
    <row r="78" spans="1:7" ht="40" x14ac:dyDescent="0.35">
      <c r="A78" s="92" t="s">
        <v>594</v>
      </c>
      <c r="B78" s="93" t="s">
        <v>631</v>
      </c>
      <c r="C78" s="94">
        <v>16.5</v>
      </c>
      <c r="D78" s="96">
        <v>2019</v>
      </c>
      <c r="E78" s="96">
        <v>2023</v>
      </c>
      <c r="F78" s="93" t="s">
        <v>632</v>
      </c>
      <c r="G78" s="97" t="s">
        <v>633</v>
      </c>
    </row>
    <row r="79" spans="1:7" ht="30" x14ac:dyDescent="0.35">
      <c r="A79" s="92" t="s">
        <v>594</v>
      </c>
      <c r="B79" s="93" t="s">
        <v>634</v>
      </c>
      <c r="C79" s="94">
        <v>7</v>
      </c>
      <c r="D79" s="96">
        <v>2019</v>
      </c>
      <c r="E79" s="96">
        <v>2023</v>
      </c>
      <c r="F79" s="93" t="s">
        <v>635</v>
      </c>
      <c r="G79" s="97" t="s">
        <v>636</v>
      </c>
    </row>
    <row r="80" spans="1:7" ht="40" x14ac:dyDescent="0.35">
      <c r="A80" s="92" t="s">
        <v>594</v>
      </c>
      <c r="B80" s="93" t="s">
        <v>637</v>
      </c>
      <c r="C80" s="94">
        <v>101.3</v>
      </c>
      <c r="D80" s="96">
        <v>2020</v>
      </c>
      <c r="E80" s="96">
        <v>2024</v>
      </c>
      <c r="F80" s="93" t="s">
        <v>638</v>
      </c>
      <c r="G80" s="97" t="s">
        <v>639</v>
      </c>
    </row>
    <row r="81" spans="1:7" ht="40" x14ac:dyDescent="0.35">
      <c r="A81" s="92" t="s">
        <v>594</v>
      </c>
      <c r="B81" s="97" t="s">
        <v>640</v>
      </c>
      <c r="C81" s="94">
        <v>15.2</v>
      </c>
      <c r="D81" s="96">
        <v>2020</v>
      </c>
      <c r="E81" s="96">
        <v>2025</v>
      </c>
      <c r="F81" s="93" t="s">
        <v>641</v>
      </c>
      <c r="G81" s="97" t="s">
        <v>642</v>
      </c>
    </row>
    <row r="82" spans="1:7" ht="30" x14ac:dyDescent="0.35">
      <c r="A82" s="92" t="s">
        <v>594</v>
      </c>
      <c r="B82" s="93" t="s">
        <v>643</v>
      </c>
      <c r="C82" s="94">
        <v>10</v>
      </c>
      <c r="D82" s="96">
        <v>2020</v>
      </c>
      <c r="E82" s="96">
        <v>2025</v>
      </c>
      <c r="F82" s="93" t="s">
        <v>644</v>
      </c>
      <c r="G82" s="97" t="s">
        <v>645</v>
      </c>
    </row>
    <row r="83" spans="1:7" ht="40" x14ac:dyDescent="0.35">
      <c r="A83" s="92" t="s">
        <v>594</v>
      </c>
      <c r="B83" s="93" t="s">
        <v>646</v>
      </c>
      <c r="C83" s="94">
        <v>2.5</v>
      </c>
      <c r="D83" s="96">
        <v>2020</v>
      </c>
      <c r="E83" s="96">
        <v>2024</v>
      </c>
      <c r="F83" s="93" t="s">
        <v>647</v>
      </c>
      <c r="G83" s="97" t="s">
        <v>648</v>
      </c>
    </row>
    <row r="84" spans="1:7" ht="42" x14ac:dyDescent="0.35">
      <c r="A84" s="98" t="s">
        <v>418</v>
      </c>
      <c r="B84" s="98" t="s">
        <v>5</v>
      </c>
      <c r="C84" s="99" t="s">
        <v>6</v>
      </c>
      <c r="D84" s="100" t="s">
        <v>8</v>
      </c>
      <c r="E84" s="99" t="s">
        <v>9</v>
      </c>
      <c r="F84" s="98" t="s">
        <v>10</v>
      </c>
      <c r="G84" s="98" t="s">
        <v>11</v>
      </c>
    </row>
    <row r="85" spans="1:7" ht="80" x14ac:dyDescent="0.35">
      <c r="A85" s="92" t="s">
        <v>649</v>
      </c>
      <c r="B85" s="97" t="s">
        <v>650</v>
      </c>
      <c r="C85" s="101" t="s">
        <v>651</v>
      </c>
      <c r="D85" s="96">
        <v>2019</v>
      </c>
      <c r="E85" s="96" t="s">
        <v>503</v>
      </c>
      <c r="F85" s="93" t="s">
        <v>652</v>
      </c>
      <c r="G85" s="97" t="s">
        <v>653</v>
      </c>
    </row>
    <row r="86" spans="1:7" ht="80" x14ac:dyDescent="0.35">
      <c r="A86" s="92" t="s">
        <v>649</v>
      </c>
      <c r="B86" s="93" t="s">
        <v>654</v>
      </c>
      <c r="C86" s="96" t="s">
        <v>655</v>
      </c>
      <c r="D86" s="96">
        <v>2018</v>
      </c>
      <c r="E86" s="96" t="s">
        <v>503</v>
      </c>
      <c r="F86" s="93" t="s">
        <v>656</v>
      </c>
      <c r="G86" s="93" t="s">
        <v>657</v>
      </c>
    </row>
    <row r="87" spans="1:7" ht="70" x14ac:dyDescent="0.35">
      <c r="A87" s="92" t="s">
        <v>649</v>
      </c>
      <c r="B87" s="93" t="s">
        <v>464</v>
      </c>
      <c r="C87" s="94">
        <v>19</v>
      </c>
      <c r="D87" s="96">
        <v>2019</v>
      </c>
      <c r="E87" s="96" t="s">
        <v>503</v>
      </c>
      <c r="F87" s="93" t="s">
        <v>658</v>
      </c>
      <c r="G87" s="93" t="s">
        <v>659</v>
      </c>
    </row>
    <row r="88" spans="1:7" ht="80" x14ac:dyDescent="0.35">
      <c r="A88" s="21" t="s">
        <v>649</v>
      </c>
      <c r="B88" s="23" t="s">
        <v>660</v>
      </c>
      <c r="C88" s="31">
        <v>6.1</v>
      </c>
      <c r="D88" s="102">
        <v>2011</v>
      </c>
      <c r="E88" s="103">
        <v>2024</v>
      </c>
      <c r="F88" s="14" t="s">
        <v>661</v>
      </c>
      <c r="G88" s="14" t="s">
        <v>662</v>
      </c>
    </row>
    <row r="89" spans="1:7" ht="90" x14ac:dyDescent="0.35">
      <c r="A89" s="21" t="s">
        <v>649</v>
      </c>
      <c r="B89" s="23" t="s">
        <v>663</v>
      </c>
      <c r="C89" s="102">
        <v>13</v>
      </c>
      <c r="D89" s="102">
        <v>2013</v>
      </c>
      <c r="E89" s="103" t="s">
        <v>503</v>
      </c>
      <c r="F89" s="14" t="s">
        <v>664</v>
      </c>
      <c r="G89" s="14" t="s">
        <v>665</v>
      </c>
    </row>
    <row r="90" spans="1:7" ht="80" x14ac:dyDescent="0.35">
      <c r="A90" s="92" t="s">
        <v>649</v>
      </c>
      <c r="B90" s="93" t="s">
        <v>448</v>
      </c>
      <c r="C90" s="94">
        <v>14.5</v>
      </c>
      <c r="D90" s="94">
        <v>2019</v>
      </c>
      <c r="E90" s="94">
        <v>2024</v>
      </c>
      <c r="F90" s="14" t="s">
        <v>666</v>
      </c>
      <c r="G90" s="14" t="s">
        <v>667</v>
      </c>
    </row>
    <row r="91" spans="1:7" ht="80" x14ac:dyDescent="0.35">
      <c r="A91" s="92" t="s">
        <v>649</v>
      </c>
      <c r="B91" s="93" t="s">
        <v>668</v>
      </c>
      <c r="C91" s="94">
        <v>3.262</v>
      </c>
      <c r="D91" s="94">
        <v>2019</v>
      </c>
      <c r="E91" s="94">
        <v>2021</v>
      </c>
      <c r="F91" s="93" t="s">
        <v>669</v>
      </c>
      <c r="G91" s="14" t="s">
        <v>670</v>
      </c>
    </row>
    <row r="92" spans="1:7" ht="42" x14ac:dyDescent="0.35">
      <c r="A92" s="86" t="s">
        <v>418</v>
      </c>
      <c r="B92" s="86" t="s">
        <v>5</v>
      </c>
      <c r="C92" s="1" t="s">
        <v>6</v>
      </c>
      <c r="D92" s="87" t="s">
        <v>8</v>
      </c>
      <c r="E92" s="86" t="s">
        <v>9</v>
      </c>
      <c r="F92" s="86" t="s">
        <v>10</v>
      </c>
      <c r="G92" s="86" t="s">
        <v>11</v>
      </c>
    </row>
    <row r="93" spans="1:7" ht="80" x14ac:dyDescent="0.35">
      <c r="A93" s="8" t="s">
        <v>671</v>
      </c>
      <c r="B93" s="5" t="s">
        <v>672</v>
      </c>
      <c r="C93" s="34">
        <v>38.67</v>
      </c>
      <c r="D93" s="9">
        <v>2017</v>
      </c>
      <c r="E93" s="104">
        <v>2024</v>
      </c>
      <c r="F93" s="8" t="s">
        <v>673</v>
      </c>
      <c r="G93" s="4" t="s">
        <v>674</v>
      </c>
    </row>
    <row r="94" spans="1:7" ht="60" x14ac:dyDescent="0.35">
      <c r="A94" s="8" t="s">
        <v>671</v>
      </c>
      <c r="B94" s="5" t="s">
        <v>675</v>
      </c>
      <c r="C94" s="34">
        <v>4.43</v>
      </c>
      <c r="D94" s="9">
        <v>2019</v>
      </c>
      <c r="E94" s="104">
        <v>2024</v>
      </c>
      <c r="F94" s="13" t="s">
        <v>676</v>
      </c>
      <c r="G94" s="13" t="s">
        <v>677</v>
      </c>
    </row>
    <row r="95" spans="1:7" ht="40" x14ac:dyDescent="0.35">
      <c r="A95" s="8" t="s">
        <v>671</v>
      </c>
      <c r="B95" s="5" t="s">
        <v>678</v>
      </c>
      <c r="C95" s="34">
        <v>9.14</v>
      </c>
      <c r="D95" s="9">
        <v>2013</v>
      </c>
      <c r="E95" s="105" t="s">
        <v>503</v>
      </c>
      <c r="F95" s="4" t="s">
        <v>679</v>
      </c>
      <c r="G95" s="8" t="s">
        <v>680</v>
      </c>
    </row>
    <row r="96" spans="1:7" ht="70" x14ac:dyDescent="0.35">
      <c r="A96" s="8" t="s">
        <v>671</v>
      </c>
      <c r="B96" s="47" t="s">
        <v>681</v>
      </c>
      <c r="C96" s="34">
        <v>9.11</v>
      </c>
      <c r="D96" s="9">
        <v>2013</v>
      </c>
      <c r="E96" s="105" t="s">
        <v>503</v>
      </c>
      <c r="F96" s="13" t="s">
        <v>682</v>
      </c>
      <c r="G96" s="13" t="s">
        <v>683</v>
      </c>
    </row>
    <row r="97" spans="1:7" ht="30" x14ac:dyDescent="0.35">
      <c r="A97" s="8" t="s">
        <v>671</v>
      </c>
      <c r="B97" s="47" t="s">
        <v>684</v>
      </c>
      <c r="C97" s="34">
        <v>17.350000000000001</v>
      </c>
      <c r="D97" s="9">
        <v>2013</v>
      </c>
      <c r="E97" s="105" t="s">
        <v>503</v>
      </c>
      <c r="F97" s="4" t="s">
        <v>685</v>
      </c>
      <c r="G97" s="4" t="s">
        <v>597</v>
      </c>
    </row>
    <row r="98" spans="1:7" ht="100" x14ac:dyDescent="0.35">
      <c r="A98" s="106" t="s">
        <v>671</v>
      </c>
      <c r="B98" s="107" t="s">
        <v>686</v>
      </c>
      <c r="C98" s="108">
        <v>2.44</v>
      </c>
      <c r="D98" s="104">
        <v>2013</v>
      </c>
      <c r="E98" s="104" t="s">
        <v>503</v>
      </c>
      <c r="F98" s="106" t="s">
        <v>687</v>
      </c>
      <c r="G98" s="40" t="s">
        <v>688</v>
      </c>
    </row>
    <row r="99" spans="1:7" ht="30" x14ac:dyDescent="0.35">
      <c r="A99" s="106" t="s">
        <v>671</v>
      </c>
      <c r="B99" s="107" t="s">
        <v>689</v>
      </c>
      <c r="C99" s="108">
        <v>3.23</v>
      </c>
      <c r="D99" s="104">
        <v>2017</v>
      </c>
      <c r="E99" s="104" t="s">
        <v>503</v>
      </c>
      <c r="F99" s="40" t="s">
        <v>690</v>
      </c>
      <c r="G99" s="40" t="s">
        <v>691</v>
      </c>
    </row>
    <row r="100" spans="1:7" ht="70" x14ac:dyDescent="0.35">
      <c r="A100" s="106" t="s">
        <v>671</v>
      </c>
      <c r="B100" s="109" t="s">
        <v>692</v>
      </c>
      <c r="C100" s="108">
        <v>11.35</v>
      </c>
      <c r="D100" s="104">
        <v>2013</v>
      </c>
      <c r="E100" s="105" t="s">
        <v>503</v>
      </c>
      <c r="F100" s="106" t="s">
        <v>693</v>
      </c>
      <c r="G100" s="40" t="s">
        <v>597</v>
      </c>
    </row>
    <row r="101" spans="1:7" ht="40" x14ac:dyDescent="0.35">
      <c r="A101" s="106" t="s">
        <v>671</v>
      </c>
      <c r="B101" s="108" t="s">
        <v>694</v>
      </c>
      <c r="C101" s="108">
        <v>3.9</v>
      </c>
      <c r="D101" s="104">
        <v>2015</v>
      </c>
      <c r="E101" s="105" t="s">
        <v>503</v>
      </c>
      <c r="F101" s="40" t="s">
        <v>695</v>
      </c>
      <c r="G101" s="40" t="s">
        <v>696</v>
      </c>
    </row>
    <row r="102" spans="1:7" ht="30" x14ac:dyDescent="0.35">
      <c r="A102" s="106" t="s">
        <v>671</v>
      </c>
      <c r="B102" s="109" t="s">
        <v>697</v>
      </c>
      <c r="C102" s="108">
        <v>2.31</v>
      </c>
      <c r="D102" s="104">
        <v>2017</v>
      </c>
      <c r="E102" s="104" t="s">
        <v>503</v>
      </c>
      <c r="F102" s="40" t="s">
        <v>698</v>
      </c>
      <c r="G102" s="110" t="s">
        <v>699</v>
      </c>
    </row>
    <row r="103" spans="1:7" ht="40" x14ac:dyDescent="0.35">
      <c r="A103" s="106" t="s">
        <v>671</v>
      </c>
      <c r="B103" s="107" t="s">
        <v>700</v>
      </c>
      <c r="C103" s="108">
        <v>2.2999999999999998</v>
      </c>
      <c r="D103" s="104">
        <v>2012</v>
      </c>
      <c r="E103" s="105" t="s">
        <v>503</v>
      </c>
      <c r="F103" s="40" t="s">
        <v>701</v>
      </c>
      <c r="G103" s="110" t="s">
        <v>702</v>
      </c>
    </row>
    <row r="104" spans="1:7" ht="70" x14ac:dyDescent="0.35">
      <c r="A104" s="106" t="s">
        <v>671</v>
      </c>
      <c r="B104" s="108" t="s">
        <v>703</v>
      </c>
      <c r="C104" s="108">
        <v>6.44</v>
      </c>
      <c r="D104" s="105" t="s">
        <v>704</v>
      </c>
      <c r="E104" s="105" t="s">
        <v>503</v>
      </c>
      <c r="F104" s="40" t="s">
        <v>705</v>
      </c>
      <c r="G104" s="40" t="s">
        <v>597</v>
      </c>
    </row>
    <row r="105" spans="1:7" ht="40" x14ac:dyDescent="0.35">
      <c r="A105" s="106" t="s">
        <v>671</v>
      </c>
      <c r="B105" s="106" t="s">
        <v>706</v>
      </c>
      <c r="C105" s="108">
        <v>4.91</v>
      </c>
      <c r="D105" s="104">
        <v>2018</v>
      </c>
      <c r="E105" s="104">
        <v>2021</v>
      </c>
      <c r="F105" s="40" t="s">
        <v>707</v>
      </c>
      <c r="G105" s="110" t="s">
        <v>708</v>
      </c>
    </row>
    <row r="106" spans="1:7" ht="90" x14ac:dyDescent="0.35">
      <c r="A106" s="106" t="s">
        <v>671</v>
      </c>
      <c r="B106" s="109" t="s">
        <v>709</v>
      </c>
      <c r="C106" s="108">
        <v>5.43</v>
      </c>
      <c r="D106" s="104">
        <v>2019</v>
      </c>
      <c r="E106" s="104">
        <v>2023</v>
      </c>
      <c r="F106" s="106" t="s">
        <v>710</v>
      </c>
      <c r="G106" s="106" t="s">
        <v>711</v>
      </c>
    </row>
    <row r="107" spans="1:7" ht="40" x14ac:dyDescent="0.35">
      <c r="A107" s="106" t="s">
        <v>671</v>
      </c>
      <c r="B107" s="109" t="s">
        <v>712</v>
      </c>
      <c r="C107" s="108">
        <v>1.88</v>
      </c>
      <c r="D107" s="104">
        <v>2021</v>
      </c>
      <c r="E107" s="104">
        <v>2023</v>
      </c>
      <c r="F107" s="40" t="s">
        <v>713</v>
      </c>
      <c r="G107" s="110" t="s">
        <v>714</v>
      </c>
    </row>
    <row r="108" spans="1:7" ht="30" x14ac:dyDescent="0.35">
      <c r="A108" s="106" t="s">
        <v>671</v>
      </c>
      <c r="B108" s="109" t="s">
        <v>715</v>
      </c>
      <c r="C108" s="108">
        <v>3.13</v>
      </c>
      <c r="D108" s="104">
        <v>2019</v>
      </c>
      <c r="E108" s="104">
        <v>2021</v>
      </c>
      <c r="F108" s="40" t="s">
        <v>716</v>
      </c>
      <c r="G108" s="110" t="s">
        <v>717</v>
      </c>
    </row>
    <row r="109" spans="1:7" ht="50" x14ac:dyDescent="0.35">
      <c r="A109" s="106" t="s">
        <v>671</v>
      </c>
      <c r="B109" s="107" t="s">
        <v>718</v>
      </c>
      <c r="C109" s="108">
        <v>4.2300000000000004</v>
      </c>
      <c r="D109" s="104">
        <v>2019</v>
      </c>
      <c r="E109" s="111">
        <v>2023</v>
      </c>
      <c r="F109" s="110" t="s">
        <v>719</v>
      </c>
      <c r="G109" s="40" t="s">
        <v>720</v>
      </c>
    </row>
    <row r="110" spans="1:7" ht="100" x14ac:dyDescent="0.35">
      <c r="A110" s="106" t="s">
        <v>671</v>
      </c>
      <c r="B110" s="109" t="s">
        <v>721</v>
      </c>
      <c r="C110" s="108">
        <v>31.96</v>
      </c>
      <c r="D110" s="104">
        <v>2019</v>
      </c>
      <c r="E110" s="111">
        <v>2023</v>
      </c>
      <c r="F110" s="40" t="s">
        <v>722</v>
      </c>
      <c r="G110" s="110" t="s">
        <v>723</v>
      </c>
    </row>
    <row r="111" spans="1:7" ht="80" x14ac:dyDescent="0.35">
      <c r="A111" s="106" t="s">
        <v>671</v>
      </c>
      <c r="B111" s="109" t="s">
        <v>724</v>
      </c>
      <c r="C111" s="108">
        <v>2.6</v>
      </c>
      <c r="D111" s="104">
        <v>2019</v>
      </c>
      <c r="E111" s="104">
        <v>2022</v>
      </c>
      <c r="F111" s="106" t="s">
        <v>725</v>
      </c>
      <c r="G111" s="40" t="s">
        <v>726</v>
      </c>
    </row>
    <row r="112" spans="1:7" ht="20" x14ac:dyDescent="0.35">
      <c r="A112" s="106" t="s">
        <v>671</v>
      </c>
      <c r="B112" s="107" t="s">
        <v>727</v>
      </c>
      <c r="C112" s="108">
        <v>2.23</v>
      </c>
      <c r="D112" s="104">
        <v>2019</v>
      </c>
      <c r="E112" s="104">
        <v>2021</v>
      </c>
      <c r="F112" s="40" t="s">
        <v>728</v>
      </c>
      <c r="G112" s="40" t="s">
        <v>597</v>
      </c>
    </row>
    <row r="113" spans="1:7" ht="40" x14ac:dyDescent="0.35">
      <c r="A113" s="106" t="s">
        <v>671</v>
      </c>
      <c r="B113" s="109" t="s">
        <v>729</v>
      </c>
      <c r="C113" s="108">
        <v>4.5</v>
      </c>
      <c r="D113" s="104">
        <v>2019</v>
      </c>
      <c r="E113" s="105" t="s">
        <v>503</v>
      </c>
      <c r="F113" s="40" t="s">
        <v>730</v>
      </c>
      <c r="G113" s="110" t="s">
        <v>731</v>
      </c>
    </row>
    <row r="114" spans="1:7" x14ac:dyDescent="0.35">
      <c r="A114" s="106" t="s">
        <v>671</v>
      </c>
      <c r="B114" s="109" t="s">
        <v>732</v>
      </c>
      <c r="C114" s="108">
        <v>0.92</v>
      </c>
      <c r="D114" s="104">
        <v>2021</v>
      </c>
      <c r="E114" s="111">
        <v>2021</v>
      </c>
      <c r="F114" s="40" t="s">
        <v>733</v>
      </c>
      <c r="G114" s="40" t="s">
        <v>734</v>
      </c>
    </row>
    <row r="115" spans="1:7" ht="20" x14ac:dyDescent="0.35">
      <c r="A115" s="106" t="s">
        <v>671</v>
      </c>
      <c r="B115" s="109" t="s">
        <v>735</v>
      </c>
      <c r="C115" s="108">
        <v>1.8</v>
      </c>
      <c r="D115" s="104">
        <v>2021</v>
      </c>
      <c r="E115" s="111">
        <v>2021</v>
      </c>
      <c r="F115" s="40" t="s">
        <v>736</v>
      </c>
      <c r="G115" s="110" t="s">
        <v>597</v>
      </c>
    </row>
    <row r="116" spans="1:7" ht="30" x14ac:dyDescent="0.35">
      <c r="A116" s="106" t="s">
        <v>671</v>
      </c>
      <c r="B116" s="109" t="s">
        <v>737</v>
      </c>
      <c r="C116" s="108">
        <v>2.23</v>
      </c>
      <c r="D116" s="104">
        <v>2021</v>
      </c>
      <c r="E116" s="111">
        <v>2022</v>
      </c>
      <c r="F116" s="40" t="s">
        <v>738</v>
      </c>
      <c r="G116" s="40" t="s">
        <v>739</v>
      </c>
    </row>
    <row r="117" spans="1:7" ht="30" x14ac:dyDescent="0.35">
      <c r="A117" s="106" t="s">
        <v>671</v>
      </c>
      <c r="B117" s="109" t="s">
        <v>740</v>
      </c>
      <c r="C117" s="108">
        <v>1.64</v>
      </c>
      <c r="D117" s="104">
        <v>2021</v>
      </c>
      <c r="E117" s="111">
        <v>2021</v>
      </c>
      <c r="F117" s="40" t="s">
        <v>741</v>
      </c>
      <c r="G117" s="110" t="s">
        <v>597</v>
      </c>
    </row>
    <row r="118" spans="1:7" ht="40" x14ac:dyDescent="0.35">
      <c r="A118" s="106" t="s">
        <v>671</v>
      </c>
      <c r="B118" s="109" t="s">
        <v>742</v>
      </c>
      <c r="C118" s="108">
        <v>1.08</v>
      </c>
      <c r="D118" s="104">
        <v>2021</v>
      </c>
      <c r="E118" s="111">
        <v>2022</v>
      </c>
      <c r="F118" s="40" t="s">
        <v>743</v>
      </c>
      <c r="G118" s="40" t="s">
        <v>734</v>
      </c>
    </row>
    <row r="119" spans="1:7" ht="30" x14ac:dyDescent="0.35">
      <c r="A119" s="106" t="s">
        <v>671</v>
      </c>
      <c r="B119" s="109" t="s">
        <v>744</v>
      </c>
      <c r="C119" s="108">
        <v>4.7</v>
      </c>
      <c r="D119" s="104">
        <v>2019</v>
      </c>
      <c r="E119" s="111">
        <v>2022</v>
      </c>
      <c r="F119" s="112" t="s">
        <v>745</v>
      </c>
      <c r="G119" s="110" t="s">
        <v>746</v>
      </c>
    </row>
    <row r="120" spans="1:7" ht="30" x14ac:dyDescent="0.35">
      <c r="A120" s="106" t="s">
        <v>671</v>
      </c>
      <c r="B120" s="109" t="s">
        <v>747</v>
      </c>
      <c r="C120" s="108">
        <v>0.91</v>
      </c>
      <c r="D120" s="104">
        <v>2019</v>
      </c>
      <c r="E120" s="111">
        <v>2022</v>
      </c>
      <c r="F120" s="40" t="s">
        <v>748</v>
      </c>
      <c r="G120" s="40" t="s">
        <v>749</v>
      </c>
    </row>
    <row r="121" spans="1:7" ht="20" x14ac:dyDescent="0.35">
      <c r="A121" s="106" t="s">
        <v>671</v>
      </c>
      <c r="B121" s="109" t="s">
        <v>750</v>
      </c>
      <c r="C121" s="108">
        <v>0.41899999999999998</v>
      </c>
      <c r="D121" s="104">
        <v>2019</v>
      </c>
      <c r="E121" s="111">
        <v>2022</v>
      </c>
      <c r="F121" s="40" t="s">
        <v>751</v>
      </c>
      <c r="G121" s="40" t="s">
        <v>734</v>
      </c>
    </row>
    <row r="122" spans="1:7" ht="42" x14ac:dyDescent="0.35">
      <c r="A122" s="86" t="s">
        <v>418</v>
      </c>
      <c r="B122" s="86" t="s">
        <v>5</v>
      </c>
      <c r="C122" s="113" t="s">
        <v>6</v>
      </c>
      <c r="D122" s="114" t="s">
        <v>8</v>
      </c>
      <c r="E122" s="115" t="s">
        <v>9</v>
      </c>
      <c r="F122" s="1" t="s">
        <v>10</v>
      </c>
      <c r="G122" s="1" t="s">
        <v>11</v>
      </c>
    </row>
    <row r="123" spans="1:7" ht="50" x14ac:dyDescent="0.35">
      <c r="A123" s="116" t="s">
        <v>752</v>
      </c>
      <c r="B123" s="35" t="s">
        <v>753</v>
      </c>
      <c r="C123" s="102">
        <v>91.41</v>
      </c>
      <c r="D123" s="102">
        <v>2013</v>
      </c>
      <c r="E123" s="102">
        <v>2020</v>
      </c>
      <c r="F123" s="35" t="s">
        <v>754</v>
      </c>
      <c r="G123" s="117" t="s">
        <v>755</v>
      </c>
    </row>
    <row r="124" spans="1:7" ht="50" x14ac:dyDescent="0.35">
      <c r="A124" s="116" t="s">
        <v>752</v>
      </c>
      <c r="B124" s="117" t="s">
        <v>756</v>
      </c>
      <c r="C124" s="102">
        <f>51.94</f>
        <v>51.94</v>
      </c>
      <c r="D124" s="102">
        <v>2020</v>
      </c>
      <c r="E124" s="102">
        <v>2026</v>
      </c>
      <c r="F124" s="117" t="s">
        <v>757</v>
      </c>
      <c r="G124" s="117" t="s">
        <v>758</v>
      </c>
    </row>
    <row r="125" spans="1:7" ht="30" x14ac:dyDescent="0.35">
      <c r="A125" s="116" t="s">
        <v>752</v>
      </c>
      <c r="B125" s="117" t="s">
        <v>759</v>
      </c>
      <c r="C125" s="118">
        <v>31.9</v>
      </c>
      <c r="D125" s="102">
        <v>2020</v>
      </c>
      <c r="E125" s="103" t="s">
        <v>503</v>
      </c>
      <c r="F125" s="117" t="s">
        <v>760</v>
      </c>
      <c r="G125" s="117" t="s">
        <v>761</v>
      </c>
    </row>
    <row r="126" spans="1:7" ht="20" x14ac:dyDescent="0.35">
      <c r="A126" s="116" t="s">
        <v>752</v>
      </c>
      <c r="B126" s="35" t="s">
        <v>762</v>
      </c>
      <c r="C126" s="102">
        <v>6.53</v>
      </c>
      <c r="D126" s="102">
        <v>2020</v>
      </c>
      <c r="E126" s="103" t="s">
        <v>503</v>
      </c>
      <c r="F126" s="117" t="s">
        <v>763</v>
      </c>
      <c r="G126" s="35" t="s">
        <v>597</v>
      </c>
    </row>
    <row r="127" spans="1:7" ht="50" x14ac:dyDescent="0.35">
      <c r="A127" s="116" t="s">
        <v>752</v>
      </c>
      <c r="B127" s="35" t="s">
        <v>764</v>
      </c>
      <c r="C127" s="102">
        <f>5.74+1.75+0.56</f>
        <v>8.0500000000000007</v>
      </c>
      <c r="D127" s="102">
        <v>2018</v>
      </c>
      <c r="E127" s="103" t="s">
        <v>503</v>
      </c>
      <c r="F127" s="117" t="s">
        <v>765</v>
      </c>
      <c r="G127" s="117" t="s">
        <v>766</v>
      </c>
    </row>
    <row r="128" spans="1:7" ht="30" x14ac:dyDescent="0.35">
      <c r="A128" s="116" t="s">
        <v>752</v>
      </c>
      <c r="B128" s="35" t="s">
        <v>767</v>
      </c>
      <c r="C128" s="118">
        <v>27.5</v>
      </c>
      <c r="D128" s="102">
        <v>2020</v>
      </c>
      <c r="E128" s="102">
        <v>2022</v>
      </c>
      <c r="F128" s="119" t="s">
        <v>768</v>
      </c>
      <c r="G128" s="117" t="s">
        <v>769</v>
      </c>
    </row>
    <row r="129" spans="1:7" ht="40" x14ac:dyDescent="0.35">
      <c r="A129" s="116" t="s">
        <v>752</v>
      </c>
      <c r="B129" s="117" t="s">
        <v>770</v>
      </c>
      <c r="C129" s="118">
        <v>28.97</v>
      </c>
      <c r="D129" s="102">
        <v>2020</v>
      </c>
      <c r="E129" s="103" t="s">
        <v>503</v>
      </c>
      <c r="F129" s="119" t="s">
        <v>771</v>
      </c>
      <c r="G129" s="117" t="s">
        <v>772</v>
      </c>
    </row>
    <row r="130" spans="1:7" ht="40" x14ac:dyDescent="0.35">
      <c r="A130" s="116" t="s">
        <v>752</v>
      </c>
      <c r="B130" s="117" t="s">
        <v>773</v>
      </c>
      <c r="C130" s="118">
        <v>16.72</v>
      </c>
      <c r="D130" s="102">
        <v>2020</v>
      </c>
      <c r="E130" s="103" t="s">
        <v>503</v>
      </c>
      <c r="F130" s="117" t="s">
        <v>774</v>
      </c>
      <c r="G130" s="117" t="s">
        <v>775</v>
      </c>
    </row>
    <row r="131" spans="1:7" ht="30" x14ac:dyDescent="0.35">
      <c r="A131" s="116" t="s">
        <v>752</v>
      </c>
      <c r="B131" s="35" t="s">
        <v>776</v>
      </c>
      <c r="C131" s="102">
        <v>19.170000000000002</v>
      </c>
      <c r="D131" s="102">
        <v>2020</v>
      </c>
      <c r="E131" s="103" t="s">
        <v>503</v>
      </c>
      <c r="F131" s="35" t="s">
        <v>777</v>
      </c>
      <c r="G131" s="35" t="s">
        <v>597</v>
      </c>
    </row>
    <row r="132" spans="1:7" ht="40" x14ac:dyDescent="0.35">
      <c r="A132" s="116" t="s">
        <v>752</v>
      </c>
      <c r="B132" s="35" t="s">
        <v>778</v>
      </c>
      <c r="C132" s="118">
        <v>6</v>
      </c>
      <c r="D132" s="102">
        <v>2017</v>
      </c>
      <c r="E132" s="102">
        <v>2022</v>
      </c>
      <c r="F132" s="117" t="s">
        <v>779</v>
      </c>
      <c r="G132" s="117" t="s">
        <v>780</v>
      </c>
    </row>
    <row r="133" spans="1:7" ht="40" x14ac:dyDescent="0.35">
      <c r="A133" s="116" t="s">
        <v>752</v>
      </c>
      <c r="B133" s="35" t="s">
        <v>781</v>
      </c>
      <c r="C133" s="102">
        <v>17.46</v>
      </c>
      <c r="D133" s="102">
        <v>2018</v>
      </c>
      <c r="E133" s="102">
        <v>2022</v>
      </c>
      <c r="F133" s="117" t="s">
        <v>782</v>
      </c>
      <c r="G133" s="117" t="s">
        <v>783</v>
      </c>
    </row>
    <row r="134" spans="1:7" ht="50" x14ac:dyDescent="0.35">
      <c r="A134" s="116" t="s">
        <v>752</v>
      </c>
      <c r="B134" s="117" t="s">
        <v>784</v>
      </c>
      <c r="C134" s="102">
        <v>11.74</v>
      </c>
      <c r="D134" s="102">
        <v>2018</v>
      </c>
      <c r="E134" s="102">
        <v>2022</v>
      </c>
      <c r="F134" s="117" t="s">
        <v>785</v>
      </c>
      <c r="G134" s="117" t="s">
        <v>786</v>
      </c>
    </row>
    <row r="135" spans="1:7" ht="30" x14ac:dyDescent="0.35">
      <c r="A135" s="116" t="s">
        <v>752</v>
      </c>
      <c r="B135" s="117" t="s">
        <v>787</v>
      </c>
      <c r="C135" s="102">
        <v>2.34</v>
      </c>
      <c r="D135" s="102">
        <v>2018</v>
      </c>
      <c r="E135" s="102">
        <v>2022</v>
      </c>
      <c r="F135" s="117" t="s">
        <v>788</v>
      </c>
      <c r="G135" s="35" t="s">
        <v>789</v>
      </c>
    </row>
    <row r="136" spans="1:7" ht="30" x14ac:dyDescent="0.35">
      <c r="A136" s="116" t="s">
        <v>752</v>
      </c>
      <c r="B136" s="35" t="s">
        <v>790</v>
      </c>
      <c r="C136" s="102">
        <v>4.63</v>
      </c>
      <c r="D136" s="102">
        <v>2018</v>
      </c>
      <c r="E136" s="103" t="s">
        <v>503</v>
      </c>
      <c r="F136" s="117" t="s">
        <v>791</v>
      </c>
      <c r="G136" s="117" t="s">
        <v>792</v>
      </c>
    </row>
    <row r="137" spans="1:7" ht="30" x14ac:dyDescent="0.35">
      <c r="A137" s="116" t="s">
        <v>752</v>
      </c>
      <c r="B137" s="117" t="s">
        <v>793</v>
      </c>
      <c r="C137" s="102">
        <v>2.72</v>
      </c>
      <c r="D137" s="102">
        <v>2020</v>
      </c>
      <c r="E137" s="103" t="s">
        <v>503</v>
      </c>
      <c r="F137" s="117" t="s">
        <v>794</v>
      </c>
      <c r="G137" s="117" t="s">
        <v>792</v>
      </c>
    </row>
    <row r="138" spans="1:7" ht="20" x14ac:dyDescent="0.35">
      <c r="A138" s="116" t="s">
        <v>752</v>
      </c>
      <c r="B138" s="117" t="s">
        <v>795</v>
      </c>
      <c r="C138" s="102">
        <v>3.34</v>
      </c>
      <c r="D138" s="102">
        <v>2021</v>
      </c>
      <c r="E138" s="103" t="s">
        <v>503</v>
      </c>
      <c r="F138" s="117" t="s">
        <v>796</v>
      </c>
      <c r="G138" s="117" t="s">
        <v>797</v>
      </c>
    </row>
    <row r="139" spans="1:7" ht="42" x14ac:dyDescent="0.35">
      <c r="A139" s="98" t="s">
        <v>418</v>
      </c>
      <c r="B139" s="98" t="s">
        <v>5</v>
      </c>
      <c r="C139" s="98" t="s">
        <v>6</v>
      </c>
      <c r="D139" s="120" t="s">
        <v>798</v>
      </c>
      <c r="E139" s="98" t="s">
        <v>799</v>
      </c>
      <c r="F139" s="98" t="s">
        <v>10</v>
      </c>
      <c r="G139" s="98" t="s">
        <v>11</v>
      </c>
    </row>
    <row r="140" spans="1:7" ht="50" x14ac:dyDescent="0.35">
      <c r="A140" s="92" t="s">
        <v>800</v>
      </c>
      <c r="B140" s="93" t="s">
        <v>801</v>
      </c>
      <c r="C140" s="121">
        <v>5.25</v>
      </c>
      <c r="D140" s="92">
        <v>2020</v>
      </c>
      <c r="E140" s="92">
        <v>2023</v>
      </c>
      <c r="F140" s="93" t="s">
        <v>802</v>
      </c>
      <c r="G140" s="97" t="s">
        <v>803</v>
      </c>
    </row>
    <row r="141" spans="1:7" ht="40" x14ac:dyDescent="0.35">
      <c r="A141" s="92" t="s">
        <v>800</v>
      </c>
      <c r="B141" s="93" t="s">
        <v>801</v>
      </c>
      <c r="C141" s="121">
        <v>2.1800000000000002</v>
      </c>
      <c r="D141" s="92">
        <v>2020</v>
      </c>
      <c r="E141" s="92">
        <v>2021</v>
      </c>
      <c r="F141" s="93" t="s">
        <v>804</v>
      </c>
      <c r="G141" s="97" t="s">
        <v>805</v>
      </c>
    </row>
    <row r="142" spans="1:7" ht="60" x14ac:dyDescent="0.35">
      <c r="A142" s="92" t="s">
        <v>800</v>
      </c>
      <c r="B142" s="93" t="s">
        <v>806</v>
      </c>
      <c r="C142" s="121">
        <v>14.4</v>
      </c>
      <c r="D142" s="92">
        <v>2019</v>
      </c>
      <c r="E142" s="92">
        <v>2022</v>
      </c>
      <c r="F142" s="93" t="s">
        <v>807</v>
      </c>
      <c r="G142" s="93" t="s">
        <v>808</v>
      </c>
    </row>
    <row r="143" spans="1:7" ht="30" x14ac:dyDescent="0.35">
      <c r="A143" s="92" t="s">
        <v>800</v>
      </c>
      <c r="B143" s="93" t="s">
        <v>809</v>
      </c>
      <c r="C143" s="121">
        <v>2</v>
      </c>
      <c r="D143" s="92">
        <v>2020</v>
      </c>
      <c r="E143" s="92">
        <v>2023</v>
      </c>
      <c r="F143" s="93" t="s">
        <v>810</v>
      </c>
      <c r="G143" s="97" t="s">
        <v>811</v>
      </c>
    </row>
    <row r="144" spans="1:7" ht="20" x14ac:dyDescent="0.35">
      <c r="A144" s="92" t="s">
        <v>800</v>
      </c>
      <c r="B144" s="93" t="s">
        <v>453</v>
      </c>
      <c r="C144" s="121">
        <v>4.5999999999999996</v>
      </c>
      <c r="D144" s="92">
        <v>2018</v>
      </c>
      <c r="E144" s="92">
        <v>2019</v>
      </c>
      <c r="F144" s="93" t="s">
        <v>812</v>
      </c>
      <c r="G144" s="93" t="s">
        <v>813</v>
      </c>
    </row>
    <row r="145" spans="1:7" ht="20" x14ac:dyDescent="0.35">
      <c r="A145" s="92" t="s">
        <v>800</v>
      </c>
      <c r="B145" s="93" t="s">
        <v>814</v>
      </c>
      <c r="C145" s="121">
        <v>4</v>
      </c>
      <c r="D145" s="92">
        <v>2017</v>
      </c>
      <c r="E145" s="92">
        <v>2020</v>
      </c>
      <c r="F145" s="93" t="s">
        <v>815</v>
      </c>
      <c r="G145" s="97" t="s">
        <v>816</v>
      </c>
    </row>
    <row r="146" spans="1:7" ht="20" x14ac:dyDescent="0.35">
      <c r="A146" s="92" t="s">
        <v>800</v>
      </c>
      <c r="B146" s="93" t="s">
        <v>817</v>
      </c>
      <c r="C146" s="121">
        <v>8.6199999999999992</v>
      </c>
      <c r="D146" s="92">
        <v>2020</v>
      </c>
      <c r="E146" s="92">
        <v>2022</v>
      </c>
      <c r="F146" s="93" t="s">
        <v>818</v>
      </c>
      <c r="G146" s="93" t="s">
        <v>819</v>
      </c>
    </row>
    <row r="147" spans="1:7" ht="20" x14ac:dyDescent="0.35">
      <c r="A147" s="92" t="s">
        <v>800</v>
      </c>
      <c r="B147" s="93" t="s">
        <v>820</v>
      </c>
      <c r="C147" s="121">
        <v>10</v>
      </c>
      <c r="D147" s="92">
        <v>2021</v>
      </c>
      <c r="E147" s="92">
        <v>2023</v>
      </c>
      <c r="F147" s="93" t="s">
        <v>821</v>
      </c>
      <c r="G147" s="93" t="s">
        <v>822</v>
      </c>
    </row>
    <row r="148" spans="1:7" ht="20" x14ac:dyDescent="0.35">
      <c r="A148" s="92" t="s">
        <v>800</v>
      </c>
      <c r="B148" s="93" t="s">
        <v>823</v>
      </c>
      <c r="C148" s="121">
        <v>33</v>
      </c>
      <c r="D148" s="92">
        <v>2022</v>
      </c>
      <c r="E148" s="92">
        <v>2024</v>
      </c>
      <c r="F148" s="93" t="s">
        <v>824</v>
      </c>
      <c r="G148" s="93" t="s">
        <v>825</v>
      </c>
    </row>
    <row r="149" spans="1:7" ht="20" x14ac:dyDescent="0.35">
      <c r="A149" s="92" t="s">
        <v>800</v>
      </c>
      <c r="B149" s="93" t="s">
        <v>826</v>
      </c>
      <c r="C149" s="121">
        <v>5.3</v>
      </c>
      <c r="D149" s="92">
        <v>2020</v>
      </c>
      <c r="E149" s="92">
        <v>2022</v>
      </c>
      <c r="F149" s="93" t="s">
        <v>827</v>
      </c>
      <c r="G149" s="93" t="s">
        <v>828</v>
      </c>
    </row>
    <row r="150" spans="1:7" ht="30" x14ac:dyDescent="0.35">
      <c r="A150" s="92" t="s">
        <v>800</v>
      </c>
      <c r="B150" s="93" t="s">
        <v>829</v>
      </c>
      <c r="C150" s="121">
        <v>85.4</v>
      </c>
      <c r="D150" s="92">
        <v>2019</v>
      </c>
      <c r="E150" s="92">
        <v>2024</v>
      </c>
      <c r="F150" s="93" t="s">
        <v>830</v>
      </c>
      <c r="G150" s="93" t="s">
        <v>828</v>
      </c>
    </row>
    <row r="151" spans="1:7" ht="40" x14ac:dyDescent="0.35">
      <c r="A151" s="92" t="s">
        <v>800</v>
      </c>
      <c r="B151" s="93" t="s">
        <v>831</v>
      </c>
      <c r="C151" s="121">
        <v>5.2</v>
      </c>
      <c r="D151" s="92">
        <v>2019</v>
      </c>
      <c r="E151" s="92">
        <v>2022</v>
      </c>
      <c r="F151" s="93" t="s">
        <v>832</v>
      </c>
      <c r="G151" s="93" t="s">
        <v>833</v>
      </c>
    </row>
    <row r="152" spans="1:7" ht="40" x14ac:dyDescent="0.35">
      <c r="A152" s="92" t="s">
        <v>800</v>
      </c>
      <c r="B152" s="93" t="s">
        <v>834</v>
      </c>
      <c r="C152" s="121">
        <v>2</v>
      </c>
      <c r="D152" s="92">
        <v>2018</v>
      </c>
      <c r="E152" s="92">
        <v>2021</v>
      </c>
      <c r="F152" s="93" t="s">
        <v>835</v>
      </c>
      <c r="G152" s="93" t="s">
        <v>836</v>
      </c>
    </row>
    <row r="153" spans="1:7" ht="20" x14ac:dyDescent="0.35">
      <c r="A153" s="92" t="s">
        <v>800</v>
      </c>
      <c r="B153" s="93" t="s">
        <v>837</v>
      </c>
      <c r="C153" s="121">
        <v>3.2</v>
      </c>
      <c r="D153" s="92">
        <v>2020</v>
      </c>
      <c r="E153" s="92">
        <v>2022</v>
      </c>
      <c r="F153" s="93" t="s">
        <v>838</v>
      </c>
      <c r="G153" s="93" t="s">
        <v>839</v>
      </c>
    </row>
    <row r="154" spans="1:7" ht="50" x14ac:dyDescent="0.35">
      <c r="A154" s="92" t="s">
        <v>800</v>
      </c>
      <c r="B154" s="93" t="s">
        <v>840</v>
      </c>
      <c r="C154" s="121">
        <v>2.95</v>
      </c>
      <c r="D154" s="92">
        <v>2020</v>
      </c>
      <c r="E154" s="92">
        <v>2021</v>
      </c>
      <c r="F154" s="93" t="s">
        <v>841</v>
      </c>
      <c r="G154" s="93" t="s">
        <v>842</v>
      </c>
    </row>
    <row r="155" spans="1:7" ht="40" x14ac:dyDescent="0.35">
      <c r="A155" s="92" t="s">
        <v>800</v>
      </c>
      <c r="B155" s="93" t="s">
        <v>843</v>
      </c>
      <c r="C155" s="121">
        <v>16.600000000000001</v>
      </c>
      <c r="D155" s="92">
        <v>2023</v>
      </c>
      <c r="E155" s="92">
        <v>2025</v>
      </c>
      <c r="F155" s="93" t="s">
        <v>844</v>
      </c>
      <c r="G155" s="97" t="s">
        <v>845</v>
      </c>
    </row>
    <row r="156" spans="1:7" ht="42" x14ac:dyDescent="0.35">
      <c r="A156" s="86" t="s">
        <v>418</v>
      </c>
      <c r="B156" s="86" t="s">
        <v>5</v>
      </c>
      <c r="C156" s="113" t="s">
        <v>6</v>
      </c>
      <c r="D156" s="114" t="s">
        <v>8</v>
      </c>
      <c r="E156" s="115" t="s">
        <v>9</v>
      </c>
      <c r="F156" s="86" t="s">
        <v>10</v>
      </c>
      <c r="G156" s="86" t="s">
        <v>11</v>
      </c>
    </row>
    <row r="157" spans="1:7" ht="60" x14ac:dyDescent="0.35">
      <c r="A157" s="35" t="s">
        <v>846</v>
      </c>
      <c r="B157" s="35" t="s">
        <v>753</v>
      </c>
      <c r="C157" s="48">
        <v>12.73</v>
      </c>
      <c r="D157" s="48">
        <v>2018</v>
      </c>
      <c r="E157" s="48">
        <v>2021</v>
      </c>
      <c r="F157" s="35" t="s">
        <v>847</v>
      </c>
      <c r="G157" s="117" t="s">
        <v>848</v>
      </c>
    </row>
    <row r="158" spans="1:7" ht="50" x14ac:dyDescent="0.35">
      <c r="A158" s="35" t="s">
        <v>846</v>
      </c>
      <c r="B158" s="35" t="s">
        <v>448</v>
      </c>
      <c r="C158" s="48">
        <v>56.14</v>
      </c>
      <c r="D158" s="48">
        <v>2019</v>
      </c>
      <c r="E158" s="48">
        <v>2025</v>
      </c>
      <c r="F158" s="35" t="s">
        <v>849</v>
      </c>
      <c r="G158" s="117" t="s">
        <v>850</v>
      </c>
    </row>
    <row r="159" spans="1:7" ht="40" x14ac:dyDescent="0.35">
      <c r="A159" s="117" t="s">
        <v>846</v>
      </c>
      <c r="B159" s="117" t="s">
        <v>851</v>
      </c>
      <c r="C159" s="39">
        <v>8.6999999999999993</v>
      </c>
      <c r="D159" s="39">
        <v>2021</v>
      </c>
      <c r="E159" s="39">
        <v>2023</v>
      </c>
      <c r="F159" s="117" t="s">
        <v>852</v>
      </c>
      <c r="G159" s="117" t="s">
        <v>597</v>
      </c>
    </row>
    <row r="160" spans="1:7" ht="40" x14ac:dyDescent="0.35">
      <c r="A160" s="117" t="s">
        <v>846</v>
      </c>
      <c r="B160" s="117" t="s">
        <v>853</v>
      </c>
      <c r="C160" s="39">
        <v>3.9</v>
      </c>
      <c r="D160" s="39">
        <v>2020</v>
      </c>
      <c r="E160" s="39">
        <v>2023</v>
      </c>
      <c r="F160" s="117" t="s">
        <v>854</v>
      </c>
      <c r="G160" s="117" t="s">
        <v>597</v>
      </c>
    </row>
    <row r="161" spans="1:7" ht="30" x14ac:dyDescent="0.35">
      <c r="A161" s="117" t="s">
        <v>846</v>
      </c>
      <c r="B161" s="117" t="s">
        <v>855</v>
      </c>
      <c r="C161" s="39">
        <v>2.8</v>
      </c>
      <c r="D161" s="39">
        <v>2020</v>
      </c>
      <c r="E161" s="39">
        <v>2022</v>
      </c>
      <c r="F161" s="117" t="s">
        <v>856</v>
      </c>
      <c r="G161" s="117" t="s">
        <v>597</v>
      </c>
    </row>
    <row r="162" spans="1:7" ht="20" x14ac:dyDescent="0.35">
      <c r="A162" s="117" t="s">
        <v>846</v>
      </c>
      <c r="B162" s="117" t="s">
        <v>482</v>
      </c>
      <c r="C162" s="39">
        <v>3.5</v>
      </c>
      <c r="D162" s="39">
        <v>2020</v>
      </c>
      <c r="E162" s="39">
        <v>2023</v>
      </c>
      <c r="F162" s="117" t="s">
        <v>857</v>
      </c>
      <c r="G162" s="117" t="s">
        <v>597</v>
      </c>
    </row>
    <row r="163" spans="1:7" ht="30" x14ac:dyDescent="0.35">
      <c r="A163" s="117" t="s">
        <v>846</v>
      </c>
      <c r="B163" s="117" t="s">
        <v>858</v>
      </c>
      <c r="C163" s="39">
        <v>2.1</v>
      </c>
      <c r="D163" s="39">
        <v>2020</v>
      </c>
      <c r="E163" s="39">
        <v>2021</v>
      </c>
      <c r="F163" s="117" t="s">
        <v>859</v>
      </c>
      <c r="G163" s="117" t="s">
        <v>597</v>
      </c>
    </row>
    <row r="164" spans="1:7" ht="30" x14ac:dyDescent="0.35">
      <c r="A164" s="117" t="s">
        <v>846</v>
      </c>
      <c r="B164" s="117" t="s">
        <v>860</v>
      </c>
      <c r="C164" s="39">
        <v>3.5</v>
      </c>
      <c r="D164" s="39">
        <v>2019</v>
      </c>
      <c r="E164" s="39">
        <v>2023</v>
      </c>
      <c r="F164" s="117" t="s">
        <v>861</v>
      </c>
      <c r="G164" s="119" t="s">
        <v>862</v>
      </c>
    </row>
    <row r="165" spans="1:7" ht="30" x14ac:dyDescent="0.35">
      <c r="A165" s="117" t="s">
        <v>846</v>
      </c>
      <c r="B165" s="117" t="s">
        <v>863</v>
      </c>
      <c r="C165" s="39">
        <v>2.1</v>
      </c>
      <c r="D165" s="39">
        <v>2019</v>
      </c>
      <c r="E165" s="39">
        <v>2024</v>
      </c>
      <c r="F165" s="117" t="s">
        <v>859</v>
      </c>
      <c r="G165" s="117" t="s">
        <v>597</v>
      </c>
    </row>
    <row r="166" spans="1:7" x14ac:dyDescent="0.35">
      <c r="A166" s="117" t="s">
        <v>846</v>
      </c>
      <c r="B166" s="117" t="s">
        <v>864</v>
      </c>
      <c r="C166" s="39">
        <v>2</v>
      </c>
      <c r="D166" s="39">
        <v>2020</v>
      </c>
      <c r="E166" s="39">
        <v>2022</v>
      </c>
      <c r="F166" s="117" t="s">
        <v>865</v>
      </c>
      <c r="G166" s="119" t="s">
        <v>866</v>
      </c>
    </row>
    <row r="167" spans="1:7" ht="30" x14ac:dyDescent="0.35">
      <c r="A167" s="117" t="s">
        <v>846</v>
      </c>
      <c r="B167" s="117" t="s">
        <v>867</v>
      </c>
      <c r="C167" s="39">
        <v>7.7</v>
      </c>
      <c r="D167" s="39">
        <v>2020</v>
      </c>
      <c r="E167" s="39">
        <v>2023</v>
      </c>
      <c r="F167" s="117" t="s">
        <v>868</v>
      </c>
      <c r="G167" s="117" t="s">
        <v>597</v>
      </c>
    </row>
    <row r="168" spans="1:7" ht="42" x14ac:dyDescent="0.35">
      <c r="A168" s="86" t="s">
        <v>418</v>
      </c>
      <c r="B168" s="86" t="s">
        <v>5</v>
      </c>
      <c r="C168" s="1" t="s">
        <v>6</v>
      </c>
      <c r="D168" s="87" t="s">
        <v>8</v>
      </c>
      <c r="E168" s="86" t="s">
        <v>9</v>
      </c>
      <c r="F168" s="86" t="s">
        <v>10</v>
      </c>
      <c r="G168" s="86" t="s">
        <v>11</v>
      </c>
    </row>
    <row r="169" spans="1:7" ht="30" x14ac:dyDescent="0.35">
      <c r="A169" s="106" t="s">
        <v>869</v>
      </c>
      <c r="B169" s="107" t="s">
        <v>753</v>
      </c>
      <c r="C169" s="122">
        <v>33.770000000000003</v>
      </c>
      <c r="D169" s="104">
        <v>2013</v>
      </c>
      <c r="E169" s="104">
        <v>2024</v>
      </c>
      <c r="F169" s="40" t="s">
        <v>870</v>
      </c>
      <c r="G169" s="40" t="s">
        <v>871</v>
      </c>
    </row>
    <row r="170" spans="1:7" ht="30" x14ac:dyDescent="0.35">
      <c r="A170" s="106" t="s">
        <v>869</v>
      </c>
      <c r="B170" s="107" t="s">
        <v>448</v>
      </c>
      <c r="C170" s="122">
        <v>36.14</v>
      </c>
      <c r="D170" s="104">
        <v>2018</v>
      </c>
      <c r="E170" s="104">
        <v>2027</v>
      </c>
      <c r="F170" s="40" t="s">
        <v>872</v>
      </c>
      <c r="G170" s="123" t="s">
        <v>873</v>
      </c>
    </row>
    <row r="171" spans="1:7" ht="70" x14ac:dyDescent="0.35">
      <c r="A171" s="106" t="s">
        <v>869</v>
      </c>
      <c r="B171" s="109" t="s">
        <v>874</v>
      </c>
      <c r="C171" s="122">
        <v>19.03</v>
      </c>
      <c r="D171" s="105" t="s">
        <v>503</v>
      </c>
      <c r="E171" s="105" t="s">
        <v>503</v>
      </c>
      <c r="F171" s="40" t="s">
        <v>875</v>
      </c>
      <c r="G171" s="106" t="s">
        <v>876</v>
      </c>
    </row>
    <row r="172" spans="1:7" ht="20" x14ac:dyDescent="0.35">
      <c r="A172" s="106" t="s">
        <v>869</v>
      </c>
      <c r="B172" s="109" t="s">
        <v>877</v>
      </c>
      <c r="C172" s="122">
        <v>3.1</v>
      </c>
      <c r="D172" s="104">
        <v>2020</v>
      </c>
      <c r="E172" s="104">
        <v>2022</v>
      </c>
      <c r="F172" s="40" t="s">
        <v>878</v>
      </c>
      <c r="G172" s="40" t="s">
        <v>879</v>
      </c>
    </row>
    <row r="173" spans="1:7" ht="20" x14ac:dyDescent="0.35">
      <c r="A173" s="106" t="s">
        <v>869</v>
      </c>
      <c r="B173" s="109" t="s">
        <v>880</v>
      </c>
      <c r="C173" s="122">
        <v>2.6</v>
      </c>
      <c r="D173" s="104">
        <v>2019</v>
      </c>
      <c r="E173" s="104">
        <v>2022</v>
      </c>
      <c r="F173" s="40" t="s">
        <v>881</v>
      </c>
      <c r="G173" s="40" t="s">
        <v>882</v>
      </c>
    </row>
    <row r="174" spans="1:7" ht="40" x14ac:dyDescent="0.35">
      <c r="A174" s="106" t="s">
        <v>869</v>
      </c>
      <c r="B174" s="109" t="s">
        <v>883</v>
      </c>
      <c r="C174" s="122">
        <v>2</v>
      </c>
      <c r="D174" s="104">
        <v>2021</v>
      </c>
      <c r="E174" s="104">
        <v>2023</v>
      </c>
      <c r="F174" s="40" t="s">
        <v>884</v>
      </c>
      <c r="G174" s="40" t="s">
        <v>885</v>
      </c>
    </row>
    <row r="175" spans="1:7" ht="42" x14ac:dyDescent="0.35">
      <c r="A175" s="1" t="s">
        <v>418</v>
      </c>
      <c r="B175" s="1" t="s">
        <v>5</v>
      </c>
      <c r="C175" s="1" t="s">
        <v>6</v>
      </c>
      <c r="D175" s="3" t="s">
        <v>8</v>
      </c>
      <c r="E175" s="1" t="s">
        <v>9</v>
      </c>
      <c r="F175" s="1" t="s">
        <v>10</v>
      </c>
      <c r="G175" s="1" t="s">
        <v>11</v>
      </c>
    </row>
    <row r="176" spans="1:7" ht="20" x14ac:dyDescent="0.35">
      <c r="A176" s="8" t="s">
        <v>886</v>
      </c>
      <c r="B176" s="47" t="s">
        <v>595</v>
      </c>
      <c r="C176" s="34">
        <v>19.399999999999999</v>
      </c>
      <c r="D176" s="9">
        <v>2013</v>
      </c>
      <c r="E176" s="9">
        <v>2022</v>
      </c>
      <c r="F176" s="4" t="s">
        <v>887</v>
      </c>
      <c r="G176" s="4" t="s">
        <v>888</v>
      </c>
    </row>
    <row r="177" spans="1:7" ht="20" x14ac:dyDescent="0.35">
      <c r="A177" s="8" t="s">
        <v>886</v>
      </c>
      <c r="B177" s="47" t="s">
        <v>598</v>
      </c>
      <c r="C177" s="34">
        <v>56.6</v>
      </c>
      <c r="D177" s="9">
        <v>2020</v>
      </c>
      <c r="E177" s="9">
        <v>2025</v>
      </c>
      <c r="F177" s="4" t="s">
        <v>889</v>
      </c>
      <c r="G177" s="4" t="s">
        <v>888</v>
      </c>
    </row>
    <row r="178" spans="1:7" x14ac:dyDescent="0.35">
      <c r="A178" s="8" t="s">
        <v>886</v>
      </c>
      <c r="B178" s="47" t="s">
        <v>890</v>
      </c>
      <c r="C178" s="34">
        <v>13.59</v>
      </c>
      <c r="D178" s="9">
        <v>2014</v>
      </c>
      <c r="E178" s="9">
        <v>2020</v>
      </c>
      <c r="F178" s="4" t="s">
        <v>889</v>
      </c>
      <c r="G178" s="4" t="s">
        <v>888</v>
      </c>
    </row>
    <row r="179" spans="1:7" x14ac:dyDescent="0.35">
      <c r="A179" s="8" t="s">
        <v>886</v>
      </c>
      <c r="B179" s="47" t="s">
        <v>492</v>
      </c>
      <c r="C179" s="34">
        <v>5.68</v>
      </c>
      <c r="D179" s="9">
        <v>2020</v>
      </c>
      <c r="E179" s="9">
        <v>2024</v>
      </c>
      <c r="F179" s="4" t="s">
        <v>891</v>
      </c>
      <c r="G179" s="4" t="s">
        <v>892</v>
      </c>
    </row>
    <row r="180" spans="1:7" ht="20" x14ac:dyDescent="0.35">
      <c r="A180" s="8" t="s">
        <v>886</v>
      </c>
      <c r="B180" s="47" t="s">
        <v>643</v>
      </c>
      <c r="C180" s="34">
        <v>3.4</v>
      </c>
      <c r="D180" s="9">
        <v>2020</v>
      </c>
      <c r="E180" s="9">
        <v>2024</v>
      </c>
      <c r="F180" s="4" t="s">
        <v>893</v>
      </c>
      <c r="G180" s="4" t="s">
        <v>892</v>
      </c>
    </row>
    <row r="181" spans="1:7" ht="20" x14ac:dyDescent="0.35">
      <c r="A181" s="8" t="s">
        <v>886</v>
      </c>
      <c r="B181" s="5" t="s">
        <v>894</v>
      </c>
      <c r="C181" s="34">
        <v>5.35</v>
      </c>
      <c r="D181" s="9">
        <v>2020</v>
      </c>
      <c r="E181" s="9">
        <v>2024</v>
      </c>
      <c r="F181" s="4" t="s">
        <v>895</v>
      </c>
      <c r="G181" s="4" t="s">
        <v>888</v>
      </c>
    </row>
    <row r="182" spans="1:7" x14ac:dyDescent="0.35">
      <c r="A182" s="8" t="s">
        <v>886</v>
      </c>
      <c r="B182" s="5" t="s">
        <v>896</v>
      </c>
      <c r="C182" s="34">
        <v>9.5399999999999991</v>
      </c>
      <c r="D182" s="9">
        <v>2020</v>
      </c>
      <c r="E182" s="9">
        <v>2023</v>
      </c>
      <c r="F182" s="4" t="s">
        <v>889</v>
      </c>
      <c r="G182" s="4" t="s">
        <v>892</v>
      </c>
    </row>
    <row r="183" spans="1:7" x14ac:dyDescent="0.35">
      <c r="A183" s="8" t="s">
        <v>886</v>
      </c>
      <c r="B183" s="47" t="s">
        <v>897</v>
      </c>
      <c r="C183" s="34">
        <v>10.86</v>
      </c>
      <c r="D183" s="9">
        <v>2019</v>
      </c>
      <c r="E183" s="9">
        <v>2021</v>
      </c>
      <c r="F183" s="4" t="s">
        <v>380</v>
      </c>
      <c r="G183" s="4" t="s">
        <v>888</v>
      </c>
    </row>
    <row r="184" spans="1:7" ht="20" x14ac:dyDescent="0.35">
      <c r="A184" s="8" t="s">
        <v>886</v>
      </c>
      <c r="B184" s="47" t="s">
        <v>898</v>
      </c>
      <c r="C184" s="34">
        <v>7.14</v>
      </c>
      <c r="D184" s="9">
        <v>2020</v>
      </c>
      <c r="E184" s="9">
        <v>2024</v>
      </c>
      <c r="F184" s="4" t="s">
        <v>893</v>
      </c>
      <c r="G184" s="4" t="s">
        <v>892</v>
      </c>
    </row>
    <row r="185" spans="1:7" ht="42" x14ac:dyDescent="0.35">
      <c r="A185" s="98" t="s">
        <v>418</v>
      </c>
      <c r="B185" s="98" t="s">
        <v>5</v>
      </c>
      <c r="C185" s="99" t="s">
        <v>6</v>
      </c>
      <c r="D185" s="100" t="s">
        <v>8</v>
      </c>
      <c r="E185" s="99" t="s">
        <v>799</v>
      </c>
      <c r="F185" s="98" t="s">
        <v>10</v>
      </c>
      <c r="G185" s="98" t="s">
        <v>11</v>
      </c>
    </row>
    <row r="186" spans="1:7" ht="50" x14ac:dyDescent="0.35">
      <c r="A186" s="92" t="s">
        <v>899</v>
      </c>
      <c r="B186" s="93" t="s">
        <v>900</v>
      </c>
      <c r="C186" s="94">
        <v>42.75</v>
      </c>
      <c r="D186" s="96">
        <v>2020</v>
      </c>
      <c r="E186" s="101">
        <v>2023</v>
      </c>
      <c r="F186" s="93" t="s">
        <v>901</v>
      </c>
      <c r="G186" s="97"/>
    </row>
    <row r="187" spans="1:7" ht="60" x14ac:dyDescent="0.35">
      <c r="A187" s="92" t="s">
        <v>899</v>
      </c>
      <c r="B187" s="93" t="s">
        <v>902</v>
      </c>
      <c r="C187" s="94">
        <v>9.8000000000000007</v>
      </c>
      <c r="D187" s="96">
        <v>2020</v>
      </c>
      <c r="E187" s="96">
        <v>2023</v>
      </c>
      <c r="F187" s="93" t="s">
        <v>903</v>
      </c>
      <c r="G187" s="97" t="s">
        <v>904</v>
      </c>
    </row>
    <row r="188" spans="1:7" ht="40" x14ac:dyDescent="0.35">
      <c r="A188" s="92" t="s">
        <v>899</v>
      </c>
      <c r="B188" s="93" t="s">
        <v>905</v>
      </c>
      <c r="C188" s="94">
        <v>5.98</v>
      </c>
      <c r="D188" s="96">
        <v>2020</v>
      </c>
      <c r="E188" s="96">
        <v>2023</v>
      </c>
      <c r="F188" s="97" t="s">
        <v>906</v>
      </c>
      <c r="G188" s="93" t="s">
        <v>907</v>
      </c>
    </row>
    <row r="189" spans="1:7" ht="30" x14ac:dyDescent="0.35">
      <c r="A189" s="92" t="s">
        <v>899</v>
      </c>
      <c r="B189" s="93" t="s">
        <v>908</v>
      </c>
      <c r="C189" s="94">
        <v>2.0699999999999998</v>
      </c>
      <c r="D189" s="96">
        <v>2020</v>
      </c>
      <c r="E189" s="96">
        <v>2023</v>
      </c>
      <c r="F189" s="93" t="s">
        <v>909</v>
      </c>
      <c r="G189" s="93" t="s">
        <v>910</v>
      </c>
    </row>
    <row r="190" spans="1:7" ht="30" x14ac:dyDescent="0.35">
      <c r="A190" s="92" t="s">
        <v>899</v>
      </c>
      <c r="B190" s="93" t="s">
        <v>911</v>
      </c>
      <c r="C190" s="94">
        <v>3.8</v>
      </c>
      <c r="D190" s="96">
        <v>2020</v>
      </c>
      <c r="E190" s="96">
        <v>2023</v>
      </c>
      <c r="F190" s="93" t="s">
        <v>912</v>
      </c>
      <c r="G190" s="93" t="s">
        <v>913</v>
      </c>
    </row>
    <row r="191" spans="1:7" ht="42" x14ac:dyDescent="0.35">
      <c r="A191" s="98" t="s">
        <v>418</v>
      </c>
      <c r="B191" s="98" t="s">
        <v>5</v>
      </c>
      <c r="C191" s="99" t="s">
        <v>6</v>
      </c>
      <c r="D191" s="100" t="s">
        <v>8</v>
      </c>
      <c r="E191" s="99" t="s">
        <v>9</v>
      </c>
      <c r="F191" s="98" t="s">
        <v>10</v>
      </c>
      <c r="G191" s="98" t="s">
        <v>11</v>
      </c>
    </row>
    <row r="192" spans="1:7" ht="80" x14ac:dyDescent="0.35">
      <c r="A192" s="8" t="s">
        <v>914</v>
      </c>
      <c r="B192" s="5" t="s">
        <v>915</v>
      </c>
      <c r="C192" s="34">
        <v>29.3</v>
      </c>
      <c r="D192" s="9">
        <v>2019</v>
      </c>
      <c r="E192" s="9">
        <v>2022</v>
      </c>
      <c r="F192" s="8" t="s">
        <v>916</v>
      </c>
      <c r="G192" s="4" t="s">
        <v>917</v>
      </c>
    </row>
    <row r="193" spans="1:7" ht="100" x14ac:dyDescent="0.35">
      <c r="A193" s="8" t="s">
        <v>914</v>
      </c>
      <c r="B193" s="5" t="s">
        <v>918</v>
      </c>
      <c r="C193" s="34">
        <v>11</v>
      </c>
      <c r="D193" s="9">
        <v>2019</v>
      </c>
      <c r="E193" s="9">
        <v>2022</v>
      </c>
      <c r="F193" s="8" t="s">
        <v>919</v>
      </c>
      <c r="G193" s="4" t="s">
        <v>920</v>
      </c>
    </row>
    <row r="194" spans="1:7" ht="220" x14ac:dyDescent="0.35">
      <c r="A194" s="8" t="s">
        <v>914</v>
      </c>
      <c r="B194" s="5" t="s">
        <v>921</v>
      </c>
      <c r="C194" s="34">
        <v>9</v>
      </c>
      <c r="D194" s="9">
        <v>2020</v>
      </c>
      <c r="E194" s="9">
        <v>2021</v>
      </c>
      <c r="F194" s="8" t="s">
        <v>919</v>
      </c>
      <c r="G194" s="4" t="s">
        <v>922</v>
      </c>
    </row>
    <row r="195" spans="1:7" ht="90" x14ac:dyDescent="0.35">
      <c r="A195" s="8" t="s">
        <v>914</v>
      </c>
      <c r="B195" s="5" t="s">
        <v>923</v>
      </c>
      <c r="C195" s="34">
        <v>2.8</v>
      </c>
      <c r="D195" s="9">
        <v>2021</v>
      </c>
      <c r="E195" s="9">
        <v>2022</v>
      </c>
      <c r="F195" s="8" t="s">
        <v>893</v>
      </c>
      <c r="G195" s="4" t="s">
        <v>924</v>
      </c>
    </row>
    <row r="196" spans="1:7" ht="50" x14ac:dyDescent="0.35">
      <c r="A196" s="8" t="s">
        <v>914</v>
      </c>
      <c r="B196" s="5" t="s">
        <v>925</v>
      </c>
      <c r="C196" s="34">
        <v>4.4000000000000004</v>
      </c>
      <c r="D196" s="9">
        <v>2021</v>
      </c>
      <c r="E196" s="9">
        <v>2021</v>
      </c>
      <c r="F196" s="8" t="s">
        <v>926</v>
      </c>
      <c r="G196" s="8" t="s">
        <v>927</v>
      </c>
    </row>
    <row r="197" spans="1:7" ht="50" x14ac:dyDescent="0.35">
      <c r="A197" s="8" t="s">
        <v>914</v>
      </c>
      <c r="B197" s="5" t="s">
        <v>928</v>
      </c>
      <c r="C197" s="34">
        <v>14.1</v>
      </c>
      <c r="D197" s="9">
        <v>2020</v>
      </c>
      <c r="E197" s="9">
        <v>2022</v>
      </c>
      <c r="F197" s="8" t="s">
        <v>929</v>
      </c>
      <c r="G197" s="4" t="s">
        <v>930</v>
      </c>
    </row>
    <row r="198" spans="1:7" ht="90" x14ac:dyDescent="0.35">
      <c r="A198" s="8" t="s">
        <v>914</v>
      </c>
      <c r="B198" s="5" t="s">
        <v>931</v>
      </c>
      <c r="C198" s="34">
        <v>7.6</v>
      </c>
      <c r="D198" s="9">
        <v>2019</v>
      </c>
      <c r="E198" s="9">
        <v>2021</v>
      </c>
      <c r="F198" s="4" t="s">
        <v>932</v>
      </c>
      <c r="G198" s="4" t="s">
        <v>933</v>
      </c>
    </row>
    <row r="199" spans="1:7" ht="70" x14ac:dyDescent="0.35">
      <c r="A199" s="8" t="s">
        <v>914</v>
      </c>
      <c r="B199" s="5" t="s">
        <v>934</v>
      </c>
      <c r="C199" s="34">
        <v>6.7</v>
      </c>
      <c r="D199" s="9">
        <v>2019</v>
      </c>
      <c r="E199" s="9">
        <v>2021</v>
      </c>
      <c r="F199" s="8" t="s">
        <v>935</v>
      </c>
      <c r="G199" s="4" t="s">
        <v>936</v>
      </c>
    </row>
    <row r="200" spans="1:7" ht="120" x14ac:dyDescent="0.35">
      <c r="A200" s="8" t="s">
        <v>914</v>
      </c>
      <c r="B200" s="76" t="s">
        <v>937</v>
      </c>
      <c r="C200" s="34">
        <v>6.4</v>
      </c>
      <c r="D200" s="9">
        <v>2020</v>
      </c>
      <c r="E200" s="9">
        <v>2022</v>
      </c>
      <c r="F200" s="8" t="s">
        <v>929</v>
      </c>
      <c r="G200" s="14" t="s">
        <v>938</v>
      </c>
    </row>
    <row r="201" spans="1:7" ht="50" x14ac:dyDescent="0.35">
      <c r="A201" s="8" t="s">
        <v>914</v>
      </c>
      <c r="B201" s="22" t="s">
        <v>939</v>
      </c>
      <c r="C201" s="22">
        <v>8.5</v>
      </c>
      <c r="D201" s="22">
        <v>2020</v>
      </c>
      <c r="E201" s="22">
        <v>2021</v>
      </c>
      <c r="F201" s="8" t="s">
        <v>929</v>
      </c>
      <c r="G201" s="14" t="s">
        <v>940</v>
      </c>
    </row>
    <row r="202" spans="1:7" ht="30" x14ac:dyDescent="0.35">
      <c r="A202" s="8" t="s">
        <v>914</v>
      </c>
      <c r="B202" s="5" t="s">
        <v>941</v>
      </c>
      <c r="C202" s="34">
        <v>2</v>
      </c>
      <c r="D202" s="22">
        <v>2021</v>
      </c>
      <c r="E202" s="22">
        <v>2022</v>
      </c>
      <c r="F202" s="22" t="s">
        <v>942</v>
      </c>
      <c r="G202" s="14" t="s">
        <v>943</v>
      </c>
    </row>
    <row r="203" spans="1:7" ht="42" x14ac:dyDescent="0.35">
      <c r="A203" s="1" t="s">
        <v>418</v>
      </c>
      <c r="B203" s="1" t="s">
        <v>5</v>
      </c>
      <c r="C203" s="1" t="s">
        <v>6</v>
      </c>
      <c r="D203" s="3" t="s">
        <v>8</v>
      </c>
      <c r="E203" s="1" t="s">
        <v>9</v>
      </c>
      <c r="F203" s="1" t="s">
        <v>10</v>
      </c>
      <c r="G203" s="1" t="s">
        <v>11</v>
      </c>
    </row>
    <row r="204" spans="1:7" ht="30" x14ac:dyDescent="0.35">
      <c r="A204" s="8" t="s">
        <v>944</v>
      </c>
      <c r="B204" s="47" t="s">
        <v>448</v>
      </c>
      <c r="C204" s="34">
        <v>75</v>
      </c>
      <c r="D204" s="9">
        <v>2018</v>
      </c>
      <c r="E204" s="9">
        <v>2025</v>
      </c>
      <c r="F204" s="4" t="s">
        <v>945</v>
      </c>
      <c r="G204" s="4" t="s">
        <v>946</v>
      </c>
    </row>
    <row r="205" spans="1:7" ht="20" x14ac:dyDescent="0.35">
      <c r="A205" s="8" t="s">
        <v>944</v>
      </c>
      <c r="B205" s="5" t="s">
        <v>947</v>
      </c>
      <c r="C205" s="34">
        <v>5.8</v>
      </c>
      <c r="D205" s="9">
        <v>2019</v>
      </c>
      <c r="E205" s="9">
        <v>2024</v>
      </c>
      <c r="F205" s="4" t="s">
        <v>948</v>
      </c>
      <c r="G205" s="4" t="s">
        <v>949</v>
      </c>
    </row>
    <row r="206" spans="1:7" ht="50" x14ac:dyDescent="0.35">
      <c r="A206" s="8" t="s">
        <v>944</v>
      </c>
      <c r="B206" s="5" t="s">
        <v>950</v>
      </c>
      <c r="C206" s="34">
        <v>1.3</v>
      </c>
      <c r="D206" s="124"/>
      <c r="E206" s="12" t="s">
        <v>503</v>
      </c>
      <c r="F206" s="8" t="s">
        <v>951</v>
      </c>
      <c r="G206" s="4" t="s">
        <v>952</v>
      </c>
    </row>
    <row r="207" spans="1:7" ht="30" x14ac:dyDescent="0.35">
      <c r="A207" s="8" t="s">
        <v>944</v>
      </c>
      <c r="B207" s="5" t="s">
        <v>953</v>
      </c>
      <c r="C207" s="34">
        <v>1.5</v>
      </c>
      <c r="D207" s="124"/>
      <c r="E207" s="12" t="s">
        <v>503</v>
      </c>
      <c r="F207" s="8" t="s">
        <v>954</v>
      </c>
      <c r="G207" s="8" t="s">
        <v>955</v>
      </c>
    </row>
    <row r="208" spans="1:7" ht="40" x14ac:dyDescent="0.35">
      <c r="A208" s="8" t="s">
        <v>944</v>
      </c>
      <c r="B208" s="5" t="s">
        <v>956</v>
      </c>
      <c r="C208" s="34">
        <v>3.7</v>
      </c>
      <c r="D208" s="9">
        <v>2018</v>
      </c>
      <c r="E208" s="9">
        <v>2022</v>
      </c>
      <c r="F208" s="4" t="s">
        <v>957</v>
      </c>
      <c r="G208" s="8" t="s">
        <v>958</v>
      </c>
    </row>
    <row r="209" spans="1:7" ht="30" x14ac:dyDescent="0.35">
      <c r="A209" s="8" t="s">
        <v>944</v>
      </c>
      <c r="B209" s="5" t="s">
        <v>959</v>
      </c>
      <c r="C209" s="34">
        <v>3.2</v>
      </c>
      <c r="D209" s="9">
        <v>2018</v>
      </c>
      <c r="E209" s="9">
        <v>2020</v>
      </c>
      <c r="F209" s="8" t="s">
        <v>893</v>
      </c>
      <c r="G209" s="4" t="s">
        <v>960</v>
      </c>
    </row>
    <row r="210" spans="1:7" ht="40" x14ac:dyDescent="0.35">
      <c r="A210" s="125" t="s">
        <v>944</v>
      </c>
      <c r="B210" s="21" t="s">
        <v>961</v>
      </c>
      <c r="C210" s="22">
        <v>11.8</v>
      </c>
      <c r="D210" s="22">
        <v>2017</v>
      </c>
      <c r="E210" s="22">
        <v>2027</v>
      </c>
      <c r="F210" s="14" t="s">
        <v>962</v>
      </c>
      <c r="G210" s="14" t="s">
        <v>963</v>
      </c>
    </row>
    <row r="211" spans="1:7" ht="20" x14ac:dyDescent="0.35">
      <c r="A211" s="125" t="s">
        <v>944</v>
      </c>
      <c r="B211" s="5" t="s">
        <v>650</v>
      </c>
      <c r="C211" s="34">
        <v>8.3000000000000007</v>
      </c>
      <c r="D211" s="22">
        <v>2018</v>
      </c>
      <c r="E211" s="22">
        <v>2022</v>
      </c>
      <c r="F211" s="8" t="s">
        <v>893</v>
      </c>
      <c r="G211" s="22" t="s">
        <v>964</v>
      </c>
    </row>
    <row r="212" spans="1:7" ht="30" x14ac:dyDescent="0.35">
      <c r="A212" s="125" t="s">
        <v>944</v>
      </c>
      <c r="B212" s="5" t="s">
        <v>965</v>
      </c>
      <c r="C212" s="34">
        <v>2.8</v>
      </c>
      <c r="D212" s="22">
        <v>2019</v>
      </c>
      <c r="E212" s="22">
        <v>2022</v>
      </c>
      <c r="F212" s="4" t="s">
        <v>966</v>
      </c>
      <c r="G212" s="4" t="s">
        <v>967</v>
      </c>
    </row>
    <row r="213" spans="1:7" ht="42" x14ac:dyDescent="0.35">
      <c r="A213" s="1" t="s">
        <v>418</v>
      </c>
      <c r="B213" s="1" t="s">
        <v>5</v>
      </c>
      <c r="C213" s="1" t="s">
        <v>6</v>
      </c>
      <c r="D213" s="3" t="s">
        <v>8</v>
      </c>
      <c r="E213" s="1" t="s">
        <v>9</v>
      </c>
      <c r="F213" s="1" t="s">
        <v>10</v>
      </c>
      <c r="G213" s="1" t="s">
        <v>11</v>
      </c>
    </row>
    <row r="214" spans="1:7" ht="70" x14ac:dyDescent="0.35">
      <c r="A214" s="8" t="s">
        <v>968</v>
      </c>
      <c r="B214" s="47" t="s">
        <v>969</v>
      </c>
      <c r="C214" s="126">
        <v>121.86</v>
      </c>
      <c r="D214" s="9">
        <v>2012</v>
      </c>
      <c r="E214" s="9">
        <v>2021</v>
      </c>
      <c r="F214" s="4" t="s">
        <v>970</v>
      </c>
      <c r="G214" s="8" t="s">
        <v>597</v>
      </c>
    </row>
    <row r="215" spans="1:7" ht="60" x14ac:dyDescent="0.35">
      <c r="A215" s="8" t="s">
        <v>968</v>
      </c>
      <c r="B215" s="47" t="s">
        <v>598</v>
      </c>
      <c r="C215" s="126">
        <v>106.4</v>
      </c>
      <c r="D215" s="9">
        <v>2018</v>
      </c>
      <c r="E215" s="9">
        <v>2025</v>
      </c>
      <c r="F215" s="13" t="s">
        <v>971</v>
      </c>
      <c r="G215" s="8" t="s">
        <v>597</v>
      </c>
    </row>
    <row r="216" spans="1:7" ht="30" x14ac:dyDescent="0.35">
      <c r="A216" s="8" t="s">
        <v>968</v>
      </c>
      <c r="B216" s="5" t="s">
        <v>972</v>
      </c>
      <c r="C216" s="126">
        <v>1.1539999999999999</v>
      </c>
      <c r="D216" s="104">
        <v>2018</v>
      </c>
      <c r="E216" s="104">
        <v>2021</v>
      </c>
      <c r="F216" s="40" t="s">
        <v>973</v>
      </c>
      <c r="G216" s="8" t="s">
        <v>974</v>
      </c>
    </row>
    <row r="217" spans="1:7" ht="30" x14ac:dyDescent="0.35">
      <c r="A217" s="8" t="s">
        <v>968</v>
      </c>
      <c r="B217" s="5" t="s">
        <v>975</v>
      </c>
      <c r="C217" s="127">
        <v>0.80900000000000005</v>
      </c>
      <c r="D217" s="128">
        <v>2019</v>
      </c>
      <c r="E217" s="104">
        <v>2021</v>
      </c>
      <c r="F217" s="40" t="s">
        <v>976</v>
      </c>
      <c r="G217" s="4" t="s">
        <v>977</v>
      </c>
    </row>
    <row r="218" spans="1:7" ht="20" x14ac:dyDescent="0.35">
      <c r="A218" s="8" t="s">
        <v>968</v>
      </c>
      <c r="B218" s="5" t="s">
        <v>978</v>
      </c>
      <c r="C218" s="129">
        <v>0.36299999999999999</v>
      </c>
      <c r="D218" s="104">
        <v>2019</v>
      </c>
      <c r="E218" s="104">
        <v>2021</v>
      </c>
      <c r="F218" s="40" t="s">
        <v>979</v>
      </c>
      <c r="G218" s="8" t="s">
        <v>974</v>
      </c>
    </row>
    <row r="219" spans="1:7" ht="20" x14ac:dyDescent="0.35">
      <c r="A219" s="8" t="s">
        <v>968</v>
      </c>
      <c r="B219" s="5" t="s">
        <v>980</v>
      </c>
      <c r="C219" s="129">
        <v>6.65</v>
      </c>
      <c r="D219" s="104">
        <v>2021</v>
      </c>
      <c r="E219" s="104">
        <v>2023</v>
      </c>
      <c r="F219" s="40" t="s">
        <v>981</v>
      </c>
      <c r="G219" s="4" t="s">
        <v>977</v>
      </c>
    </row>
    <row r="220" spans="1:7" ht="30" x14ac:dyDescent="0.35">
      <c r="A220" s="8" t="s">
        <v>968</v>
      </c>
      <c r="B220" s="5" t="s">
        <v>982</v>
      </c>
      <c r="C220" s="129">
        <f>110252/1000000</f>
        <v>0.110252</v>
      </c>
      <c r="D220" s="104">
        <v>2020</v>
      </c>
      <c r="E220" s="104">
        <v>2021</v>
      </c>
      <c r="F220" s="40" t="s">
        <v>976</v>
      </c>
      <c r="G220" s="8" t="s">
        <v>983</v>
      </c>
    </row>
    <row r="221" spans="1:7" ht="40" x14ac:dyDescent="0.35">
      <c r="A221" s="8" t="s">
        <v>968</v>
      </c>
      <c r="B221" s="5" t="s">
        <v>984</v>
      </c>
      <c r="C221" s="129">
        <v>4.5999999999999996</v>
      </c>
      <c r="D221" s="104">
        <v>2021</v>
      </c>
      <c r="E221" s="104">
        <v>2023</v>
      </c>
      <c r="F221" s="106" t="s">
        <v>985</v>
      </c>
      <c r="G221" s="8" t="s">
        <v>974</v>
      </c>
    </row>
    <row r="222" spans="1:7" ht="20" x14ac:dyDescent="0.35">
      <c r="A222" s="8" t="s">
        <v>968</v>
      </c>
      <c r="B222" s="5" t="s">
        <v>986</v>
      </c>
      <c r="C222" s="129">
        <v>3</v>
      </c>
      <c r="D222" s="104">
        <v>2020</v>
      </c>
      <c r="E222" s="104">
        <v>2021</v>
      </c>
      <c r="F222" s="106" t="s">
        <v>987</v>
      </c>
      <c r="G222" s="8" t="s">
        <v>974</v>
      </c>
    </row>
    <row r="223" spans="1:7" ht="30" x14ac:dyDescent="0.35">
      <c r="A223" s="8" t="s">
        <v>968</v>
      </c>
      <c r="B223" s="5" t="s">
        <v>988</v>
      </c>
      <c r="C223" s="129">
        <v>0.3</v>
      </c>
      <c r="D223" s="104">
        <v>2020</v>
      </c>
      <c r="E223" s="104">
        <v>2021</v>
      </c>
      <c r="F223" s="40" t="s">
        <v>989</v>
      </c>
      <c r="G223" s="8" t="s">
        <v>990</v>
      </c>
    </row>
    <row r="224" spans="1:7" ht="30" x14ac:dyDescent="0.35">
      <c r="A224" s="8" t="s">
        <v>968</v>
      </c>
      <c r="B224" s="5" t="s">
        <v>991</v>
      </c>
      <c r="C224" s="129">
        <v>4.05</v>
      </c>
      <c r="D224" s="104">
        <v>2016</v>
      </c>
      <c r="E224" s="104">
        <v>2021</v>
      </c>
      <c r="F224" s="40" t="s">
        <v>992</v>
      </c>
      <c r="G224" s="8" t="s">
        <v>993</v>
      </c>
    </row>
    <row r="225" spans="1:7" ht="30" x14ac:dyDescent="0.35">
      <c r="A225" s="4" t="s">
        <v>968</v>
      </c>
      <c r="B225" s="5" t="s">
        <v>994</v>
      </c>
      <c r="C225" s="129">
        <f>1.064389</f>
        <v>1.064389</v>
      </c>
      <c r="D225" s="130">
        <v>2020</v>
      </c>
      <c r="E225" s="130">
        <v>2021</v>
      </c>
      <c r="F225" s="40" t="s">
        <v>380</v>
      </c>
      <c r="G225" s="4" t="s">
        <v>995</v>
      </c>
    </row>
    <row r="226" spans="1:7" ht="50" x14ac:dyDescent="0.35">
      <c r="A226" s="8" t="s">
        <v>968</v>
      </c>
      <c r="B226" s="5" t="s">
        <v>996</v>
      </c>
      <c r="C226" s="129">
        <f>1.026+0.6023+0.673+1.701+0.56</f>
        <v>4.5623000000000005</v>
      </c>
      <c r="D226" s="104">
        <v>2020</v>
      </c>
      <c r="E226" s="104">
        <v>2021</v>
      </c>
      <c r="F226" s="40" t="s">
        <v>997</v>
      </c>
      <c r="G226" s="8" t="s">
        <v>998</v>
      </c>
    </row>
    <row r="227" spans="1:7" ht="30" x14ac:dyDescent="0.35">
      <c r="A227" s="8" t="s">
        <v>968</v>
      </c>
      <c r="B227" s="5" t="s">
        <v>999</v>
      </c>
      <c r="C227" s="129">
        <v>4.93</v>
      </c>
      <c r="D227" s="104">
        <v>2020</v>
      </c>
      <c r="E227" s="104">
        <v>2023</v>
      </c>
      <c r="F227" s="40" t="s">
        <v>1000</v>
      </c>
      <c r="G227" s="8" t="s">
        <v>1001</v>
      </c>
    </row>
    <row r="228" spans="1:7" ht="30" x14ac:dyDescent="0.35">
      <c r="A228" s="8" t="s">
        <v>968</v>
      </c>
      <c r="B228" s="5" t="s">
        <v>637</v>
      </c>
      <c r="C228" s="129">
        <v>59.347000000000001</v>
      </c>
      <c r="D228" s="104">
        <v>2018</v>
      </c>
      <c r="E228" s="104">
        <v>2022</v>
      </c>
      <c r="F228" s="40" t="s">
        <v>1002</v>
      </c>
      <c r="G228" s="8" t="s">
        <v>1003</v>
      </c>
    </row>
    <row r="229" spans="1:7" ht="20" x14ac:dyDescent="0.35">
      <c r="A229" s="8" t="s">
        <v>968</v>
      </c>
      <c r="B229" s="5" t="s">
        <v>1004</v>
      </c>
      <c r="C229" s="129">
        <v>0.81</v>
      </c>
      <c r="D229" s="104">
        <v>2020</v>
      </c>
      <c r="E229" s="104">
        <v>2021</v>
      </c>
      <c r="F229" s="40" t="s">
        <v>1005</v>
      </c>
      <c r="G229" s="4" t="s">
        <v>1006</v>
      </c>
    </row>
    <row r="230" spans="1:7" ht="30" x14ac:dyDescent="0.35">
      <c r="A230" s="8" t="s">
        <v>968</v>
      </c>
      <c r="B230" s="5" t="s">
        <v>1007</v>
      </c>
      <c r="C230" s="129">
        <v>1.8</v>
      </c>
      <c r="D230" s="104">
        <v>2022</v>
      </c>
      <c r="E230" s="104">
        <v>2024</v>
      </c>
      <c r="F230" s="40" t="s">
        <v>1008</v>
      </c>
      <c r="G230" s="8" t="s">
        <v>597</v>
      </c>
    </row>
    <row r="231" spans="1:7" ht="40" x14ac:dyDescent="0.35">
      <c r="A231" s="8" t="s">
        <v>968</v>
      </c>
      <c r="B231" s="5" t="s">
        <v>1009</v>
      </c>
      <c r="C231" s="129">
        <v>0.48099999999999998</v>
      </c>
      <c r="D231" s="104">
        <v>2020</v>
      </c>
      <c r="E231" s="104">
        <v>2021</v>
      </c>
      <c r="F231" s="40" t="s">
        <v>1010</v>
      </c>
      <c r="G231" s="8" t="s">
        <v>1011</v>
      </c>
    </row>
    <row r="232" spans="1:7" ht="30" x14ac:dyDescent="0.35">
      <c r="A232" s="8" t="s">
        <v>968</v>
      </c>
      <c r="B232" s="5" t="s">
        <v>453</v>
      </c>
      <c r="C232" s="129">
        <v>2.43682</v>
      </c>
      <c r="D232" s="104">
        <v>2020</v>
      </c>
      <c r="E232" s="104">
        <v>2022</v>
      </c>
      <c r="F232" s="40" t="s">
        <v>1012</v>
      </c>
      <c r="G232" s="8" t="s">
        <v>597</v>
      </c>
    </row>
    <row r="233" spans="1:7" ht="30" x14ac:dyDescent="0.35">
      <c r="A233" s="8" t="s">
        <v>968</v>
      </c>
      <c r="B233" s="5" t="s">
        <v>1013</v>
      </c>
      <c r="C233" s="129">
        <v>0.71199999999999997</v>
      </c>
      <c r="D233" s="104">
        <v>2020</v>
      </c>
      <c r="E233" s="104">
        <v>2021</v>
      </c>
      <c r="F233" s="40" t="s">
        <v>1014</v>
      </c>
      <c r="G233" s="8" t="s">
        <v>597</v>
      </c>
    </row>
    <row r="234" spans="1:7" ht="40" x14ac:dyDescent="0.35">
      <c r="A234" s="8" t="s">
        <v>968</v>
      </c>
      <c r="B234" s="5" t="s">
        <v>1015</v>
      </c>
      <c r="C234" s="129">
        <v>2.0299999999999998</v>
      </c>
      <c r="D234" s="104">
        <v>2018</v>
      </c>
      <c r="E234" s="104">
        <v>2022</v>
      </c>
      <c r="F234" s="106" t="s">
        <v>1016</v>
      </c>
      <c r="G234" s="8" t="s">
        <v>1017</v>
      </c>
    </row>
    <row r="235" spans="1:7" ht="50" x14ac:dyDescent="0.35">
      <c r="A235" s="8" t="s">
        <v>968</v>
      </c>
      <c r="B235" s="5" t="s">
        <v>1018</v>
      </c>
      <c r="C235" s="129">
        <v>9.1349999999999998</v>
      </c>
      <c r="D235" s="104">
        <v>2020</v>
      </c>
      <c r="E235" s="104">
        <v>2024</v>
      </c>
      <c r="F235" s="110" t="s">
        <v>1019</v>
      </c>
      <c r="G235" s="8" t="s">
        <v>1011</v>
      </c>
    </row>
    <row r="236" spans="1:7" ht="30" x14ac:dyDescent="0.35">
      <c r="A236" s="8" t="s">
        <v>968</v>
      </c>
      <c r="B236" s="5" t="s">
        <v>1020</v>
      </c>
      <c r="C236" s="129">
        <v>0.75</v>
      </c>
      <c r="D236" s="104">
        <v>2020</v>
      </c>
      <c r="E236" s="104">
        <v>2021</v>
      </c>
      <c r="F236" s="40" t="s">
        <v>1021</v>
      </c>
      <c r="G236" s="8" t="s">
        <v>597</v>
      </c>
    </row>
    <row r="237" spans="1:7" ht="40" x14ac:dyDescent="0.35">
      <c r="A237" s="8" t="s">
        <v>968</v>
      </c>
      <c r="B237" s="5" t="s">
        <v>1022</v>
      </c>
      <c r="C237" s="129">
        <v>5.8090000000000002</v>
      </c>
      <c r="D237" s="104">
        <v>2018</v>
      </c>
      <c r="E237" s="104">
        <v>2021</v>
      </c>
      <c r="F237" s="40" t="s">
        <v>1023</v>
      </c>
      <c r="G237" s="8" t="s">
        <v>1024</v>
      </c>
    </row>
    <row r="238" spans="1:7" ht="20" x14ac:dyDescent="0.35">
      <c r="A238" s="8" t="s">
        <v>968</v>
      </c>
      <c r="B238" s="5" t="s">
        <v>1025</v>
      </c>
      <c r="C238" s="129">
        <v>15.093999999999999</v>
      </c>
      <c r="D238" s="104">
        <v>2020</v>
      </c>
      <c r="E238" s="104">
        <v>2024</v>
      </c>
      <c r="F238" s="40" t="s">
        <v>1026</v>
      </c>
      <c r="G238" s="8" t="s">
        <v>1027</v>
      </c>
    </row>
    <row r="239" spans="1:7" ht="20" x14ac:dyDescent="0.35">
      <c r="A239" s="8" t="s">
        <v>968</v>
      </c>
      <c r="B239" s="5" t="s">
        <v>1028</v>
      </c>
      <c r="C239" s="126">
        <v>6</v>
      </c>
      <c r="D239" s="9">
        <v>2020</v>
      </c>
      <c r="E239" s="9">
        <v>2021</v>
      </c>
      <c r="F239" s="4" t="s">
        <v>1029</v>
      </c>
      <c r="G239" s="8" t="s">
        <v>597</v>
      </c>
    </row>
    <row r="240" spans="1:7" ht="20" x14ac:dyDescent="0.35">
      <c r="A240" s="8" t="s">
        <v>968</v>
      </c>
      <c r="B240" s="5" t="s">
        <v>1030</v>
      </c>
      <c r="C240" s="126">
        <v>2.5569999999999999</v>
      </c>
      <c r="D240" s="9">
        <v>2019</v>
      </c>
      <c r="E240" s="9">
        <v>2022</v>
      </c>
      <c r="F240" s="4" t="s">
        <v>1031</v>
      </c>
      <c r="G240" s="8" t="s">
        <v>1032</v>
      </c>
    </row>
    <row r="241" spans="1:7" ht="42" x14ac:dyDescent="0.35">
      <c r="A241" s="1" t="s">
        <v>418</v>
      </c>
      <c r="B241" s="1" t="s">
        <v>5</v>
      </c>
      <c r="C241" s="113" t="s">
        <v>6</v>
      </c>
      <c r="D241" s="131" t="s">
        <v>8</v>
      </c>
      <c r="E241" s="113" t="s">
        <v>9</v>
      </c>
      <c r="F241" s="1" t="s">
        <v>10</v>
      </c>
      <c r="G241" s="1" t="s">
        <v>11</v>
      </c>
    </row>
    <row r="242" spans="1:7" ht="30" x14ac:dyDescent="0.35">
      <c r="A242" s="35" t="s">
        <v>1033</v>
      </c>
      <c r="B242" s="35" t="s">
        <v>753</v>
      </c>
      <c r="C242" s="48">
        <v>67.569999999999993</v>
      </c>
      <c r="D242" s="48">
        <v>2013</v>
      </c>
      <c r="E242" s="48">
        <v>2022</v>
      </c>
      <c r="F242" s="117" t="s">
        <v>1034</v>
      </c>
      <c r="G242" s="35" t="s">
        <v>597</v>
      </c>
    </row>
    <row r="243" spans="1:7" ht="30" x14ac:dyDescent="0.35">
      <c r="A243" s="35" t="s">
        <v>1033</v>
      </c>
      <c r="B243" s="35" t="s">
        <v>448</v>
      </c>
      <c r="C243" s="48">
        <v>113</v>
      </c>
      <c r="D243" s="48">
        <v>2019</v>
      </c>
      <c r="E243" s="48">
        <v>2025</v>
      </c>
      <c r="F243" s="117" t="s">
        <v>1035</v>
      </c>
      <c r="G243" s="35" t="s">
        <v>1036</v>
      </c>
    </row>
    <row r="244" spans="1:7" ht="20" x14ac:dyDescent="0.35">
      <c r="A244" s="35" t="s">
        <v>1033</v>
      </c>
      <c r="B244" s="35" t="s">
        <v>1037</v>
      </c>
      <c r="C244" s="48">
        <v>18.5</v>
      </c>
      <c r="D244" s="48">
        <v>2018</v>
      </c>
      <c r="E244" s="48">
        <v>2030</v>
      </c>
      <c r="F244" s="117" t="s">
        <v>1038</v>
      </c>
      <c r="G244" s="35" t="s">
        <v>597</v>
      </c>
    </row>
    <row r="245" spans="1:7" x14ac:dyDescent="0.35">
      <c r="A245" s="35" t="s">
        <v>1033</v>
      </c>
      <c r="B245" s="35" t="s">
        <v>492</v>
      </c>
      <c r="C245" s="48">
        <f>96.25-C246</f>
        <v>41.85</v>
      </c>
      <c r="D245" s="48">
        <v>2018</v>
      </c>
      <c r="E245" s="48">
        <v>2030</v>
      </c>
      <c r="F245" s="117" t="s">
        <v>1039</v>
      </c>
      <c r="G245" s="35" t="s">
        <v>597</v>
      </c>
    </row>
    <row r="246" spans="1:7" ht="30" x14ac:dyDescent="0.35">
      <c r="A246" s="35" t="s">
        <v>1033</v>
      </c>
      <c r="B246" s="35" t="s">
        <v>1040</v>
      </c>
      <c r="C246" s="48">
        <v>54.4</v>
      </c>
      <c r="D246" s="48">
        <v>2018</v>
      </c>
      <c r="E246" s="48">
        <v>2030</v>
      </c>
      <c r="F246" s="117" t="s">
        <v>1038</v>
      </c>
      <c r="G246" s="117" t="s">
        <v>1041</v>
      </c>
    </row>
    <row r="247" spans="1:7" ht="20" x14ac:dyDescent="0.35">
      <c r="A247" s="35" t="s">
        <v>1033</v>
      </c>
      <c r="B247" s="117" t="s">
        <v>1042</v>
      </c>
      <c r="C247" s="48">
        <v>7.67</v>
      </c>
      <c r="D247" s="48">
        <v>2018</v>
      </c>
      <c r="E247" s="48">
        <v>2030</v>
      </c>
      <c r="F247" s="117" t="s">
        <v>1043</v>
      </c>
      <c r="G247" s="117" t="s">
        <v>1044</v>
      </c>
    </row>
    <row r="248" spans="1:7" ht="20" x14ac:dyDescent="0.35">
      <c r="A248" s="35" t="s">
        <v>1033</v>
      </c>
      <c r="B248" s="35" t="s">
        <v>643</v>
      </c>
      <c r="C248" s="48">
        <v>15.23</v>
      </c>
      <c r="D248" s="48">
        <v>2018</v>
      </c>
      <c r="E248" s="48">
        <v>2030</v>
      </c>
      <c r="F248" s="35" t="s">
        <v>1045</v>
      </c>
      <c r="G248" s="35" t="s">
        <v>597</v>
      </c>
    </row>
    <row r="249" spans="1:7" ht="20" x14ac:dyDescent="0.35">
      <c r="A249" s="35" t="s">
        <v>1033</v>
      </c>
      <c r="B249" s="35" t="s">
        <v>999</v>
      </c>
      <c r="C249" s="48">
        <v>45.95</v>
      </c>
      <c r="D249" s="48">
        <v>2018</v>
      </c>
      <c r="E249" s="48">
        <v>2030</v>
      </c>
      <c r="F249" s="117" t="s">
        <v>1046</v>
      </c>
      <c r="G249" s="35" t="s">
        <v>597</v>
      </c>
    </row>
    <row r="250" spans="1:7" ht="30" x14ac:dyDescent="0.35">
      <c r="A250" s="35" t="s">
        <v>1033</v>
      </c>
      <c r="B250" s="35" t="s">
        <v>1047</v>
      </c>
      <c r="C250" s="48">
        <v>112.49</v>
      </c>
      <c r="D250" s="48">
        <v>2018</v>
      </c>
      <c r="E250" s="48">
        <v>2030</v>
      </c>
      <c r="F250" s="117" t="s">
        <v>1048</v>
      </c>
      <c r="G250" s="117" t="s">
        <v>1049</v>
      </c>
    </row>
    <row r="251" spans="1:7" ht="20" x14ac:dyDescent="0.35">
      <c r="A251" s="35" t="s">
        <v>1033</v>
      </c>
      <c r="B251" s="35" t="s">
        <v>1050</v>
      </c>
      <c r="C251" s="48">
        <v>37.159999999999997</v>
      </c>
      <c r="D251" s="48">
        <v>2018</v>
      </c>
      <c r="E251" s="48">
        <v>2030</v>
      </c>
      <c r="F251" s="117" t="s">
        <v>1051</v>
      </c>
      <c r="G251" s="117" t="s">
        <v>1052</v>
      </c>
    </row>
    <row r="252" spans="1:7" ht="30" x14ac:dyDescent="0.35">
      <c r="A252" s="35" t="s">
        <v>1033</v>
      </c>
      <c r="B252" s="35" t="s">
        <v>1053</v>
      </c>
      <c r="C252" s="48">
        <v>68.83</v>
      </c>
      <c r="D252" s="48">
        <v>2018</v>
      </c>
      <c r="E252" s="48">
        <v>2030</v>
      </c>
      <c r="F252" s="117" t="s">
        <v>1054</v>
      </c>
      <c r="G252" s="117" t="s">
        <v>1055</v>
      </c>
    </row>
    <row r="253" spans="1:7" ht="40" x14ac:dyDescent="0.35">
      <c r="A253" s="35" t="s">
        <v>1033</v>
      </c>
      <c r="B253" s="35" t="s">
        <v>1056</v>
      </c>
      <c r="C253" s="48">
        <v>9.0299999999999994</v>
      </c>
      <c r="D253" s="48">
        <v>2018</v>
      </c>
      <c r="E253" s="48">
        <v>2030</v>
      </c>
      <c r="F253" s="35" t="s">
        <v>893</v>
      </c>
      <c r="G253" s="117" t="s">
        <v>1057</v>
      </c>
    </row>
    <row r="254" spans="1:7" ht="20" x14ac:dyDescent="0.35">
      <c r="A254" s="35" t="s">
        <v>1033</v>
      </c>
      <c r="B254" s="35" t="s">
        <v>1058</v>
      </c>
      <c r="C254" s="39">
        <v>4.88</v>
      </c>
      <c r="D254" s="48">
        <v>2018</v>
      </c>
      <c r="E254" s="48">
        <v>2030</v>
      </c>
      <c r="F254" s="117" t="s">
        <v>1038</v>
      </c>
      <c r="G254" s="117" t="s">
        <v>1059</v>
      </c>
    </row>
    <row r="255" spans="1:7" ht="30" x14ac:dyDescent="0.35">
      <c r="A255" s="35" t="s">
        <v>1033</v>
      </c>
      <c r="B255" s="35" t="s">
        <v>248</v>
      </c>
      <c r="C255" s="39">
        <v>5.7</v>
      </c>
      <c r="D255" s="48">
        <v>2018</v>
      </c>
      <c r="E255" s="48">
        <v>2030</v>
      </c>
      <c r="F255" s="117" t="s">
        <v>1060</v>
      </c>
      <c r="G255" s="117" t="s">
        <v>1061</v>
      </c>
    </row>
    <row r="256" spans="1:7" ht="43" x14ac:dyDescent="0.35">
      <c r="A256" s="132" t="s">
        <v>418</v>
      </c>
      <c r="B256" s="132" t="s">
        <v>5</v>
      </c>
      <c r="C256" s="133" t="s">
        <v>6</v>
      </c>
      <c r="D256" s="134" t="s">
        <v>8</v>
      </c>
      <c r="E256" s="135" t="s">
        <v>9</v>
      </c>
      <c r="F256" s="132" t="s">
        <v>10</v>
      </c>
      <c r="G256" s="132" t="s">
        <v>11</v>
      </c>
    </row>
    <row r="257" spans="1:7" ht="80" x14ac:dyDescent="0.35">
      <c r="A257" s="136" t="s">
        <v>1062</v>
      </c>
      <c r="B257" s="136" t="s">
        <v>432</v>
      </c>
      <c r="C257" s="137">
        <v>173</v>
      </c>
      <c r="D257" s="138">
        <v>2013</v>
      </c>
      <c r="E257" s="139">
        <v>2020</v>
      </c>
      <c r="F257" s="140" t="s">
        <v>1063</v>
      </c>
      <c r="G257" s="140" t="s">
        <v>1064</v>
      </c>
    </row>
    <row r="258" spans="1:7" ht="51" x14ac:dyDescent="0.35">
      <c r="A258" s="136" t="s">
        <v>1062</v>
      </c>
      <c r="B258" s="136" t="s">
        <v>595</v>
      </c>
      <c r="C258" s="141">
        <v>7.3730000000000002</v>
      </c>
      <c r="D258" s="138">
        <v>2020</v>
      </c>
      <c r="E258" s="138">
        <v>2023</v>
      </c>
      <c r="F258" s="140" t="s">
        <v>1065</v>
      </c>
      <c r="G258" s="142" t="s">
        <v>1066</v>
      </c>
    </row>
    <row r="259" spans="1:7" ht="40" x14ac:dyDescent="0.35">
      <c r="A259" s="136" t="s">
        <v>1062</v>
      </c>
      <c r="B259" s="136" t="s">
        <v>598</v>
      </c>
      <c r="C259" s="141">
        <v>6.609</v>
      </c>
      <c r="D259" s="138">
        <v>2020</v>
      </c>
      <c r="E259" s="138">
        <v>2023</v>
      </c>
      <c r="F259" s="140" t="s">
        <v>1067</v>
      </c>
      <c r="G259" s="140" t="s">
        <v>1068</v>
      </c>
    </row>
    <row r="260" spans="1:7" ht="70" x14ac:dyDescent="0.35">
      <c r="A260" s="35" t="s">
        <v>1062</v>
      </c>
      <c r="B260" s="117" t="s">
        <v>1069</v>
      </c>
      <c r="C260" s="143">
        <v>2.4</v>
      </c>
      <c r="D260" s="39">
        <v>2020</v>
      </c>
      <c r="E260" s="39">
        <v>2023</v>
      </c>
      <c r="F260" s="119" t="s">
        <v>1070</v>
      </c>
      <c r="G260" s="119" t="s">
        <v>1071</v>
      </c>
    </row>
    <row r="261" spans="1:7" ht="50" x14ac:dyDescent="0.35">
      <c r="A261" s="35" t="s">
        <v>1062</v>
      </c>
      <c r="B261" s="35" t="s">
        <v>492</v>
      </c>
      <c r="C261" s="143">
        <v>12.99</v>
      </c>
      <c r="D261" s="48">
        <v>2020</v>
      </c>
      <c r="E261" s="48">
        <v>2023</v>
      </c>
      <c r="F261" s="117" t="s">
        <v>1072</v>
      </c>
      <c r="G261" s="117" t="s">
        <v>1073</v>
      </c>
    </row>
    <row r="262" spans="1:7" ht="60" x14ac:dyDescent="0.35">
      <c r="A262" s="117" t="s">
        <v>1062</v>
      </c>
      <c r="B262" s="117" t="s">
        <v>1074</v>
      </c>
      <c r="C262" s="143">
        <v>16.350000000000001</v>
      </c>
      <c r="D262" s="39">
        <v>2020</v>
      </c>
      <c r="E262" s="39">
        <v>2023</v>
      </c>
      <c r="F262" s="117" t="s">
        <v>1075</v>
      </c>
      <c r="G262" s="119" t="s">
        <v>1076</v>
      </c>
    </row>
    <row r="263" spans="1:7" ht="70" x14ac:dyDescent="0.35">
      <c r="A263" s="117" t="s">
        <v>1062</v>
      </c>
      <c r="B263" s="117" t="s">
        <v>1077</v>
      </c>
      <c r="C263" s="143">
        <v>9.19</v>
      </c>
      <c r="D263" s="39">
        <v>2020</v>
      </c>
      <c r="E263" s="39">
        <v>2023</v>
      </c>
      <c r="F263" s="117" t="s">
        <v>1078</v>
      </c>
      <c r="G263" s="119" t="s">
        <v>1079</v>
      </c>
    </row>
    <row r="264" spans="1:7" ht="40" x14ac:dyDescent="0.35">
      <c r="A264" s="117" t="s">
        <v>1062</v>
      </c>
      <c r="B264" s="117" t="s">
        <v>1080</v>
      </c>
      <c r="C264" s="143">
        <v>7.06</v>
      </c>
      <c r="D264" s="39">
        <v>2017</v>
      </c>
      <c r="E264" s="39">
        <v>2021</v>
      </c>
      <c r="F264" s="117" t="s">
        <v>1081</v>
      </c>
      <c r="G264" s="119" t="s">
        <v>1082</v>
      </c>
    </row>
    <row r="265" spans="1:7" ht="40" x14ac:dyDescent="0.35">
      <c r="A265" s="117" t="s">
        <v>1062</v>
      </c>
      <c r="B265" s="117" t="s">
        <v>1083</v>
      </c>
      <c r="C265" s="143">
        <v>11.51</v>
      </c>
      <c r="D265" s="39">
        <v>2020</v>
      </c>
      <c r="E265" s="39">
        <v>2023</v>
      </c>
      <c r="F265" s="117" t="s">
        <v>1084</v>
      </c>
      <c r="G265" s="119" t="s">
        <v>1085</v>
      </c>
    </row>
    <row r="266" spans="1:7" ht="40" x14ac:dyDescent="0.35">
      <c r="A266" s="117" t="s">
        <v>1062</v>
      </c>
      <c r="B266" s="117" t="s">
        <v>1086</v>
      </c>
      <c r="C266" s="143">
        <v>9.6</v>
      </c>
      <c r="D266" s="39">
        <v>2020</v>
      </c>
      <c r="E266" s="39">
        <v>2023</v>
      </c>
      <c r="F266" s="117" t="s">
        <v>1087</v>
      </c>
      <c r="G266" s="119" t="s">
        <v>1088</v>
      </c>
    </row>
    <row r="267" spans="1:7" ht="40" x14ac:dyDescent="0.35">
      <c r="A267" s="117" t="s">
        <v>1062</v>
      </c>
      <c r="B267" s="117" t="s">
        <v>1089</v>
      </c>
      <c r="C267" s="143">
        <v>8.7200000000000006</v>
      </c>
      <c r="D267" s="39">
        <v>2020</v>
      </c>
      <c r="E267" s="39">
        <v>2023</v>
      </c>
      <c r="F267" s="117" t="s">
        <v>1090</v>
      </c>
      <c r="G267" s="119" t="s">
        <v>1091</v>
      </c>
    </row>
    <row r="268" spans="1:7" ht="40" x14ac:dyDescent="0.35">
      <c r="A268" s="117" t="s">
        <v>1062</v>
      </c>
      <c r="B268" s="117" t="s">
        <v>1092</v>
      </c>
      <c r="C268" s="143">
        <v>2.69</v>
      </c>
      <c r="D268" s="39">
        <v>2020</v>
      </c>
      <c r="E268" s="39">
        <v>2021</v>
      </c>
      <c r="F268" s="119" t="s">
        <v>1093</v>
      </c>
      <c r="G268" s="117" t="s">
        <v>1094</v>
      </c>
    </row>
    <row r="269" spans="1:7" ht="40" x14ac:dyDescent="0.35">
      <c r="A269" s="117" t="s">
        <v>1062</v>
      </c>
      <c r="B269" s="117" t="s">
        <v>1095</v>
      </c>
      <c r="C269" s="143">
        <v>6.3070000000000004</v>
      </c>
      <c r="D269" s="39">
        <v>2019</v>
      </c>
      <c r="E269" s="39">
        <v>2023</v>
      </c>
      <c r="F269" s="117" t="s">
        <v>1096</v>
      </c>
      <c r="G269" s="117" t="s">
        <v>1097</v>
      </c>
    </row>
    <row r="270" spans="1:7" ht="50" x14ac:dyDescent="0.35">
      <c r="A270" s="117" t="s">
        <v>1062</v>
      </c>
      <c r="B270" s="117" t="s">
        <v>1098</v>
      </c>
      <c r="C270" s="143">
        <v>2.7610000000000001</v>
      </c>
      <c r="D270" s="39">
        <v>2019</v>
      </c>
      <c r="E270" s="39">
        <v>2022</v>
      </c>
      <c r="F270" s="117" t="s">
        <v>1099</v>
      </c>
      <c r="G270" s="117" t="s">
        <v>1100</v>
      </c>
    </row>
    <row r="271" spans="1:7" ht="60" x14ac:dyDescent="0.35">
      <c r="A271" s="117" t="s">
        <v>1062</v>
      </c>
      <c r="B271" s="117" t="s">
        <v>1101</v>
      </c>
      <c r="C271" s="143">
        <v>7.7720000000000002</v>
      </c>
      <c r="D271" s="39">
        <v>2020</v>
      </c>
      <c r="E271" s="39">
        <v>2021</v>
      </c>
      <c r="F271" s="119" t="s">
        <v>1102</v>
      </c>
      <c r="G271" s="117" t="s">
        <v>1103</v>
      </c>
    </row>
    <row r="272" spans="1:7" ht="40" x14ac:dyDescent="0.35">
      <c r="A272" s="117" t="s">
        <v>1062</v>
      </c>
      <c r="B272" s="117" t="s">
        <v>1104</v>
      </c>
      <c r="C272" s="143">
        <v>2.54</v>
      </c>
      <c r="D272" s="39">
        <v>2020</v>
      </c>
      <c r="E272" s="39">
        <v>2021</v>
      </c>
      <c r="F272" s="119" t="s">
        <v>1105</v>
      </c>
      <c r="G272" s="119" t="s">
        <v>1106</v>
      </c>
    </row>
    <row r="273" spans="1:7" ht="50" x14ac:dyDescent="0.35">
      <c r="A273" s="117" t="s">
        <v>1062</v>
      </c>
      <c r="B273" s="117" t="s">
        <v>1107</v>
      </c>
      <c r="C273" s="143">
        <v>6.9950000000000001</v>
      </c>
      <c r="D273" s="39">
        <v>2020</v>
      </c>
      <c r="E273" s="39">
        <v>2023</v>
      </c>
      <c r="F273" s="117" t="s">
        <v>1108</v>
      </c>
      <c r="G273" s="119" t="s">
        <v>1109</v>
      </c>
    </row>
    <row r="274" spans="1:7" ht="30" x14ac:dyDescent="0.35">
      <c r="A274" s="117" t="s">
        <v>1062</v>
      </c>
      <c r="B274" s="117" t="s">
        <v>1110</v>
      </c>
      <c r="C274" s="143">
        <v>6.827</v>
      </c>
      <c r="D274" s="39">
        <v>2020</v>
      </c>
      <c r="E274" s="39">
        <v>2021</v>
      </c>
      <c r="F274" s="117" t="s">
        <v>1111</v>
      </c>
      <c r="G274" s="119" t="s">
        <v>1112</v>
      </c>
    </row>
    <row r="275" spans="1:7" ht="40" x14ac:dyDescent="0.35">
      <c r="A275" s="117" t="s">
        <v>1062</v>
      </c>
      <c r="B275" s="117" t="s">
        <v>1113</v>
      </c>
      <c r="C275" s="143">
        <v>2.661</v>
      </c>
      <c r="D275" s="39">
        <v>2020</v>
      </c>
      <c r="E275" s="39">
        <v>2023</v>
      </c>
      <c r="F275" s="117" t="s">
        <v>1114</v>
      </c>
      <c r="G275" s="117" t="s">
        <v>1115</v>
      </c>
    </row>
    <row r="276" spans="1:7" ht="40" x14ac:dyDescent="0.35">
      <c r="A276" s="117" t="s">
        <v>1062</v>
      </c>
      <c r="B276" s="117" t="s">
        <v>1116</v>
      </c>
      <c r="C276" s="143">
        <v>4.8479999999999999</v>
      </c>
      <c r="D276" s="39">
        <v>2020</v>
      </c>
      <c r="E276" s="39">
        <v>2023</v>
      </c>
      <c r="F276" s="117" t="s">
        <v>1117</v>
      </c>
      <c r="G276" s="119" t="s">
        <v>1118</v>
      </c>
    </row>
    <row r="277" spans="1:7" ht="42" x14ac:dyDescent="0.35">
      <c r="A277" s="98" t="s">
        <v>418</v>
      </c>
      <c r="B277" s="98" t="s">
        <v>5</v>
      </c>
      <c r="C277" s="144" t="s">
        <v>6</v>
      </c>
      <c r="D277" s="100" t="s">
        <v>8</v>
      </c>
      <c r="E277" s="99" t="s">
        <v>9</v>
      </c>
      <c r="F277" s="98" t="s">
        <v>10</v>
      </c>
      <c r="G277" s="98" t="s">
        <v>11</v>
      </c>
    </row>
    <row r="278" spans="1:7" ht="70" x14ac:dyDescent="0.35">
      <c r="A278" s="92" t="s">
        <v>1119</v>
      </c>
      <c r="B278" s="93" t="s">
        <v>1120</v>
      </c>
      <c r="C278" s="145">
        <v>149.94999999999999</v>
      </c>
      <c r="D278" s="96">
        <v>2018</v>
      </c>
      <c r="E278" s="96">
        <v>2027</v>
      </c>
      <c r="F278" s="93" t="s">
        <v>1121</v>
      </c>
      <c r="G278" s="93" t="s">
        <v>1122</v>
      </c>
    </row>
    <row r="279" spans="1:7" ht="30" x14ac:dyDescent="0.35">
      <c r="A279" s="92" t="s">
        <v>1119</v>
      </c>
      <c r="B279" s="93" t="s">
        <v>1123</v>
      </c>
      <c r="C279" s="145">
        <v>21.18</v>
      </c>
      <c r="D279" s="96">
        <v>2020</v>
      </c>
      <c r="E279" s="96">
        <v>2027</v>
      </c>
      <c r="F279" s="93" t="s">
        <v>1124</v>
      </c>
      <c r="G279" s="97" t="s">
        <v>1125</v>
      </c>
    </row>
    <row r="280" spans="1:7" ht="30" x14ac:dyDescent="0.35">
      <c r="A280" s="92" t="s">
        <v>1119</v>
      </c>
      <c r="B280" s="93" t="s">
        <v>1126</v>
      </c>
      <c r="C280" s="145">
        <v>4.4000000000000004</v>
      </c>
      <c r="D280" s="96">
        <v>2020</v>
      </c>
      <c r="E280" s="96">
        <v>2021</v>
      </c>
      <c r="F280" s="93" t="s">
        <v>1127</v>
      </c>
      <c r="G280" s="146" t="s">
        <v>1128</v>
      </c>
    </row>
    <row r="281" spans="1:7" ht="30" x14ac:dyDescent="0.35">
      <c r="A281" s="92" t="s">
        <v>1119</v>
      </c>
      <c r="B281" s="93" t="s">
        <v>1129</v>
      </c>
      <c r="C281" s="145">
        <v>7.25</v>
      </c>
      <c r="D281" s="96">
        <v>2014</v>
      </c>
      <c r="E281" s="96">
        <v>2027</v>
      </c>
      <c r="F281" s="93" t="s">
        <v>1130</v>
      </c>
      <c r="G281" s="93" t="s">
        <v>1131</v>
      </c>
    </row>
    <row r="282" spans="1:7" ht="50" x14ac:dyDescent="0.35">
      <c r="A282" s="92" t="s">
        <v>1119</v>
      </c>
      <c r="B282" s="93" t="s">
        <v>1132</v>
      </c>
      <c r="C282" s="145">
        <v>22.3</v>
      </c>
      <c r="D282" s="96">
        <v>2020</v>
      </c>
      <c r="E282" s="96">
        <v>2025</v>
      </c>
      <c r="F282" s="93" t="s">
        <v>1133</v>
      </c>
      <c r="G282" s="93" t="s">
        <v>1134</v>
      </c>
    </row>
    <row r="283" spans="1:7" ht="40" x14ac:dyDescent="0.35">
      <c r="A283" s="92" t="s">
        <v>1119</v>
      </c>
      <c r="B283" s="93" t="s">
        <v>1135</v>
      </c>
      <c r="C283" s="145">
        <v>135</v>
      </c>
      <c r="D283" s="94">
        <v>2016</v>
      </c>
      <c r="E283" s="94">
        <v>2021</v>
      </c>
      <c r="F283" s="97" t="s">
        <v>1136</v>
      </c>
      <c r="G283" s="97" t="s">
        <v>1137</v>
      </c>
    </row>
    <row r="284" spans="1:7" ht="40" x14ac:dyDescent="0.35">
      <c r="A284" s="92" t="s">
        <v>1119</v>
      </c>
      <c r="B284" s="93" t="s">
        <v>1138</v>
      </c>
      <c r="C284" s="145">
        <v>3.2</v>
      </c>
      <c r="D284" s="94">
        <v>2018</v>
      </c>
      <c r="E284" s="96" t="s">
        <v>1139</v>
      </c>
      <c r="F284" s="93" t="s">
        <v>1140</v>
      </c>
      <c r="G284" s="93" t="s">
        <v>1141</v>
      </c>
    </row>
    <row r="285" spans="1:7" ht="30" x14ac:dyDescent="0.35">
      <c r="A285" s="92" t="s">
        <v>1119</v>
      </c>
      <c r="B285" s="93" t="s">
        <v>1142</v>
      </c>
      <c r="C285" s="145">
        <v>2.8</v>
      </c>
      <c r="D285" s="96">
        <v>2020</v>
      </c>
      <c r="E285" s="96">
        <v>2022</v>
      </c>
      <c r="F285" s="93" t="s">
        <v>1143</v>
      </c>
      <c r="G285" s="93" t="s">
        <v>1144</v>
      </c>
    </row>
    <row r="286" spans="1:7" ht="20" x14ac:dyDescent="0.35">
      <c r="A286" s="92" t="s">
        <v>1119</v>
      </c>
      <c r="B286" s="93" t="s">
        <v>1145</v>
      </c>
      <c r="C286" s="145">
        <v>12.2</v>
      </c>
      <c r="D286" s="96">
        <v>2017</v>
      </c>
      <c r="E286" s="96">
        <v>2021</v>
      </c>
      <c r="F286" s="93" t="s">
        <v>1146</v>
      </c>
      <c r="G286" s="93" t="s">
        <v>1147</v>
      </c>
    </row>
    <row r="287" spans="1:7" ht="30" x14ac:dyDescent="0.35">
      <c r="A287" s="92" t="s">
        <v>1119</v>
      </c>
      <c r="B287" s="93" t="s">
        <v>1148</v>
      </c>
      <c r="C287" s="145">
        <v>5</v>
      </c>
      <c r="D287" s="96">
        <v>2018</v>
      </c>
      <c r="E287" s="96">
        <v>2023</v>
      </c>
      <c r="F287" s="93" t="s">
        <v>1149</v>
      </c>
      <c r="G287" s="97" t="s">
        <v>1150</v>
      </c>
    </row>
    <row r="288" spans="1:7" ht="50" x14ac:dyDescent="0.35">
      <c r="A288" s="92" t="s">
        <v>1119</v>
      </c>
      <c r="B288" s="93" t="s">
        <v>1151</v>
      </c>
      <c r="C288" s="145">
        <v>26</v>
      </c>
      <c r="D288" s="96">
        <v>2020</v>
      </c>
      <c r="E288" s="96">
        <v>2025</v>
      </c>
      <c r="F288" s="93" t="s">
        <v>1152</v>
      </c>
      <c r="G288" s="97" t="s">
        <v>1153</v>
      </c>
    </row>
    <row r="289" spans="1:7" ht="30" x14ac:dyDescent="0.35">
      <c r="A289" s="92" t="s">
        <v>1119</v>
      </c>
      <c r="B289" s="93" t="s">
        <v>1154</v>
      </c>
      <c r="C289" s="145">
        <v>9</v>
      </c>
      <c r="D289" s="96">
        <v>2018</v>
      </c>
      <c r="E289" s="96">
        <v>2022</v>
      </c>
      <c r="F289" s="93" t="s">
        <v>1155</v>
      </c>
      <c r="G289" s="93" t="s">
        <v>1156</v>
      </c>
    </row>
    <row r="290" spans="1:7" ht="40" x14ac:dyDescent="0.35">
      <c r="A290" s="92" t="s">
        <v>1119</v>
      </c>
      <c r="B290" s="93" t="s">
        <v>1157</v>
      </c>
      <c r="C290" s="145">
        <v>221.58</v>
      </c>
      <c r="D290" s="96">
        <v>2020</v>
      </c>
      <c r="E290" s="96">
        <v>2025</v>
      </c>
      <c r="F290" s="93" t="s">
        <v>1158</v>
      </c>
      <c r="G290" s="93" t="s">
        <v>1159</v>
      </c>
    </row>
    <row r="291" spans="1:7" ht="30" x14ac:dyDescent="0.35">
      <c r="A291" s="92" t="s">
        <v>1119</v>
      </c>
      <c r="B291" s="93" t="s">
        <v>1160</v>
      </c>
      <c r="C291" s="145">
        <v>3.1</v>
      </c>
      <c r="D291" s="96">
        <v>2021</v>
      </c>
      <c r="E291" s="96">
        <v>2023</v>
      </c>
      <c r="F291" s="93" t="s">
        <v>1155</v>
      </c>
      <c r="G291" s="93" t="s">
        <v>1161</v>
      </c>
    </row>
    <row r="292" spans="1:7" ht="30" x14ac:dyDescent="0.35">
      <c r="A292" s="92" t="s">
        <v>1119</v>
      </c>
      <c r="B292" s="93" t="s">
        <v>1162</v>
      </c>
      <c r="C292" s="145">
        <v>7</v>
      </c>
      <c r="D292" s="96">
        <v>2019</v>
      </c>
      <c r="E292" s="96">
        <v>2023</v>
      </c>
      <c r="F292" s="93" t="s">
        <v>1163</v>
      </c>
      <c r="G292" s="93" t="s">
        <v>1164</v>
      </c>
    </row>
    <row r="293" spans="1:7" ht="20" x14ac:dyDescent="0.35">
      <c r="A293" s="92" t="s">
        <v>1119</v>
      </c>
      <c r="B293" s="93" t="s">
        <v>1165</v>
      </c>
      <c r="C293" s="145">
        <v>2.36</v>
      </c>
      <c r="D293" s="96">
        <v>2021</v>
      </c>
      <c r="E293" s="96">
        <v>2023</v>
      </c>
      <c r="F293" s="93" t="s">
        <v>1166</v>
      </c>
      <c r="G293" s="93" t="s">
        <v>1167</v>
      </c>
    </row>
    <row r="294" spans="1:7" ht="42" x14ac:dyDescent="0.35">
      <c r="A294" s="98" t="s">
        <v>418</v>
      </c>
      <c r="B294" s="98" t="s">
        <v>5</v>
      </c>
      <c r="C294" s="144" t="s">
        <v>6</v>
      </c>
      <c r="D294" s="100" t="s">
        <v>8</v>
      </c>
      <c r="E294" s="99" t="s">
        <v>9</v>
      </c>
      <c r="F294" s="98" t="s">
        <v>10</v>
      </c>
      <c r="G294" s="98" t="s">
        <v>11</v>
      </c>
    </row>
    <row r="295" spans="1:7" ht="110" x14ac:dyDescent="0.35">
      <c r="A295" s="23" t="s">
        <v>1168</v>
      </c>
      <c r="B295" s="23" t="s">
        <v>432</v>
      </c>
      <c r="C295" s="14">
        <v>86.08</v>
      </c>
      <c r="D295" s="14">
        <v>2013</v>
      </c>
      <c r="E295" s="14">
        <v>2021</v>
      </c>
      <c r="F295" s="14" t="s">
        <v>1169</v>
      </c>
      <c r="G295" s="23" t="s">
        <v>597</v>
      </c>
    </row>
    <row r="296" spans="1:7" ht="30" x14ac:dyDescent="0.35">
      <c r="A296" s="23" t="s">
        <v>1168</v>
      </c>
      <c r="B296" s="147" t="s">
        <v>947</v>
      </c>
      <c r="C296" s="14">
        <v>6</v>
      </c>
      <c r="D296" s="14">
        <v>2019</v>
      </c>
      <c r="E296" s="14">
        <v>2021</v>
      </c>
      <c r="F296" s="14" t="s">
        <v>1170</v>
      </c>
      <c r="G296" s="14"/>
    </row>
    <row r="297" spans="1:7" ht="30" x14ac:dyDescent="0.35">
      <c r="A297" s="23" t="s">
        <v>1168</v>
      </c>
      <c r="B297" s="147" t="s">
        <v>1171</v>
      </c>
      <c r="C297" s="14">
        <v>2.5</v>
      </c>
      <c r="D297" s="14">
        <v>2019</v>
      </c>
      <c r="E297" s="14">
        <v>2021</v>
      </c>
      <c r="F297" s="14" t="s">
        <v>1172</v>
      </c>
      <c r="G297" s="14" t="s">
        <v>1173</v>
      </c>
    </row>
    <row r="298" spans="1:7" ht="30" x14ac:dyDescent="0.35">
      <c r="A298" s="23" t="s">
        <v>1168</v>
      </c>
      <c r="B298" s="147" t="s">
        <v>1174</v>
      </c>
      <c r="C298" s="14">
        <v>3.7</v>
      </c>
      <c r="D298" s="14">
        <v>2017</v>
      </c>
      <c r="E298" s="14">
        <v>2021</v>
      </c>
      <c r="F298" s="14" t="s">
        <v>1175</v>
      </c>
      <c r="G298" s="14" t="s">
        <v>1176</v>
      </c>
    </row>
    <row r="299" spans="1:7" ht="40" x14ac:dyDescent="0.35">
      <c r="A299" s="23" t="s">
        <v>1168</v>
      </c>
      <c r="B299" s="78" t="s">
        <v>1177</v>
      </c>
      <c r="C299" s="22">
        <v>11.55</v>
      </c>
      <c r="D299" s="22">
        <v>2020</v>
      </c>
      <c r="E299" s="22">
        <v>2024</v>
      </c>
      <c r="F299" s="14" t="s">
        <v>1178</v>
      </c>
      <c r="G299" s="22" t="s">
        <v>1179</v>
      </c>
    </row>
    <row r="300" spans="1:7" ht="42" x14ac:dyDescent="0.35">
      <c r="A300" s="1" t="s">
        <v>418</v>
      </c>
      <c r="B300" s="1" t="s">
        <v>5</v>
      </c>
      <c r="C300" s="1" t="s">
        <v>6</v>
      </c>
      <c r="D300" s="3" t="s">
        <v>8</v>
      </c>
      <c r="E300" s="1" t="s">
        <v>9</v>
      </c>
      <c r="F300" s="1" t="s">
        <v>10</v>
      </c>
      <c r="G300" s="1" t="s">
        <v>11</v>
      </c>
    </row>
    <row r="301" spans="1:7" ht="30" x14ac:dyDescent="0.35">
      <c r="A301" s="8" t="s">
        <v>1180</v>
      </c>
      <c r="B301" s="47" t="s">
        <v>598</v>
      </c>
      <c r="C301" s="34">
        <v>135.04</v>
      </c>
      <c r="D301" s="9">
        <v>2018</v>
      </c>
      <c r="E301" s="9">
        <v>2024</v>
      </c>
      <c r="F301" s="4" t="s">
        <v>1181</v>
      </c>
      <c r="G301" s="8" t="s">
        <v>1182</v>
      </c>
    </row>
    <row r="302" spans="1:7" ht="30" x14ac:dyDescent="0.35">
      <c r="A302" s="8" t="s">
        <v>1180</v>
      </c>
      <c r="B302" s="5" t="s">
        <v>1183</v>
      </c>
      <c r="C302" s="34">
        <v>2.2999999999999998</v>
      </c>
      <c r="D302" s="9">
        <v>2019</v>
      </c>
      <c r="E302" s="9">
        <v>2021</v>
      </c>
      <c r="F302" s="4" t="s">
        <v>1184</v>
      </c>
      <c r="G302" s="8" t="s">
        <v>1185</v>
      </c>
    </row>
    <row r="303" spans="1:7" ht="20" x14ac:dyDescent="0.35">
      <c r="A303" s="8" t="s">
        <v>1180</v>
      </c>
      <c r="B303" s="5" t="s">
        <v>1186</v>
      </c>
      <c r="C303" s="34">
        <f>1.5+2.8</f>
        <v>4.3</v>
      </c>
      <c r="D303" s="9">
        <v>2019</v>
      </c>
      <c r="E303" s="9">
        <v>2021</v>
      </c>
      <c r="F303" s="4" t="s">
        <v>1187</v>
      </c>
      <c r="G303" s="8" t="s">
        <v>1188</v>
      </c>
    </row>
    <row r="304" spans="1:7" ht="30" x14ac:dyDescent="0.35">
      <c r="A304" s="8" t="s">
        <v>1180</v>
      </c>
      <c r="B304" s="5" t="s">
        <v>1189</v>
      </c>
      <c r="C304" s="34">
        <f>1.81+1.5</f>
        <v>3.31</v>
      </c>
      <c r="D304" s="9">
        <v>2020</v>
      </c>
      <c r="E304" s="9">
        <v>2026</v>
      </c>
      <c r="F304" s="4" t="s">
        <v>1190</v>
      </c>
      <c r="G304" s="8" t="s">
        <v>1191</v>
      </c>
    </row>
    <row r="305" spans="1:7" ht="30" x14ac:dyDescent="0.35">
      <c r="A305" s="8" t="s">
        <v>1180</v>
      </c>
      <c r="B305" s="5" t="s">
        <v>643</v>
      </c>
      <c r="C305" s="34">
        <f>5.5+0.73</f>
        <v>6.23</v>
      </c>
      <c r="D305" s="9">
        <v>2020</v>
      </c>
      <c r="E305" s="9">
        <v>2026</v>
      </c>
      <c r="F305" s="4" t="s">
        <v>1192</v>
      </c>
      <c r="G305" s="8" t="s">
        <v>1193</v>
      </c>
    </row>
    <row r="306" spans="1:7" ht="20" x14ac:dyDescent="0.35">
      <c r="A306" s="8" t="s">
        <v>1180</v>
      </c>
      <c r="B306" s="5" t="s">
        <v>1194</v>
      </c>
      <c r="C306" s="34">
        <v>8.94</v>
      </c>
      <c r="D306" s="9">
        <v>2017</v>
      </c>
      <c r="E306" s="9">
        <v>2026</v>
      </c>
      <c r="F306" s="4" t="s">
        <v>1192</v>
      </c>
      <c r="G306" s="8" t="s">
        <v>1195</v>
      </c>
    </row>
    <row r="307" spans="1:7" ht="20" x14ac:dyDescent="0.35">
      <c r="A307" s="8" t="s">
        <v>1180</v>
      </c>
      <c r="B307" s="5" t="s">
        <v>1196</v>
      </c>
      <c r="C307" s="34">
        <v>4.0999999999999996</v>
      </c>
      <c r="D307" s="9">
        <v>2021</v>
      </c>
      <c r="E307" s="9">
        <v>2022</v>
      </c>
      <c r="F307" s="4" t="s">
        <v>1197</v>
      </c>
      <c r="G307" s="4" t="s">
        <v>1198</v>
      </c>
    </row>
    <row r="308" spans="1:7" ht="30" x14ac:dyDescent="0.35">
      <c r="A308" s="8" t="s">
        <v>1180</v>
      </c>
      <c r="B308" s="5" t="s">
        <v>1199</v>
      </c>
      <c r="C308" s="34">
        <v>3.9</v>
      </c>
      <c r="D308" s="9">
        <v>2020</v>
      </c>
      <c r="E308" s="9">
        <v>2021</v>
      </c>
      <c r="F308" s="4" t="s">
        <v>1200</v>
      </c>
      <c r="G308" s="4" t="s">
        <v>1201</v>
      </c>
    </row>
    <row r="309" spans="1:7" ht="20" x14ac:dyDescent="0.35">
      <c r="A309" s="8" t="s">
        <v>1180</v>
      </c>
      <c r="B309" s="5" t="s">
        <v>1202</v>
      </c>
      <c r="C309" s="34">
        <v>9.1999999999999993</v>
      </c>
      <c r="D309" s="9">
        <v>2021</v>
      </c>
      <c r="E309" s="9">
        <v>2023</v>
      </c>
      <c r="F309" s="8" t="s">
        <v>1203</v>
      </c>
      <c r="G309" s="4" t="s">
        <v>1204</v>
      </c>
    </row>
    <row r="310" spans="1:7" ht="20" x14ac:dyDescent="0.35">
      <c r="A310" s="8" t="s">
        <v>1180</v>
      </c>
      <c r="B310" s="5" t="s">
        <v>1205</v>
      </c>
      <c r="C310" s="34">
        <v>4</v>
      </c>
      <c r="D310" s="9">
        <v>2022</v>
      </c>
      <c r="E310" s="9">
        <v>2023</v>
      </c>
      <c r="F310" s="4" t="s">
        <v>1197</v>
      </c>
      <c r="G310" s="4" t="s">
        <v>1206</v>
      </c>
    </row>
    <row r="311" spans="1:7" ht="30" x14ac:dyDescent="0.35">
      <c r="A311" s="8" t="s">
        <v>1180</v>
      </c>
      <c r="B311" s="148" t="s">
        <v>1207</v>
      </c>
      <c r="C311" s="34">
        <v>6.7</v>
      </c>
      <c r="D311" s="9">
        <v>2022</v>
      </c>
      <c r="E311" s="9">
        <v>2023</v>
      </c>
      <c r="F311" s="4" t="s">
        <v>1197</v>
      </c>
      <c r="G311" s="4" t="s">
        <v>1208</v>
      </c>
    </row>
    <row r="312" spans="1:7" ht="40" x14ac:dyDescent="0.35">
      <c r="A312" s="8" t="s">
        <v>1180</v>
      </c>
      <c r="B312" s="149" t="s">
        <v>1209</v>
      </c>
      <c r="C312" s="34">
        <v>4.4000000000000004</v>
      </c>
      <c r="D312" s="9">
        <v>2023</v>
      </c>
      <c r="E312" s="9">
        <v>2024</v>
      </c>
      <c r="F312" s="4" t="s">
        <v>1197</v>
      </c>
      <c r="G312" s="4" t="s">
        <v>1210</v>
      </c>
    </row>
    <row r="313" spans="1:7" ht="30" x14ac:dyDescent="0.35">
      <c r="A313" s="8" t="s">
        <v>1180</v>
      </c>
      <c r="B313" s="149" t="s">
        <v>1211</v>
      </c>
      <c r="C313" s="34">
        <v>4.5</v>
      </c>
      <c r="D313" s="9">
        <v>2023</v>
      </c>
      <c r="E313" s="9">
        <v>2024</v>
      </c>
      <c r="F313" s="4" t="s">
        <v>1197</v>
      </c>
      <c r="G313" s="4" t="s">
        <v>1212</v>
      </c>
    </row>
    <row r="314" spans="1:7" ht="30" x14ac:dyDescent="0.35">
      <c r="A314" s="8" t="s">
        <v>1180</v>
      </c>
      <c r="B314" s="148" t="s">
        <v>1213</v>
      </c>
      <c r="C314" s="34">
        <v>5.5</v>
      </c>
      <c r="D314" s="9">
        <v>2023</v>
      </c>
      <c r="E314" s="9">
        <v>2024</v>
      </c>
      <c r="F314" s="4" t="s">
        <v>1197</v>
      </c>
      <c r="G314" s="4" t="s">
        <v>1214</v>
      </c>
    </row>
    <row r="315" spans="1:7" ht="30" x14ac:dyDescent="0.35">
      <c r="A315" s="8" t="s">
        <v>1180</v>
      </c>
      <c r="B315" s="34" t="s">
        <v>1215</v>
      </c>
      <c r="C315" s="34">
        <v>2.4</v>
      </c>
      <c r="D315" s="9">
        <v>2021</v>
      </c>
      <c r="E315" s="9">
        <v>2022</v>
      </c>
      <c r="F315" s="4" t="s">
        <v>1216</v>
      </c>
      <c r="G315" s="8"/>
    </row>
    <row r="316" spans="1:7" ht="40" x14ac:dyDescent="0.35">
      <c r="A316" s="8" t="s">
        <v>1180</v>
      </c>
      <c r="B316" s="148" t="s">
        <v>1217</v>
      </c>
      <c r="C316" s="34">
        <v>2</v>
      </c>
      <c r="D316" s="9">
        <v>2020</v>
      </c>
      <c r="E316" s="9">
        <v>2022</v>
      </c>
      <c r="F316" s="4" t="s">
        <v>1216</v>
      </c>
      <c r="G316" s="4" t="s">
        <v>1218</v>
      </c>
    </row>
    <row r="317" spans="1:7" ht="40" x14ac:dyDescent="0.35">
      <c r="A317" s="8" t="s">
        <v>1180</v>
      </c>
      <c r="B317" s="148" t="s">
        <v>1219</v>
      </c>
      <c r="C317" s="34">
        <v>2</v>
      </c>
      <c r="D317" s="9">
        <v>2021</v>
      </c>
      <c r="E317" s="9">
        <v>2022</v>
      </c>
      <c r="F317" s="4" t="s">
        <v>1216</v>
      </c>
      <c r="G317" s="8"/>
    </row>
    <row r="318" spans="1:7" ht="40" x14ac:dyDescent="0.35">
      <c r="A318" s="8" t="s">
        <v>1180</v>
      </c>
      <c r="B318" s="148" t="s">
        <v>1220</v>
      </c>
      <c r="C318" s="34">
        <v>2</v>
      </c>
      <c r="D318" s="9">
        <v>2022</v>
      </c>
      <c r="E318" s="9">
        <v>2023</v>
      </c>
      <c r="F318" s="4" t="s">
        <v>1216</v>
      </c>
      <c r="G318" s="8"/>
    </row>
    <row r="319" spans="1:7" ht="42" x14ac:dyDescent="0.35">
      <c r="A319" s="150" t="s">
        <v>418</v>
      </c>
      <c r="B319" s="151" t="s">
        <v>5</v>
      </c>
      <c r="C319" s="1" t="s">
        <v>6</v>
      </c>
      <c r="D319" s="3" t="s">
        <v>8</v>
      </c>
      <c r="E319" s="1" t="s">
        <v>9</v>
      </c>
      <c r="F319" s="1" t="s">
        <v>10</v>
      </c>
      <c r="G319" s="1" t="s">
        <v>11</v>
      </c>
    </row>
    <row r="320" spans="1:7" ht="60" x14ac:dyDescent="0.35">
      <c r="A320" s="23" t="s">
        <v>1221</v>
      </c>
      <c r="B320" s="23" t="s">
        <v>1222</v>
      </c>
      <c r="C320" s="14">
        <v>52.66</v>
      </c>
      <c r="D320" s="14">
        <v>2020</v>
      </c>
      <c r="E320" s="14">
        <v>2026</v>
      </c>
      <c r="F320" s="14" t="s">
        <v>1223</v>
      </c>
      <c r="G320" s="14" t="s">
        <v>1224</v>
      </c>
    </row>
    <row r="321" spans="1:7" ht="40" x14ac:dyDescent="0.35">
      <c r="A321" s="23" t="s">
        <v>1221</v>
      </c>
      <c r="B321" s="14" t="s">
        <v>1225</v>
      </c>
      <c r="C321" s="14">
        <v>219</v>
      </c>
      <c r="D321" s="49" t="s">
        <v>503</v>
      </c>
      <c r="E321" s="14">
        <v>2025</v>
      </c>
      <c r="F321" s="14" t="s">
        <v>1226</v>
      </c>
      <c r="G321" s="14" t="s">
        <v>1227</v>
      </c>
    </row>
    <row r="322" spans="1:7" ht="50" x14ac:dyDescent="0.35">
      <c r="A322" s="23" t="s">
        <v>1221</v>
      </c>
      <c r="B322" s="23" t="s">
        <v>643</v>
      </c>
      <c r="C322" s="14">
        <v>5.2</v>
      </c>
      <c r="D322" s="49" t="s">
        <v>503</v>
      </c>
      <c r="E322" s="14">
        <v>2025</v>
      </c>
      <c r="F322" s="23" t="s">
        <v>1228</v>
      </c>
      <c r="G322" s="14" t="s">
        <v>1229</v>
      </c>
    </row>
    <row r="323" spans="1:7" ht="30" x14ac:dyDescent="0.35">
      <c r="A323" s="23" t="s">
        <v>1221</v>
      </c>
      <c r="B323" s="23" t="s">
        <v>1230</v>
      </c>
      <c r="C323" s="14">
        <v>6.67</v>
      </c>
      <c r="D323" s="49" t="s">
        <v>503</v>
      </c>
      <c r="E323" s="14">
        <v>2025</v>
      </c>
      <c r="F323" s="14" t="s">
        <v>1231</v>
      </c>
      <c r="G323" s="23" t="s">
        <v>597</v>
      </c>
    </row>
    <row r="324" spans="1:7" ht="40" x14ac:dyDescent="0.35">
      <c r="A324" s="23" t="s">
        <v>1221</v>
      </c>
      <c r="B324" s="14" t="s">
        <v>1232</v>
      </c>
      <c r="C324" s="14">
        <v>6.74</v>
      </c>
      <c r="D324" s="14">
        <v>2020</v>
      </c>
      <c r="E324" s="14">
        <v>2022</v>
      </c>
      <c r="F324" s="14" t="s">
        <v>1233</v>
      </c>
      <c r="G324" s="14" t="s">
        <v>1234</v>
      </c>
    </row>
    <row r="325" spans="1:7" ht="30" x14ac:dyDescent="0.35">
      <c r="A325" s="23" t="s">
        <v>1221</v>
      </c>
      <c r="B325" s="23" t="s">
        <v>1235</v>
      </c>
      <c r="C325" s="14">
        <v>4.8</v>
      </c>
      <c r="D325" s="14">
        <v>2020</v>
      </c>
      <c r="E325" s="14">
        <v>2022</v>
      </c>
      <c r="F325" s="14" t="s">
        <v>1236</v>
      </c>
      <c r="G325" s="14" t="s">
        <v>1237</v>
      </c>
    </row>
    <row r="326" spans="1:7" ht="40" x14ac:dyDescent="0.35">
      <c r="A326" s="23" t="s">
        <v>1221</v>
      </c>
      <c r="B326" s="14" t="s">
        <v>1238</v>
      </c>
      <c r="C326" s="14">
        <v>2.5</v>
      </c>
      <c r="D326" s="14">
        <v>2021</v>
      </c>
      <c r="E326" s="14">
        <v>2024</v>
      </c>
      <c r="F326" s="14" t="s">
        <v>1239</v>
      </c>
      <c r="G326" s="14" t="s">
        <v>1240</v>
      </c>
    </row>
  </sheetData>
  <mergeCells count="2">
    <mergeCell ref="A2:G2"/>
    <mergeCell ref="A1:G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workbookViewId="0">
      <selection activeCell="Q2" sqref="Q2"/>
    </sheetView>
  </sheetViews>
  <sheetFormatPr defaultRowHeight="15.5" x14ac:dyDescent="0.35"/>
  <cols>
    <col min="1" max="1" width="18.23046875" customWidth="1"/>
    <col min="2" max="2" width="14.15234375" customWidth="1"/>
    <col min="7" max="7" width="27" customWidth="1"/>
    <col min="8" max="8" width="28.23046875" customWidth="1"/>
  </cols>
  <sheetData>
    <row r="1" spans="1:8" x14ac:dyDescent="0.35">
      <c r="A1" s="170" t="s">
        <v>1241</v>
      </c>
      <c r="B1" s="170"/>
      <c r="C1" s="170"/>
      <c r="D1" s="170"/>
      <c r="E1" s="170"/>
      <c r="F1" s="170"/>
      <c r="G1" s="170"/>
      <c r="H1" s="170"/>
    </row>
    <row r="2" spans="1:8" ht="41.5" customHeight="1" x14ac:dyDescent="0.35">
      <c r="A2" s="202" t="s">
        <v>1242</v>
      </c>
      <c r="B2" s="202"/>
      <c r="C2" s="202"/>
      <c r="D2" s="202"/>
      <c r="E2" s="202"/>
      <c r="F2" s="202"/>
      <c r="G2" s="202"/>
      <c r="H2" s="202"/>
    </row>
    <row r="3" spans="1:8" ht="42" x14ac:dyDescent="0.35">
      <c r="A3" s="152" t="s">
        <v>4</v>
      </c>
      <c r="B3" s="153" t="s">
        <v>1243</v>
      </c>
      <c r="C3" s="99" t="s">
        <v>6</v>
      </c>
      <c r="D3" s="98" t="s">
        <v>1244</v>
      </c>
      <c r="E3" s="99" t="s">
        <v>1245</v>
      </c>
      <c r="F3" s="99" t="s">
        <v>9</v>
      </c>
      <c r="G3" s="98" t="s">
        <v>10</v>
      </c>
      <c r="H3" s="154" t="s">
        <v>11</v>
      </c>
    </row>
    <row r="4" spans="1:8" ht="80" x14ac:dyDescent="0.35">
      <c r="A4" s="34" t="s">
        <v>1246</v>
      </c>
      <c r="B4" s="5" t="s">
        <v>1247</v>
      </c>
      <c r="C4" s="101">
        <v>116</v>
      </c>
      <c r="D4" s="5" t="s">
        <v>1248</v>
      </c>
      <c r="E4" s="101">
        <v>2021</v>
      </c>
      <c r="F4" s="101">
        <v>2025</v>
      </c>
      <c r="G4" s="5" t="s">
        <v>1249</v>
      </c>
      <c r="H4" s="34" t="s">
        <v>1250</v>
      </c>
    </row>
    <row r="5" spans="1:8" ht="100" x14ac:dyDescent="0.35">
      <c r="A5" s="34" t="s">
        <v>1251</v>
      </c>
      <c r="B5" s="5" t="s">
        <v>1252</v>
      </c>
      <c r="C5" s="101">
        <v>136</v>
      </c>
      <c r="D5" s="5" t="s">
        <v>1248</v>
      </c>
      <c r="E5" s="101">
        <v>2021</v>
      </c>
      <c r="F5" s="101">
        <v>2025</v>
      </c>
      <c r="G5" s="5" t="s">
        <v>1253</v>
      </c>
      <c r="H5" s="5" t="s">
        <v>1254</v>
      </c>
    </row>
    <row r="6" spans="1:8" ht="70" x14ac:dyDescent="0.35">
      <c r="A6" s="34" t="s">
        <v>1246</v>
      </c>
      <c r="B6" s="5" t="s">
        <v>1252</v>
      </c>
      <c r="C6" s="101">
        <v>80</v>
      </c>
      <c r="D6" s="5" t="s">
        <v>1248</v>
      </c>
      <c r="E6" s="101">
        <v>2021</v>
      </c>
      <c r="F6" s="101">
        <v>2025</v>
      </c>
      <c r="G6" s="5" t="s">
        <v>1253</v>
      </c>
      <c r="H6" s="5" t="s">
        <v>1255</v>
      </c>
    </row>
    <row r="7" spans="1:8" ht="50" x14ac:dyDescent="0.35">
      <c r="A7" s="34" t="s">
        <v>1246</v>
      </c>
      <c r="B7" s="5" t="s">
        <v>1252</v>
      </c>
      <c r="C7" s="101">
        <v>15</v>
      </c>
      <c r="D7" s="5" t="s">
        <v>1248</v>
      </c>
      <c r="E7" s="101">
        <v>2021</v>
      </c>
      <c r="F7" s="101">
        <v>2025</v>
      </c>
      <c r="G7" s="5" t="s">
        <v>1253</v>
      </c>
      <c r="H7" s="34" t="s">
        <v>1256</v>
      </c>
    </row>
    <row r="8" spans="1:8" ht="40" x14ac:dyDescent="0.35">
      <c r="A8" s="34" t="s">
        <v>1246</v>
      </c>
      <c r="B8" s="5" t="s">
        <v>1257</v>
      </c>
      <c r="C8" s="101">
        <v>15</v>
      </c>
      <c r="D8" s="5" t="s">
        <v>1248</v>
      </c>
      <c r="E8" s="101">
        <v>2021</v>
      </c>
      <c r="F8" s="101">
        <v>2025</v>
      </c>
      <c r="G8" s="5" t="s">
        <v>1253</v>
      </c>
      <c r="H8" s="5" t="s">
        <v>1258</v>
      </c>
    </row>
    <row r="9" spans="1:8" ht="50" x14ac:dyDescent="0.35">
      <c r="A9" s="34" t="s">
        <v>1246</v>
      </c>
      <c r="B9" s="5" t="s">
        <v>1259</v>
      </c>
      <c r="C9" s="155">
        <v>33.123690000000003</v>
      </c>
      <c r="D9" s="5" t="s">
        <v>1248</v>
      </c>
      <c r="E9" s="9">
        <v>2020</v>
      </c>
      <c r="F9" s="62">
        <v>2025</v>
      </c>
      <c r="G9" s="5" t="s">
        <v>1253</v>
      </c>
      <c r="H9" s="34" t="s">
        <v>1260</v>
      </c>
    </row>
    <row r="10" spans="1:8" ht="160" x14ac:dyDescent="0.35">
      <c r="A10" s="34" t="s">
        <v>1246</v>
      </c>
      <c r="B10" s="34" t="s">
        <v>1261</v>
      </c>
      <c r="C10" s="155">
        <v>226.18543099999999</v>
      </c>
      <c r="D10" s="5" t="s">
        <v>1248</v>
      </c>
      <c r="E10" s="9">
        <v>2020</v>
      </c>
      <c r="F10" s="62">
        <v>2025</v>
      </c>
      <c r="G10" s="5" t="s">
        <v>1253</v>
      </c>
      <c r="H10" s="5" t="s">
        <v>1262</v>
      </c>
    </row>
    <row r="11" spans="1:8" ht="60" x14ac:dyDescent="0.35">
      <c r="A11" s="34" t="s">
        <v>1246</v>
      </c>
      <c r="B11" s="34" t="s">
        <v>1263</v>
      </c>
      <c r="C11" s="155">
        <v>42.099699999999999</v>
      </c>
      <c r="D11" s="5" t="s">
        <v>1248</v>
      </c>
      <c r="E11" s="9">
        <v>2020</v>
      </c>
      <c r="F11" s="62">
        <v>2025</v>
      </c>
      <c r="G11" s="5" t="s">
        <v>1253</v>
      </c>
      <c r="H11" s="5" t="s">
        <v>1264</v>
      </c>
    </row>
    <row r="12" spans="1:8" ht="40" x14ac:dyDescent="0.35">
      <c r="A12" s="34" t="s">
        <v>1246</v>
      </c>
      <c r="B12" s="5" t="s">
        <v>1265</v>
      </c>
      <c r="C12" s="155">
        <v>38.718573999999997</v>
      </c>
      <c r="D12" s="5" t="s">
        <v>1248</v>
      </c>
      <c r="E12" s="9">
        <v>2020</v>
      </c>
      <c r="F12" s="62">
        <v>2025</v>
      </c>
      <c r="G12" s="5" t="s">
        <v>1253</v>
      </c>
      <c r="H12" s="5" t="s">
        <v>1266</v>
      </c>
    </row>
    <row r="13" spans="1:8" ht="70" x14ac:dyDescent="0.35">
      <c r="A13" s="5" t="s">
        <v>1267</v>
      </c>
      <c r="B13" s="5" t="s">
        <v>1268</v>
      </c>
      <c r="C13" s="156">
        <v>17.5</v>
      </c>
      <c r="D13" s="5" t="s">
        <v>1269</v>
      </c>
      <c r="E13" s="17">
        <v>2020</v>
      </c>
      <c r="F13" s="17">
        <v>2025</v>
      </c>
      <c r="G13" s="5" t="s">
        <v>1270</v>
      </c>
      <c r="H13" s="5" t="s">
        <v>1271</v>
      </c>
    </row>
    <row r="14" spans="1:8" ht="70" x14ac:dyDescent="0.35">
      <c r="A14" s="5" t="s">
        <v>1267</v>
      </c>
      <c r="B14" s="5" t="s">
        <v>1272</v>
      </c>
      <c r="C14" s="156">
        <v>1.6</v>
      </c>
      <c r="D14" s="5" t="s">
        <v>1269</v>
      </c>
      <c r="E14" s="17">
        <v>2020</v>
      </c>
      <c r="F14" s="12" t="s">
        <v>19</v>
      </c>
      <c r="G14" s="5" t="s">
        <v>1270</v>
      </c>
      <c r="H14" s="5" t="s">
        <v>1273</v>
      </c>
    </row>
    <row r="15" spans="1:8" ht="70" x14ac:dyDescent="0.35">
      <c r="A15" s="5" t="s">
        <v>1267</v>
      </c>
      <c r="B15" s="34" t="s">
        <v>1274</v>
      </c>
      <c r="C15" s="156">
        <v>3.9</v>
      </c>
      <c r="D15" s="5" t="s">
        <v>1269</v>
      </c>
      <c r="E15" s="17">
        <v>2020</v>
      </c>
      <c r="F15" s="12" t="s">
        <v>19</v>
      </c>
      <c r="G15" s="5" t="s">
        <v>1270</v>
      </c>
      <c r="H15" s="5" t="s">
        <v>1275</v>
      </c>
    </row>
    <row r="16" spans="1:8" ht="70" x14ac:dyDescent="0.35">
      <c r="A16" s="5" t="s">
        <v>1267</v>
      </c>
      <c r="B16" s="5" t="s">
        <v>1276</v>
      </c>
      <c r="C16" s="156">
        <v>24.1</v>
      </c>
      <c r="D16" s="5" t="s">
        <v>1269</v>
      </c>
      <c r="E16" s="12" t="s">
        <v>1277</v>
      </c>
      <c r="F16" s="12" t="s">
        <v>19</v>
      </c>
      <c r="G16" s="5" t="s">
        <v>1270</v>
      </c>
      <c r="H16" s="5" t="s">
        <v>1278</v>
      </c>
    </row>
    <row r="17" spans="1:8" ht="70" x14ac:dyDescent="0.35">
      <c r="A17" s="5" t="s">
        <v>1267</v>
      </c>
      <c r="B17" s="34" t="s">
        <v>1279</v>
      </c>
      <c r="C17" s="156">
        <v>5.4</v>
      </c>
      <c r="D17" s="5" t="s">
        <v>1269</v>
      </c>
      <c r="E17" s="17">
        <v>2020</v>
      </c>
      <c r="F17" s="17">
        <v>2025</v>
      </c>
      <c r="G17" s="5" t="s">
        <v>1270</v>
      </c>
      <c r="H17" s="5" t="s">
        <v>1280</v>
      </c>
    </row>
    <row r="18" spans="1:8" ht="70" x14ac:dyDescent="0.35">
      <c r="A18" s="5" t="s">
        <v>1267</v>
      </c>
      <c r="B18" s="5" t="s">
        <v>1281</v>
      </c>
      <c r="C18" s="156">
        <v>3.2</v>
      </c>
      <c r="D18" s="5" t="s">
        <v>1269</v>
      </c>
      <c r="E18" s="17">
        <v>2020</v>
      </c>
      <c r="F18" s="17">
        <v>2025</v>
      </c>
      <c r="G18" s="5" t="s">
        <v>1270</v>
      </c>
      <c r="H18" s="5" t="s">
        <v>1282</v>
      </c>
    </row>
    <row r="19" spans="1:8" ht="50" x14ac:dyDescent="0.35">
      <c r="A19" s="5" t="s">
        <v>1267</v>
      </c>
      <c r="B19" s="34" t="s">
        <v>1283</v>
      </c>
      <c r="C19" s="156">
        <v>1.8</v>
      </c>
      <c r="D19" s="34" t="s">
        <v>1284</v>
      </c>
      <c r="E19" s="17">
        <v>2020</v>
      </c>
      <c r="F19" s="17">
        <v>2025</v>
      </c>
      <c r="G19" s="5" t="s">
        <v>1270</v>
      </c>
      <c r="H19" s="5" t="s">
        <v>1285</v>
      </c>
    </row>
    <row r="20" spans="1:8" ht="70" x14ac:dyDescent="0.35">
      <c r="A20" s="5" t="s">
        <v>1267</v>
      </c>
      <c r="B20" s="5" t="s">
        <v>1286</v>
      </c>
      <c r="C20" s="156">
        <v>2.1</v>
      </c>
      <c r="D20" s="5" t="s">
        <v>1269</v>
      </c>
      <c r="E20" s="17">
        <v>2020</v>
      </c>
      <c r="F20" s="17">
        <v>2023</v>
      </c>
      <c r="G20" s="5" t="s">
        <v>1270</v>
      </c>
      <c r="H20" s="5" t="s">
        <v>1287</v>
      </c>
    </row>
    <row r="21" spans="1:8" ht="70" x14ac:dyDescent="0.35">
      <c r="A21" s="5" t="s">
        <v>1267</v>
      </c>
      <c r="B21" s="5" t="s">
        <v>1288</v>
      </c>
      <c r="C21" s="156">
        <v>1</v>
      </c>
      <c r="D21" s="5" t="s">
        <v>1269</v>
      </c>
      <c r="E21" s="17">
        <v>2020</v>
      </c>
      <c r="F21" s="17">
        <v>2025</v>
      </c>
      <c r="G21" s="5" t="s">
        <v>1270</v>
      </c>
      <c r="H21" s="34"/>
    </row>
    <row r="22" spans="1:8" ht="70" x14ac:dyDescent="0.35">
      <c r="A22" s="5" t="s">
        <v>181</v>
      </c>
      <c r="B22" s="5" t="s">
        <v>1289</v>
      </c>
      <c r="C22" s="6">
        <v>1500</v>
      </c>
      <c r="D22" s="157" t="s">
        <v>1248</v>
      </c>
      <c r="E22" s="17">
        <v>2013</v>
      </c>
      <c r="F22" s="17">
        <v>2033</v>
      </c>
      <c r="G22" s="14" t="s">
        <v>1290</v>
      </c>
      <c r="H22" s="76" t="s">
        <v>1336</v>
      </c>
    </row>
    <row r="23" spans="1:8" ht="150" x14ac:dyDescent="0.35">
      <c r="A23" s="5" t="s">
        <v>181</v>
      </c>
      <c r="B23" s="5" t="s">
        <v>1291</v>
      </c>
      <c r="C23" s="17">
        <v>100</v>
      </c>
      <c r="D23" s="42" t="s">
        <v>1248</v>
      </c>
      <c r="E23" s="17">
        <v>2019</v>
      </c>
      <c r="F23" s="17">
        <v>2025</v>
      </c>
      <c r="G23" s="157" t="s">
        <v>1292</v>
      </c>
      <c r="H23" s="5" t="s">
        <v>1293</v>
      </c>
    </row>
    <row r="24" spans="1:8" ht="60" x14ac:dyDescent="0.35">
      <c r="A24" s="5" t="s">
        <v>181</v>
      </c>
      <c r="B24" s="5" t="s">
        <v>1294</v>
      </c>
      <c r="C24" s="17">
        <v>35</v>
      </c>
      <c r="D24" s="44" t="s">
        <v>1248</v>
      </c>
      <c r="E24" s="17">
        <v>2018</v>
      </c>
      <c r="F24" s="12" t="s">
        <v>19</v>
      </c>
      <c r="G24" s="42" t="s">
        <v>1295</v>
      </c>
      <c r="H24" s="5" t="s">
        <v>1296</v>
      </c>
    </row>
    <row r="25" spans="1:8" ht="160" x14ac:dyDescent="0.35">
      <c r="A25" s="5" t="s">
        <v>181</v>
      </c>
      <c r="B25" s="5" t="s">
        <v>1297</v>
      </c>
      <c r="C25" s="17">
        <v>180</v>
      </c>
      <c r="D25" s="34"/>
      <c r="E25" s="17">
        <v>2017</v>
      </c>
      <c r="F25" s="17">
        <v>2020</v>
      </c>
      <c r="G25" s="158" t="s">
        <v>1298</v>
      </c>
      <c r="H25" s="5" t="s">
        <v>1299</v>
      </c>
    </row>
    <row r="26" spans="1:8" ht="90" x14ac:dyDescent="0.35">
      <c r="A26" s="5" t="s">
        <v>181</v>
      </c>
      <c r="B26" s="5" t="s">
        <v>1300</v>
      </c>
      <c r="C26" s="17">
        <v>250</v>
      </c>
      <c r="D26" s="5" t="s">
        <v>1248</v>
      </c>
      <c r="E26" s="17">
        <v>2014</v>
      </c>
      <c r="F26" s="12" t="s">
        <v>19</v>
      </c>
      <c r="G26" s="5" t="s">
        <v>1301</v>
      </c>
      <c r="H26" s="5" t="s">
        <v>1302</v>
      </c>
    </row>
    <row r="27" spans="1:8" ht="220" x14ac:dyDescent="0.35">
      <c r="A27" s="159" t="s">
        <v>181</v>
      </c>
      <c r="B27" s="160" t="s">
        <v>1303</v>
      </c>
      <c r="C27" s="161">
        <v>200</v>
      </c>
      <c r="D27" s="159" t="s">
        <v>1304</v>
      </c>
      <c r="E27" s="161">
        <v>2014</v>
      </c>
      <c r="F27" s="162">
        <v>2020</v>
      </c>
      <c r="G27" s="159" t="s">
        <v>1305</v>
      </c>
      <c r="H27" s="163" t="s">
        <v>1306</v>
      </c>
    </row>
    <row r="28" spans="1:8" ht="20" x14ac:dyDescent="0.35">
      <c r="A28" s="5" t="s">
        <v>181</v>
      </c>
      <c r="B28" s="5" t="s">
        <v>1307</v>
      </c>
      <c r="C28" s="17">
        <v>90</v>
      </c>
      <c r="D28" s="5" t="s">
        <v>1248</v>
      </c>
      <c r="E28" s="164">
        <v>2015</v>
      </c>
      <c r="F28" s="30">
        <v>2023</v>
      </c>
      <c r="G28" s="5" t="s">
        <v>1270</v>
      </c>
      <c r="H28" s="34" t="s">
        <v>1308</v>
      </c>
    </row>
    <row r="29" spans="1:8" ht="20" x14ac:dyDescent="0.35">
      <c r="A29" s="5" t="s">
        <v>181</v>
      </c>
      <c r="B29" s="5" t="s">
        <v>1309</v>
      </c>
      <c r="C29" s="17">
        <v>855.8</v>
      </c>
      <c r="D29" s="5" t="s">
        <v>1248</v>
      </c>
      <c r="E29" s="165">
        <v>2015</v>
      </c>
      <c r="F29" s="30">
        <v>2023</v>
      </c>
      <c r="G29" s="5" t="s">
        <v>1270</v>
      </c>
      <c r="H29" s="5" t="s">
        <v>1310</v>
      </c>
    </row>
    <row r="30" spans="1:8" ht="30" x14ac:dyDescent="0.35">
      <c r="A30" s="5" t="s">
        <v>181</v>
      </c>
      <c r="B30" s="5" t="s">
        <v>1311</v>
      </c>
      <c r="C30" s="12" t="s">
        <v>173</v>
      </c>
      <c r="D30" s="5" t="s">
        <v>1312</v>
      </c>
      <c r="E30" s="17">
        <v>2018</v>
      </c>
      <c r="F30" s="58">
        <v>2023</v>
      </c>
      <c r="G30" s="5" t="s">
        <v>1313</v>
      </c>
      <c r="H30" s="5" t="s">
        <v>1314</v>
      </c>
    </row>
    <row r="31" spans="1:8" ht="30" x14ac:dyDescent="0.35">
      <c r="A31" s="5" t="s">
        <v>181</v>
      </c>
      <c r="B31" s="5" t="s">
        <v>1315</v>
      </c>
      <c r="C31" s="12" t="s">
        <v>173</v>
      </c>
      <c r="D31" s="5" t="s">
        <v>1312</v>
      </c>
      <c r="E31" s="17">
        <v>2018</v>
      </c>
      <c r="F31" s="17">
        <v>2023</v>
      </c>
      <c r="G31" s="5" t="s">
        <v>1313</v>
      </c>
      <c r="H31" s="5" t="s">
        <v>1316</v>
      </c>
    </row>
    <row r="32" spans="1:8" ht="150" x14ac:dyDescent="0.35">
      <c r="A32" s="5" t="s">
        <v>181</v>
      </c>
      <c r="B32" s="5" t="s">
        <v>1317</v>
      </c>
      <c r="C32" s="18">
        <v>10</v>
      </c>
      <c r="D32" s="5" t="s">
        <v>1318</v>
      </c>
      <c r="E32" s="18">
        <v>2015</v>
      </c>
      <c r="F32" s="12" t="s">
        <v>19</v>
      </c>
      <c r="G32" s="34" t="s">
        <v>1319</v>
      </c>
      <c r="H32" s="5" t="s">
        <v>1320</v>
      </c>
    </row>
    <row r="33" spans="1:8" ht="270" x14ac:dyDescent="0.35">
      <c r="A33" s="5" t="s">
        <v>181</v>
      </c>
      <c r="B33" s="5" t="s">
        <v>1321</v>
      </c>
      <c r="C33" s="12" t="s">
        <v>173</v>
      </c>
      <c r="D33" s="5" t="s">
        <v>173</v>
      </c>
      <c r="E33" s="17">
        <v>2010</v>
      </c>
      <c r="F33" s="12" t="s">
        <v>1322</v>
      </c>
      <c r="G33" s="34" t="s">
        <v>1323</v>
      </c>
      <c r="H33" s="34"/>
    </row>
    <row r="34" spans="1:8" ht="130" x14ac:dyDescent="0.35">
      <c r="A34" s="5" t="s">
        <v>181</v>
      </c>
      <c r="B34" s="5" t="s">
        <v>1324</v>
      </c>
      <c r="C34" s="17">
        <v>25</v>
      </c>
      <c r="D34" s="5" t="s">
        <v>1325</v>
      </c>
      <c r="E34" s="17">
        <v>2018</v>
      </c>
      <c r="F34" s="12" t="s">
        <v>19</v>
      </c>
      <c r="G34" s="5" t="s">
        <v>1326</v>
      </c>
      <c r="H34" s="5" t="s">
        <v>1327</v>
      </c>
    </row>
    <row r="35" spans="1:8" ht="50" x14ac:dyDescent="0.35">
      <c r="A35" s="5" t="s">
        <v>181</v>
      </c>
      <c r="B35" s="5" t="s">
        <v>1328</v>
      </c>
      <c r="C35" s="6">
        <v>1500</v>
      </c>
      <c r="D35" s="5" t="s">
        <v>1248</v>
      </c>
      <c r="E35" s="17">
        <v>2015</v>
      </c>
      <c r="F35" s="12" t="s">
        <v>19</v>
      </c>
      <c r="G35" s="5" t="s">
        <v>1329</v>
      </c>
      <c r="H35" s="5" t="s">
        <v>1330</v>
      </c>
    </row>
    <row r="36" spans="1:8" ht="80" x14ac:dyDescent="0.35">
      <c r="A36" s="5" t="s">
        <v>1331</v>
      </c>
      <c r="B36" s="5" t="s">
        <v>1332</v>
      </c>
      <c r="C36" s="6">
        <v>1700</v>
      </c>
      <c r="D36" s="34"/>
      <c r="E36" s="12" t="s">
        <v>19</v>
      </c>
      <c r="F36" s="12" t="s">
        <v>19</v>
      </c>
      <c r="G36" s="166"/>
      <c r="H36" s="5" t="s">
        <v>1333</v>
      </c>
    </row>
    <row r="37" spans="1:8" ht="20" x14ac:dyDescent="0.35">
      <c r="A37" s="5" t="s">
        <v>1331</v>
      </c>
      <c r="B37" s="5" t="s">
        <v>1334</v>
      </c>
      <c r="C37" s="17">
        <v>35</v>
      </c>
      <c r="D37" s="34"/>
      <c r="E37" s="12" t="s">
        <v>19</v>
      </c>
      <c r="F37" s="12" t="s">
        <v>19</v>
      </c>
      <c r="G37" s="166"/>
      <c r="H37" s="5" t="s">
        <v>1335</v>
      </c>
    </row>
  </sheetData>
  <mergeCells count="2">
    <mergeCell ref="A1:H1"/>
    <mergeCell ref="A2:H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FF3C5B18883D4E21973B57C2EEED7FD1" version="1.0.0">
  <systemFields>
    <field name="Objective-Id">
      <value order="0">A33641721</value>
    </field>
    <field name="Objective-Title">
      <value order="0">WIIP Excel Welsh Version</value>
    </field>
    <field name="Objective-Description">
      <value order="0"/>
    </field>
    <field name="Objective-CreationStamp">
      <value order="0">2021-03-01T14:26:44Z</value>
    </field>
    <field name="Objective-IsApproved">
      <value order="0">false</value>
    </field>
    <field name="Objective-IsPublished">
      <value order="0">true</value>
    </field>
    <field name="Objective-DatePublished">
      <value order="0">2021-03-02T09:31:07Z</value>
    </field>
    <field name="Objective-ModificationStamp">
      <value order="0">2021-03-02T09:31:07Z</value>
    </field>
    <field name="Objective-Owner">
      <value order="0">Davies, Helen (PSG- Strategic Budgeting)</value>
    </field>
    <field name="Objective-Path">
      <value order="0">Objective Global Folder:Business File Plan:Permanent Secretary's Group (PSG):Permanent Secretary's Group (PSG) - Welsh Treasury - Strategic Budgeting:1 - Save:Budget Policy:Capital &amp; WIIP (Part restricted):Infrastructure &amp; Capital Investment Strategy:Strategic Budgeting - Wales Infrastructure Investment Plan - Pipeline - 2020:Final Versions of WIIP</value>
    </field>
    <field name="Objective-Parent">
      <value order="0">Final Versions of WIIP</value>
    </field>
    <field name="Objective-State">
      <value order="0">Published</value>
    </field>
    <field name="Objective-VersionId">
      <value order="0">vA66584170</value>
    </field>
    <field name="Objective-Version">
      <value order="0">6.0</value>
    </field>
    <field name="Objective-VersionNumber">
      <value order="0">7</value>
    </field>
    <field name="Objective-VersionComment">
      <value order="0"/>
    </field>
    <field name="Objective-FileNumber">
      <value order="0">qA1448201</value>
    </field>
    <field name="Objective-Classification">
      <value order="0">Official</value>
    </field>
    <field name="Objective-Caveats">
      <value order="0"/>
    </field>
  </systemFields>
  <catalogues>
    <catalogue name="Document Type Catalogue" type="type" ori="id:cA14">
      <field name="Objective-Date Acquired">
        <value order="0">2021-03-01T00:00:00Z</value>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WIIP</vt:lpstr>
      <vt:lpstr>Atodiad 1 - Llywodraeth Gymru</vt:lpstr>
      <vt:lpstr>Atodiad 2 - Llywodraeth leol</vt:lpstr>
      <vt:lpstr>Atodiad 3 - Sector preifat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Cynllun buddsoddi yn seilwaith Cymru: llif prosiectau Mawrth 2021</dc:title>
  <dc:creator/>
  <cp:lastModifiedBy/>
  <dcterms:created xsi:type="dcterms:W3CDTF">2026-05-21T16:06:22Z</dcterms:created>
  <dcterms:modified xsi:type="dcterms:W3CDTF">2026-05-21T16:06:48Z</dcterms:modified>
</cp:coreProperties>
</file>