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585" yWindow="-15" windowWidth="9630" windowHeight="7050" tabRatio="842"/>
  </bookViews>
  <sheets>
    <sheet name="Notes" sheetId="29" r:id="rId1"/>
    <sheet name="Summary Report" sheetId="9" r:id="rId2"/>
    <sheet name="Register Data" sheetId="28" state="hidden" r:id="rId3"/>
    <sheet name="Years" sheetId="31" state="hidden" r:id="rId4"/>
    <sheet name="2017KEEP" sheetId="32" state="hidden" r:id="rId5"/>
  </sheets>
  <externalReferences>
    <externalReference r:id="rId6"/>
  </externalReferences>
  <definedNames>
    <definedName name="_xlnm._FilterDatabase" localSheetId="2" hidden="1">'Register Data'!$B$2:$DG$93</definedName>
    <definedName name="ABMU">#REF!</definedName>
    <definedName name="addserv">'Register Data'!$A$787:$D$827</definedName>
    <definedName name="AllWales">#REF!</definedName>
    <definedName name="AneurinB">#REF!</definedName>
    <definedName name="BCU">#REF!</definedName>
    <definedName name="CaV">#REF!</definedName>
    <definedName name="clinical">'Register Data'!$A$597:$D$669</definedName>
    <definedName name="CND">'Register Data'!$A$858:$D$882</definedName>
    <definedName name="CwmT">#REF!</definedName>
    <definedName name="DateRange">#REF!</definedName>
    <definedName name="HywelD">#REF!</definedName>
    <definedName name="MM">'Register Data'!$A$830:$D$854</definedName>
    <definedName name="organisational">'Register Data'!$A$675:$D$723</definedName>
    <definedName name="patients">'Register Data'!$A$180:$D$252</definedName>
    <definedName name="PE">'Register Data'!$A$737:$D$785</definedName>
    <definedName name="PH">'Register Data'!$A$561:$D$593</definedName>
    <definedName name="PHpoints">'Register Data'!$A$561:$D$585</definedName>
    <definedName name="pointa">'Register Data'!$A$485:$D$549</definedName>
    <definedName name="points">'Register Data'!$A$485:$D$548</definedName>
    <definedName name="Powys">#REF!</definedName>
    <definedName name="practice">'Register Data'!$A$104:$D$176</definedName>
    <definedName name="_xlnm.Print_Area" localSheetId="1">'Summary Report'!$A$1:$V$297</definedName>
    <definedName name="QP">'Register Data'!$A$726:$D$734</definedName>
    <definedName name="register">'Register Data'!$A$2:$BD$90</definedName>
    <definedName name="total">'Register Data'!$A$485:$D$549</definedName>
  </definedNames>
  <calcPr calcId="145621"/>
</workbook>
</file>

<file path=xl/calcChain.xml><?xml version="1.0" encoding="utf-8"?>
<calcChain xmlns="http://schemas.openxmlformats.org/spreadsheetml/2006/main">
  <c r="C213" i="9" l="1"/>
  <c r="D213" i="9"/>
  <c r="E213" i="9"/>
  <c r="F213" i="9"/>
  <c r="G213" i="9"/>
  <c r="H213" i="9"/>
  <c r="I213" i="9"/>
  <c r="J213" i="9"/>
  <c r="C214" i="9"/>
  <c r="D214" i="9"/>
  <c r="E214" i="9"/>
  <c r="F214" i="9"/>
  <c r="G214" i="9"/>
  <c r="H214" i="9"/>
  <c r="I214" i="9"/>
  <c r="J214" i="9"/>
  <c r="C215" i="9"/>
  <c r="D215" i="9"/>
  <c r="E215" i="9"/>
  <c r="F215" i="9"/>
  <c r="G215" i="9"/>
  <c r="H215" i="9"/>
  <c r="I215" i="9"/>
  <c r="J215" i="9"/>
  <c r="C216" i="9"/>
  <c r="D216" i="9"/>
  <c r="E216" i="9"/>
  <c r="F216" i="9"/>
  <c r="G216" i="9"/>
  <c r="H216" i="9"/>
  <c r="I216" i="9"/>
  <c r="J216" i="9"/>
  <c r="C217" i="9"/>
  <c r="D217" i="9"/>
  <c r="E217" i="9"/>
  <c r="F217" i="9"/>
  <c r="G217" i="9"/>
  <c r="H217" i="9"/>
  <c r="I217" i="9"/>
  <c r="J217" i="9"/>
  <c r="C218" i="9"/>
  <c r="D218" i="9"/>
  <c r="E218" i="9"/>
  <c r="F218" i="9"/>
  <c r="G218" i="9"/>
  <c r="H218" i="9"/>
  <c r="I218" i="9"/>
  <c r="J218" i="9"/>
  <c r="C219" i="9"/>
  <c r="D219" i="9"/>
  <c r="E219" i="9"/>
  <c r="F219" i="9"/>
  <c r="G219" i="9"/>
  <c r="H219" i="9"/>
  <c r="I219" i="9"/>
  <c r="J219" i="9"/>
  <c r="C220" i="9"/>
  <c r="D220" i="9"/>
  <c r="E220" i="9"/>
  <c r="F220" i="9"/>
  <c r="G220" i="9"/>
  <c r="H220" i="9"/>
  <c r="I220" i="9"/>
  <c r="J220" i="9"/>
  <c r="D212" i="9"/>
  <c r="E212" i="9"/>
  <c r="F212" i="9"/>
  <c r="G212" i="9"/>
  <c r="H212" i="9"/>
  <c r="I212" i="9"/>
  <c r="J212" i="9"/>
  <c r="C212" i="9"/>
  <c r="A587" i="28" l="1"/>
  <c r="A588" i="28"/>
  <c r="A589" i="28"/>
  <c r="A590" i="28"/>
  <c r="A591" i="28"/>
  <c r="A592" i="28"/>
  <c r="A593" i="28"/>
  <c r="C593" i="28"/>
  <c r="A586" i="28"/>
  <c r="C847" i="28" l="1"/>
  <c r="A847" i="28"/>
  <c r="C875" i="28"/>
  <c r="A875" i="28"/>
  <c r="A877" i="28"/>
  <c r="A878" i="28"/>
  <c r="A879" i="28"/>
  <c r="A880" i="28"/>
  <c r="A881" i="28"/>
  <c r="A882" i="28"/>
  <c r="A876" i="28"/>
  <c r="A849" i="28"/>
  <c r="A850" i="28"/>
  <c r="A851" i="28"/>
  <c r="A852" i="28"/>
  <c r="A853" i="28"/>
  <c r="A854" i="28"/>
  <c r="A848" i="28"/>
  <c r="A664" i="28"/>
  <c r="A665" i="28"/>
  <c r="A666" i="28"/>
  <c r="A667" i="28"/>
  <c r="A668" i="28"/>
  <c r="A669" i="28"/>
  <c r="C662" i="28"/>
  <c r="A662" i="28"/>
  <c r="A663" i="28"/>
  <c r="A550" i="28"/>
  <c r="A551" i="28"/>
  <c r="A552" i="28"/>
  <c r="A553" i="28"/>
  <c r="A554" i="28"/>
  <c r="A555" i="28"/>
  <c r="A556" i="28"/>
  <c r="A557" i="28"/>
  <c r="C557" i="28"/>
  <c r="O244" i="28" l="1"/>
  <c r="A252" i="28"/>
  <c r="A245" i="28"/>
  <c r="A246" i="28"/>
  <c r="A247" i="28"/>
  <c r="A248" i="28"/>
  <c r="A249" i="28"/>
  <c r="A250" i="28"/>
  <c r="A251" i="28"/>
  <c r="A176" i="28"/>
  <c r="A169" i="28"/>
  <c r="A170" i="28"/>
  <c r="A171" i="28"/>
  <c r="A172" i="28"/>
  <c r="A173" i="28"/>
  <c r="A174" i="28"/>
  <c r="A175" i="28"/>
  <c r="B11" i="31"/>
  <c r="A11" i="9" s="1"/>
  <c r="BB4" i="28" l="1"/>
  <c r="BC4" i="28"/>
  <c r="BD4" i="28"/>
  <c r="BB5" i="28"/>
  <c r="BC5" i="28"/>
  <c r="BD5" i="28"/>
  <c r="BB6" i="28"/>
  <c r="BC6" i="28"/>
  <c r="BD6" i="28"/>
  <c r="BB7" i="28"/>
  <c r="BC7" i="28"/>
  <c r="BD7" i="28"/>
  <c r="BB8" i="28"/>
  <c r="BC8" i="28"/>
  <c r="BD8" i="28"/>
  <c r="BB9" i="28"/>
  <c r="BC9" i="28"/>
  <c r="BD9" i="28"/>
  <c r="BB10" i="28"/>
  <c r="BC10" i="28"/>
  <c r="BD10" i="28"/>
  <c r="BB12" i="28"/>
  <c r="BC12" i="28"/>
  <c r="BD12" i="28"/>
  <c r="BB13" i="28"/>
  <c r="BC13" i="28"/>
  <c r="BD13" i="28"/>
  <c r="BB14" i="28"/>
  <c r="BC14" i="28"/>
  <c r="BD14" i="28"/>
  <c r="BB15" i="28"/>
  <c r="BC15" i="28"/>
  <c r="BD15" i="28"/>
  <c r="BB16" i="28"/>
  <c r="BC16" i="28"/>
  <c r="BD16" i="28"/>
  <c r="BB17" i="28"/>
  <c r="BC17" i="28"/>
  <c r="BD17" i="28"/>
  <c r="BB18" i="28"/>
  <c r="BC18" i="28"/>
  <c r="BD18" i="28"/>
  <c r="BB20" i="28"/>
  <c r="BC20" i="28"/>
  <c r="BD20" i="28"/>
  <c r="BB21" i="28"/>
  <c r="BC21" i="28"/>
  <c r="BD21" i="28"/>
  <c r="BB22" i="28"/>
  <c r="BC22" i="28"/>
  <c r="BD22" i="28"/>
  <c r="BB23" i="28"/>
  <c r="BC23" i="28"/>
  <c r="BD23" i="28"/>
  <c r="BB24" i="28"/>
  <c r="BC24" i="28"/>
  <c r="BD24" i="28"/>
  <c r="BB25" i="28"/>
  <c r="BC25" i="28"/>
  <c r="BD25" i="28"/>
  <c r="BB26" i="28"/>
  <c r="BC26" i="28"/>
  <c r="BD26" i="28"/>
  <c r="BB28" i="28"/>
  <c r="BC28" i="28"/>
  <c r="BD28" i="28"/>
  <c r="BB29" i="28"/>
  <c r="BC29" i="28"/>
  <c r="BD29" i="28"/>
  <c r="BB30" i="28"/>
  <c r="BC30" i="28"/>
  <c r="BD30" i="28"/>
  <c r="BB31" i="28"/>
  <c r="BC31" i="28"/>
  <c r="BD31" i="28"/>
  <c r="BB32" i="28"/>
  <c r="BC32" i="28"/>
  <c r="BD32" i="28"/>
  <c r="BB33" i="28"/>
  <c r="BC33" i="28"/>
  <c r="BD33" i="28"/>
  <c r="BB34" i="28"/>
  <c r="BC34" i="28"/>
  <c r="BD34" i="28"/>
  <c r="BB36" i="28"/>
  <c r="BC36" i="28"/>
  <c r="BD36" i="28"/>
  <c r="BB37" i="28"/>
  <c r="BC37" i="28"/>
  <c r="BD37" i="28"/>
  <c r="BB38" i="28"/>
  <c r="BC38" i="28"/>
  <c r="BD38" i="28"/>
  <c r="BB39" i="28"/>
  <c r="BC39" i="28"/>
  <c r="BD39" i="28"/>
  <c r="BB40" i="28"/>
  <c r="BC40" i="28"/>
  <c r="BD40" i="28"/>
  <c r="BB41" i="28"/>
  <c r="BC41" i="28"/>
  <c r="BD41" i="28"/>
  <c r="BB42" i="28"/>
  <c r="BC42" i="28"/>
  <c r="BD42" i="28"/>
  <c r="BB44" i="28"/>
  <c r="BC44" i="28"/>
  <c r="BD44" i="28"/>
  <c r="BB45" i="28"/>
  <c r="BC45" i="28"/>
  <c r="BD45" i="28"/>
  <c r="BB46" i="28"/>
  <c r="BC46" i="28"/>
  <c r="BD46" i="28"/>
  <c r="BB47" i="28"/>
  <c r="BC47" i="28"/>
  <c r="BD47" i="28"/>
  <c r="BB48" i="28"/>
  <c r="BC48" i="28"/>
  <c r="BD48" i="28"/>
  <c r="BB49" i="28"/>
  <c r="BC49" i="28"/>
  <c r="BD49" i="28"/>
  <c r="BB50" i="28"/>
  <c r="BC50" i="28"/>
  <c r="BD50" i="28"/>
  <c r="BB52" i="28"/>
  <c r="BC52" i="28"/>
  <c r="BD52" i="28"/>
  <c r="BB53" i="28"/>
  <c r="BC53" i="28"/>
  <c r="BD53" i="28"/>
  <c r="BB54" i="28"/>
  <c r="BC54" i="28"/>
  <c r="BD54" i="28"/>
  <c r="BB55" i="28"/>
  <c r="BC55" i="28"/>
  <c r="BD55" i="28"/>
  <c r="BB56" i="28"/>
  <c r="BC56" i="28"/>
  <c r="BD56" i="28"/>
  <c r="BB57" i="28"/>
  <c r="BC57" i="28"/>
  <c r="BD57" i="28"/>
  <c r="BB58" i="28"/>
  <c r="BC58" i="28"/>
  <c r="BD58" i="28"/>
  <c r="BB60" i="28"/>
  <c r="BC60" i="28"/>
  <c r="BD60" i="28"/>
  <c r="BB61" i="28"/>
  <c r="BC61" i="28"/>
  <c r="BD61" i="28"/>
  <c r="BB62" i="28"/>
  <c r="BC62" i="28"/>
  <c r="BD62" i="28"/>
  <c r="BB63" i="28"/>
  <c r="BC63" i="28"/>
  <c r="BD63" i="28"/>
  <c r="BB64" i="28"/>
  <c r="BC64" i="28"/>
  <c r="BD64" i="28"/>
  <c r="BB65" i="28"/>
  <c r="BC65" i="28"/>
  <c r="BD65" i="28"/>
  <c r="BB66" i="28"/>
  <c r="BC66" i="28"/>
  <c r="BD66" i="28"/>
  <c r="BB68" i="28"/>
  <c r="BC68" i="28"/>
  <c r="BD68" i="28"/>
  <c r="BB69" i="28"/>
  <c r="BC69" i="28"/>
  <c r="BD69" i="28"/>
  <c r="BB70" i="28"/>
  <c r="BC70" i="28"/>
  <c r="BD70" i="28"/>
  <c r="BB71" i="28"/>
  <c r="BC71" i="28"/>
  <c r="BD71" i="28"/>
  <c r="BB72" i="28"/>
  <c r="BC72" i="28"/>
  <c r="BD72" i="28"/>
  <c r="BB73" i="28"/>
  <c r="BC73" i="28"/>
  <c r="BD73" i="28"/>
  <c r="BB74" i="28"/>
  <c r="BC74" i="28"/>
  <c r="BD74" i="28"/>
  <c r="BB76" i="28"/>
  <c r="BC76" i="28"/>
  <c r="BD76" i="28"/>
  <c r="BB77" i="28"/>
  <c r="BC77" i="28"/>
  <c r="BD77" i="28"/>
  <c r="BB78" i="28"/>
  <c r="BC78" i="28"/>
  <c r="BD78" i="28"/>
  <c r="BB79" i="28"/>
  <c r="BC79" i="28"/>
  <c r="BD79" i="28"/>
  <c r="BB80" i="28"/>
  <c r="BC80" i="28"/>
  <c r="BD80" i="28"/>
  <c r="BB81" i="28"/>
  <c r="BC81" i="28"/>
  <c r="BD81" i="28"/>
  <c r="BB82" i="28"/>
  <c r="BC82" i="28"/>
  <c r="BD82" i="28"/>
  <c r="BB84" i="28"/>
  <c r="BC84" i="28"/>
  <c r="BD84" i="28"/>
  <c r="BB85" i="28"/>
  <c r="BC85" i="28"/>
  <c r="BD85" i="28"/>
  <c r="BB86" i="28"/>
  <c r="BC86" i="28"/>
  <c r="BD86" i="28"/>
  <c r="BB87" i="28"/>
  <c r="BC87" i="28"/>
  <c r="BD87" i="28"/>
  <c r="BB88" i="28"/>
  <c r="BC88" i="28"/>
  <c r="BD88" i="28"/>
  <c r="BB89" i="28"/>
  <c r="BC89" i="28"/>
  <c r="BD89" i="28"/>
  <c r="BB90" i="28"/>
  <c r="BC90" i="28"/>
  <c r="BD90" i="28"/>
  <c r="BA4" i="28"/>
  <c r="BA5" i="28"/>
  <c r="BA6" i="28"/>
  <c r="BA7" i="28"/>
  <c r="BA8" i="28"/>
  <c r="BA9" i="28"/>
  <c r="BA10" i="28"/>
  <c r="BA12" i="28"/>
  <c r="BA13" i="28"/>
  <c r="BA14" i="28"/>
  <c r="BA15" i="28"/>
  <c r="BA16" i="28"/>
  <c r="BA17" i="28"/>
  <c r="BA18" i="28"/>
  <c r="BA20" i="28"/>
  <c r="BA21" i="28"/>
  <c r="BA22" i="28"/>
  <c r="BA23" i="28"/>
  <c r="BA24" i="28"/>
  <c r="BA25" i="28"/>
  <c r="BA26" i="28"/>
  <c r="BA28" i="28"/>
  <c r="BA29" i="28"/>
  <c r="BA30" i="28"/>
  <c r="BA31" i="28"/>
  <c r="BA32" i="28"/>
  <c r="BA33" i="28"/>
  <c r="BA34" i="28"/>
  <c r="BA36" i="28"/>
  <c r="BA37" i="28"/>
  <c r="BA38" i="28"/>
  <c r="BA39" i="28"/>
  <c r="BA40" i="28"/>
  <c r="BA41" i="28"/>
  <c r="BA42" i="28"/>
  <c r="BA44" i="28"/>
  <c r="BA45" i="28"/>
  <c r="BA46" i="28"/>
  <c r="BA47" i="28"/>
  <c r="BA48" i="28"/>
  <c r="BA49" i="28"/>
  <c r="BA50" i="28"/>
  <c r="BA52" i="28"/>
  <c r="BA53" i="28"/>
  <c r="BA54" i="28"/>
  <c r="BA55" i="28"/>
  <c r="BA56" i="28"/>
  <c r="BA57" i="28"/>
  <c r="BA58" i="28"/>
  <c r="BA60" i="28"/>
  <c r="BA61" i="28"/>
  <c r="BA62" i="28"/>
  <c r="BA63" i="28"/>
  <c r="BA64" i="28"/>
  <c r="BA65" i="28"/>
  <c r="BA66" i="28"/>
  <c r="BA68" i="28"/>
  <c r="BA69" i="28"/>
  <c r="BA70" i="28"/>
  <c r="BA71" i="28"/>
  <c r="BA72" i="28"/>
  <c r="BA73" i="28"/>
  <c r="BA74" i="28"/>
  <c r="BA76" i="28"/>
  <c r="BA77" i="28"/>
  <c r="BA78" i="28"/>
  <c r="BA79" i="28"/>
  <c r="BA80" i="28"/>
  <c r="BA81" i="28"/>
  <c r="BA82" i="28"/>
  <c r="BA84" i="28"/>
  <c r="BA85" i="28"/>
  <c r="BA86" i="28"/>
  <c r="BA87" i="28"/>
  <c r="BA88" i="28"/>
  <c r="BA89" i="28"/>
  <c r="BA90" i="28"/>
  <c r="AZ90" i="28"/>
  <c r="AZ89" i="28"/>
  <c r="AZ88" i="28"/>
  <c r="AZ87" i="28"/>
  <c r="AZ86" i="28"/>
  <c r="AZ85" i="28"/>
  <c r="AZ84" i="28"/>
  <c r="AZ82" i="28"/>
  <c r="AZ81" i="28"/>
  <c r="AZ80" i="28"/>
  <c r="AZ79" i="28"/>
  <c r="AZ78" i="28"/>
  <c r="AZ77" i="28"/>
  <c r="AZ76" i="28"/>
  <c r="AZ74" i="28"/>
  <c r="AZ73" i="28"/>
  <c r="AZ72" i="28"/>
  <c r="AZ71" i="28"/>
  <c r="AZ70" i="28"/>
  <c r="AZ69" i="28"/>
  <c r="AZ68" i="28"/>
  <c r="AZ66" i="28"/>
  <c r="AZ65" i="28"/>
  <c r="AZ64" i="28"/>
  <c r="AZ63" i="28"/>
  <c r="AZ62" i="28"/>
  <c r="AZ61" i="28"/>
  <c r="AZ60" i="28"/>
  <c r="AZ58" i="28"/>
  <c r="AZ57" i="28"/>
  <c r="AZ56" i="28"/>
  <c r="AZ55" i="28"/>
  <c r="AZ54" i="28"/>
  <c r="AZ53" i="28"/>
  <c r="AZ52" i="28"/>
  <c r="AZ50" i="28"/>
  <c r="AZ49" i="28"/>
  <c r="AZ48" i="28"/>
  <c r="AZ47" i="28"/>
  <c r="AZ46" i="28"/>
  <c r="AZ45" i="28"/>
  <c r="AZ44" i="28"/>
  <c r="AZ42" i="28"/>
  <c r="AZ41" i="28"/>
  <c r="AZ40" i="28"/>
  <c r="AZ39" i="28"/>
  <c r="AZ38" i="28"/>
  <c r="AZ37" i="28"/>
  <c r="AZ36" i="28"/>
  <c r="AZ34" i="28"/>
  <c r="AZ33" i="28"/>
  <c r="AZ32" i="28"/>
  <c r="AZ31" i="28"/>
  <c r="AZ30" i="28"/>
  <c r="AZ29" i="28"/>
  <c r="AZ28" i="28"/>
  <c r="AZ26" i="28"/>
  <c r="AZ25" i="28"/>
  <c r="AZ24" i="28"/>
  <c r="AZ23" i="28"/>
  <c r="AZ22" i="28"/>
  <c r="AZ21" i="28"/>
  <c r="AZ20" i="28"/>
  <c r="AZ18" i="28"/>
  <c r="AZ17" i="28"/>
  <c r="AZ16" i="28"/>
  <c r="AZ15" i="28"/>
  <c r="AZ14" i="28"/>
  <c r="AZ13" i="28"/>
  <c r="AZ12" i="28"/>
  <c r="AZ5" i="28"/>
  <c r="AZ6" i="28"/>
  <c r="AZ7" i="28"/>
  <c r="AZ8" i="28"/>
  <c r="AZ9" i="28"/>
  <c r="AZ10" i="28"/>
  <c r="AZ4" i="28"/>
  <c r="AY90" i="28"/>
  <c r="AY89" i="28"/>
  <c r="AY88" i="28"/>
  <c r="AY87" i="28"/>
  <c r="AY86" i="28"/>
  <c r="AY85" i="28"/>
  <c r="AY84" i="28"/>
  <c r="AY82" i="28"/>
  <c r="AY81" i="28"/>
  <c r="AY80" i="28"/>
  <c r="AY79" i="28"/>
  <c r="AY78" i="28"/>
  <c r="AY77" i="28"/>
  <c r="AY76" i="28"/>
  <c r="AY74" i="28"/>
  <c r="AY73" i="28"/>
  <c r="AY72" i="28"/>
  <c r="AY71" i="28"/>
  <c r="AY70" i="28"/>
  <c r="AY69" i="28"/>
  <c r="AY68" i="28"/>
  <c r="AY66" i="28"/>
  <c r="AY65" i="28"/>
  <c r="AY64" i="28"/>
  <c r="AY63" i="28"/>
  <c r="AY62" i="28"/>
  <c r="AY61" i="28"/>
  <c r="AY60" i="28"/>
  <c r="AY58" i="28"/>
  <c r="AY57" i="28"/>
  <c r="AY56" i="28"/>
  <c r="AY55" i="28"/>
  <c r="AY54" i="28"/>
  <c r="AY53" i="28"/>
  <c r="AY52" i="28"/>
  <c r="AY50" i="28"/>
  <c r="AY49" i="28"/>
  <c r="AY48" i="28"/>
  <c r="AY47" i="28"/>
  <c r="AY46" i="28"/>
  <c r="AY45" i="28"/>
  <c r="AY44" i="28"/>
  <c r="AY42" i="28"/>
  <c r="AY41" i="28"/>
  <c r="AY40" i="28"/>
  <c r="AY39" i="28"/>
  <c r="AY38" i="28"/>
  <c r="AY37" i="28"/>
  <c r="AY36" i="28"/>
  <c r="AY34" i="28"/>
  <c r="AY33" i="28"/>
  <c r="AY32" i="28"/>
  <c r="AY31" i="28"/>
  <c r="AY30" i="28"/>
  <c r="AY29" i="28"/>
  <c r="AY28" i="28"/>
  <c r="AY26" i="28"/>
  <c r="AY25" i="28"/>
  <c r="AY24" i="28"/>
  <c r="AY23" i="28"/>
  <c r="AY22" i="28"/>
  <c r="AY21" i="28"/>
  <c r="AY20" i="28"/>
  <c r="AY18" i="28"/>
  <c r="AY17" i="28"/>
  <c r="AY16" i="28"/>
  <c r="AY15" i="28"/>
  <c r="AY14" i="28"/>
  <c r="AY13" i="28"/>
  <c r="AY12" i="28"/>
  <c r="AY5" i="28"/>
  <c r="AY6" i="28"/>
  <c r="AY7" i="28"/>
  <c r="AY8" i="28"/>
  <c r="AY9" i="28"/>
  <c r="AY10" i="28"/>
  <c r="AY4" i="28"/>
  <c r="AX90" i="28"/>
  <c r="AW90" i="28"/>
  <c r="AX89" i="28"/>
  <c r="AW89" i="28"/>
  <c r="AX88" i="28"/>
  <c r="AW88" i="28"/>
  <c r="AX87" i="28"/>
  <c r="AW87" i="28"/>
  <c r="AX86" i="28"/>
  <c r="AW86" i="28"/>
  <c r="AX85" i="28"/>
  <c r="AW85" i="28"/>
  <c r="AX84" i="28"/>
  <c r="AW84" i="28"/>
  <c r="AX82" i="28"/>
  <c r="AW82" i="28"/>
  <c r="AX81" i="28"/>
  <c r="AW81" i="28"/>
  <c r="AX80" i="28"/>
  <c r="AW80" i="28"/>
  <c r="AX79" i="28"/>
  <c r="AW79" i="28"/>
  <c r="AX78" i="28"/>
  <c r="AW78" i="28"/>
  <c r="AX77" i="28"/>
  <c r="AW77" i="28"/>
  <c r="AX76" i="28"/>
  <c r="AW76" i="28"/>
  <c r="AX74" i="28"/>
  <c r="AW74" i="28"/>
  <c r="AX73" i="28"/>
  <c r="AW73" i="28"/>
  <c r="AX72" i="28"/>
  <c r="AW72" i="28"/>
  <c r="AX71" i="28"/>
  <c r="AW71" i="28"/>
  <c r="AX70" i="28"/>
  <c r="AW70" i="28"/>
  <c r="AX69" i="28"/>
  <c r="AW69" i="28"/>
  <c r="AX68" i="28"/>
  <c r="AW68" i="28"/>
  <c r="AX66" i="28"/>
  <c r="AW66" i="28"/>
  <c r="AX65" i="28"/>
  <c r="AW65" i="28"/>
  <c r="AX64" i="28"/>
  <c r="AW64" i="28"/>
  <c r="AX63" i="28"/>
  <c r="AW63" i="28"/>
  <c r="AX62" i="28"/>
  <c r="AW62" i="28"/>
  <c r="AX61" i="28"/>
  <c r="AW61" i="28"/>
  <c r="AX60" i="28"/>
  <c r="AW60" i="28"/>
  <c r="AX58" i="28"/>
  <c r="AW58" i="28"/>
  <c r="AX57" i="28"/>
  <c r="AW57" i="28"/>
  <c r="AX56" i="28"/>
  <c r="AW56" i="28"/>
  <c r="AX55" i="28"/>
  <c r="AW55" i="28"/>
  <c r="AX54" i="28"/>
  <c r="AW54" i="28"/>
  <c r="AX53" i="28"/>
  <c r="AW53" i="28"/>
  <c r="AX52" i="28"/>
  <c r="AW52" i="28"/>
  <c r="AX50" i="28"/>
  <c r="AW50" i="28"/>
  <c r="AX49" i="28"/>
  <c r="AW49" i="28"/>
  <c r="AX48" i="28"/>
  <c r="AW48" i="28"/>
  <c r="AX47" i="28"/>
  <c r="AW47" i="28"/>
  <c r="AX46" i="28"/>
  <c r="AW46" i="28"/>
  <c r="AX45" i="28"/>
  <c r="AW45" i="28"/>
  <c r="AX44" i="28"/>
  <c r="AW44" i="28"/>
  <c r="AX42" i="28"/>
  <c r="AW42" i="28"/>
  <c r="AX41" i="28"/>
  <c r="AW41" i="28"/>
  <c r="AX40" i="28"/>
  <c r="AW40" i="28"/>
  <c r="AX39" i="28"/>
  <c r="AW39" i="28"/>
  <c r="AX38" i="28"/>
  <c r="AW38" i="28"/>
  <c r="AX37" i="28"/>
  <c r="AW37" i="28"/>
  <c r="AX36" i="28"/>
  <c r="AW36" i="28"/>
  <c r="AX34" i="28"/>
  <c r="AW34" i="28"/>
  <c r="AX33" i="28"/>
  <c r="AW33" i="28"/>
  <c r="AX32" i="28"/>
  <c r="AW32" i="28"/>
  <c r="AX31" i="28"/>
  <c r="AW31" i="28"/>
  <c r="AX30" i="28"/>
  <c r="AW30" i="28"/>
  <c r="AX29" i="28"/>
  <c r="AW29" i="28"/>
  <c r="AX28" i="28"/>
  <c r="AW28" i="28"/>
  <c r="AX26" i="28"/>
  <c r="AW26" i="28"/>
  <c r="AX25" i="28"/>
  <c r="AW25" i="28"/>
  <c r="AX24" i="28"/>
  <c r="AW24" i="28"/>
  <c r="AX23" i="28"/>
  <c r="AW23" i="28"/>
  <c r="AX22" i="28"/>
  <c r="AW22" i="28"/>
  <c r="AX21" i="28"/>
  <c r="AW21" i="28"/>
  <c r="AX20" i="28"/>
  <c r="AW20" i="28"/>
  <c r="AX18" i="28"/>
  <c r="AW18" i="28"/>
  <c r="AX17" i="28"/>
  <c r="AW17" i="28"/>
  <c r="AX16" i="28"/>
  <c r="AW16" i="28"/>
  <c r="AX15" i="28"/>
  <c r="AW15" i="28"/>
  <c r="AX14" i="28"/>
  <c r="AW14" i="28"/>
  <c r="AX13" i="28"/>
  <c r="AW13" i="28"/>
  <c r="AX12" i="28"/>
  <c r="AW12" i="28"/>
  <c r="AX5" i="28"/>
  <c r="AX6" i="28"/>
  <c r="AX7" i="28"/>
  <c r="AX8" i="28"/>
  <c r="AX9" i="28"/>
  <c r="AX10" i="28"/>
  <c r="AX4" i="28"/>
  <c r="AW5" i="28"/>
  <c r="AW6" i="28"/>
  <c r="AW7" i="28"/>
  <c r="AW8" i="28"/>
  <c r="AW9" i="28"/>
  <c r="AW10" i="28"/>
  <c r="AW4" i="28"/>
  <c r="AV90" i="28"/>
  <c r="AU90" i="28"/>
  <c r="AV89" i="28"/>
  <c r="AU89" i="28"/>
  <c r="AV88" i="28"/>
  <c r="AU88" i="28"/>
  <c r="AV87" i="28"/>
  <c r="AU87" i="28"/>
  <c r="AV86" i="28"/>
  <c r="AU86" i="28"/>
  <c r="AV85" i="28"/>
  <c r="AU85" i="28"/>
  <c r="AV84" i="28"/>
  <c r="AU84" i="28"/>
  <c r="AV82" i="28"/>
  <c r="AU82" i="28"/>
  <c r="AV81" i="28"/>
  <c r="AU81" i="28"/>
  <c r="AV80" i="28"/>
  <c r="AU80" i="28"/>
  <c r="AV79" i="28"/>
  <c r="AU79" i="28"/>
  <c r="AV78" i="28"/>
  <c r="AU78" i="28"/>
  <c r="AV77" i="28"/>
  <c r="AU77" i="28"/>
  <c r="AV76" i="28"/>
  <c r="AU76" i="28"/>
  <c r="AV74" i="28"/>
  <c r="AU74" i="28"/>
  <c r="AV73" i="28"/>
  <c r="AU73" i="28"/>
  <c r="AV72" i="28"/>
  <c r="AU72" i="28"/>
  <c r="AV71" i="28"/>
  <c r="AU71" i="28"/>
  <c r="AV70" i="28"/>
  <c r="AU70" i="28"/>
  <c r="AV69" i="28"/>
  <c r="AU69" i="28"/>
  <c r="AV68" i="28"/>
  <c r="AU68" i="28"/>
  <c r="AV66" i="28"/>
  <c r="AU66" i="28"/>
  <c r="AV65" i="28"/>
  <c r="AU65" i="28"/>
  <c r="AV64" i="28"/>
  <c r="AU64" i="28"/>
  <c r="AV63" i="28"/>
  <c r="AU63" i="28"/>
  <c r="AV62" i="28"/>
  <c r="AU62" i="28"/>
  <c r="AV61" i="28"/>
  <c r="AU61" i="28"/>
  <c r="AV60" i="28"/>
  <c r="AU60" i="28"/>
  <c r="AV58" i="28"/>
  <c r="AU58" i="28"/>
  <c r="AV57" i="28"/>
  <c r="AU57" i="28"/>
  <c r="AV56" i="28"/>
  <c r="AU56" i="28"/>
  <c r="AV55" i="28"/>
  <c r="AU55" i="28"/>
  <c r="AV54" i="28"/>
  <c r="AU54" i="28"/>
  <c r="AV53" i="28"/>
  <c r="AU53" i="28"/>
  <c r="AV52" i="28"/>
  <c r="AU52" i="28"/>
  <c r="AV50" i="28"/>
  <c r="AU50" i="28"/>
  <c r="AV49" i="28"/>
  <c r="AU49" i="28"/>
  <c r="AV48" i="28"/>
  <c r="AU48" i="28"/>
  <c r="AV47" i="28"/>
  <c r="AU47" i="28"/>
  <c r="AV46" i="28"/>
  <c r="AU46" i="28"/>
  <c r="AV45" i="28"/>
  <c r="AU45" i="28"/>
  <c r="AV44" i="28"/>
  <c r="AU44" i="28"/>
  <c r="AV42" i="28"/>
  <c r="AU42" i="28"/>
  <c r="AV41" i="28"/>
  <c r="AU41" i="28"/>
  <c r="AV40" i="28"/>
  <c r="AU40" i="28"/>
  <c r="AV39" i="28"/>
  <c r="AU39" i="28"/>
  <c r="AV38" i="28"/>
  <c r="AU38" i="28"/>
  <c r="AV37" i="28"/>
  <c r="AU37" i="28"/>
  <c r="AV36" i="28"/>
  <c r="AU36" i="28"/>
  <c r="AV34" i="28"/>
  <c r="AU34" i="28"/>
  <c r="AV33" i="28"/>
  <c r="AU33" i="28"/>
  <c r="AV32" i="28"/>
  <c r="AU32" i="28"/>
  <c r="AV31" i="28"/>
  <c r="AU31" i="28"/>
  <c r="AV30" i="28"/>
  <c r="AU30" i="28"/>
  <c r="AV29" i="28"/>
  <c r="AU29" i="28"/>
  <c r="AV28" i="28"/>
  <c r="AU28" i="28"/>
  <c r="AV26" i="28"/>
  <c r="AU26" i="28"/>
  <c r="AV25" i="28"/>
  <c r="AU25" i="28"/>
  <c r="AV24" i="28"/>
  <c r="AU24" i="28"/>
  <c r="AV23" i="28"/>
  <c r="AU23" i="28"/>
  <c r="AV22" i="28"/>
  <c r="AU22" i="28"/>
  <c r="AV21" i="28"/>
  <c r="AU21" i="28"/>
  <c r="AV20" i="28"/>
  <c r="AU20" i="28"/>
  <c r="AV18" i="28"/>
  <c r="AU18" i="28"/>
  <c r="AV17" i="28"/>
  <c r="AU17" i="28"/>
  <c r="AV16" i="28"/>
  <c r="AU16" i="28"/>
  <c r="AV15" i="28"/>
  <c r="AU15" i="28"/>
  <c r="AV14" i="28"/>
  <c r="AU14" i="28"/>
  <c r="AV13" i="28"/>
  <c r="AU13" i="28"/>
  <c r="AV12" i="28"/>
  <c r="AU12" i="28"/>
  <c r="AU5" i="28"/>
  <c r="AU6" i="28"/>
  <c r="AU7" i="28"/>
  <c r="AU8" i="28"/>
  <c r="AU9" i="28"/>
  <c r="AU10" i="28"/>
  <c r="AU4" i="28"/>
  <c r="AV5" i="28"/>
  <c r="AV6" i="28"/>
  <c r="AV7" i="28"/>
  <c r="AV8" i="28"/>
  <c r="AV9" i="28"/>
  <c r="AV10" i="28"/>
  <c r="AV4" i="28"/>
  <c r="AX59" i="28" l="1"/>
  <c r="AY27" i="28"/>
  <c r="AY67" i="28"/>
  <c r="AZ67" i="28"/>
  <c r="AW35" i="28"/>
  <c r="AV11" i="28"/>
  <c r="AV75" i="28"/>
  <c r="AX19" i="28"/>
  <c r="AX51" i="28"/>
  <c r="AW59" i="28"/>
  <c r="AZ11" i="28"/>
  <c r="AZ43" i="28"/>
  <c r="AZ75" i="28"/>
  <c r="BD75" i="28"/>
  <c r="BC75" i="28"/>
  <c r="BB75" i="28"/>
  <c r="BD43" i="28"/>
  <c r="BC43" i="28"/>
  <c r="BB43" i="28"/>
  <c r="BD11" i="28"/>
  <c r="BC11" i="28"/>
  <c r="BB11" i="28"/>
  <c r="BD67" i="28"/>
  <c r="BC67" i="28"/>
  <c r="BB67" i="28"/>
  <c r="BD35" i="28"/>
  <c r="BC35" i="28"/>
  <c r="BB35" i="28"/>
  <c r="BD3" i="28"/>
  <c r="BC3" i="28"/>
  <c r="BB3" i="28"/>
  <c r="AV19" i="28"/>
  <c r="AY19" i="28"/>
  <c r="AZ59" i="28"/>
  <c r="BD59" i="28"/>
  <c r="BC59" i="28"/>
  <c r="BB59" i="28"/>
  <c r="BD27" i="28"/>
  <c r="BC27" i="28"/>
  <c r="BB27" i="28"/>
  <c r="AX27" i="28"/>
  <c r="AX43" i="28"/>
  <c r="AX67" i="28"/>
  <c r="AX83" i="28"/>
  <c r="AY3" i="28"/>
  <c r="AZ51" i="28"/>
  <c r="AZ83" i="28"/>
  <c r="BD83" i="28"/>
  <c r="BC83" i="28"/>
  <c r="BB83" i="28"/>
  <c r="BD51" i="28"/>
  <c r="BC51" i="28"/>
  <c r="BB51" i="28"/>
  <c r="BD19" i="28"/>
  <c r="BC19" i="28"/>
  <c r="BB19" i="28"/>
  <c r="AU11" i="28"/>
  <c r="AU35" i="28"/>
  <c r="AU43" i="28"/>
  <c r="AU51" i="28"/>
  <c r="AZ3" i="28"/>
  <c r="BA75" i="28"/>
  <c r="BA43" i="28"/>
  <c r="BA11" i="28"/>
  <c r="AY59" i="28"/>
  <c r="AZ35" i="28"/>
  <c r="BA83" i="28"/>
  <c r="BA51" i="28"/>
  <c r="BA19" i="28"/>
  <c r="AX11" i="28"/>
  <c r="AX35" i="28"/>
  <c r="AY43" i="28"/>
  <c r="AZ27" i="28"/>
  <c r="BA59" i="28"/>
  <c r="BA27" i="28"/>
  <c r="AU59" i="28"/>
  <c r="AW27" i="28"/>
  <c r="AW83" i="28"/>
  <c r="AZ19" i="28"/>
  <c r="BA67" i="28"/>
  <c r="BA35" i="28"/>
  <c r="BA3" i="28"/>
  <c r="AV83" i="28"/>
  <c r="AW3" i="28"/>
  <c r="AW75" i="28"/>
  <c r="AY11" i="28"/>
  <c r="AY35" i="28"/>
  <c r="AY51" i="28"/>
  <c r="AY83" i="28"/>
  <c r="AV43" i="28"/>
  <c r="AV35" i="28"/>
  <c r="AU67" i="28"/>
  <c r="AU83" i="28"/>
  <c r="AW19" i="28"/>
  <c r="AW51" i="28"/>
  <c r="AX75" i="28"/>
  <c r="AY75" i="28"/>
  <c r="AV3" i="28"/>
  <c r="AV67" i="28"/>
  <c r="AX3" i="28"/>
  <c r="AW11" i="28"/>
  <c r="AW43" i="28"/>
  <c r="AU19" i="28"/>
  <c r="AU27" i="28"/>
  <c r="AV59" i="28"/>
  <c r="AW67" i="28"/>
  <c r="AV27" i="28"/>
  <c r="AV51" i="28"/>
  <c r="AU75" i="28"/>
  <c r="AU3" i="28" l="1"/>
  <c r="AS4" i="28"/>
  <c r="AT4" i="28"/>
  <c r="AS5" i="28"/>
  <c r="AT5" i="28"/>
  <c r="AS6" i="28"/>
  <c r="AT6" i="28"/>
  <c r="AS7" i="28"/>
  <c r="AT7" i="28"/>
  <c r="AS8" i="28"/>
  <c r="AT8" i="28"/>
  <c r="AS9" i="28"/>
  <c r="AT9" i="28"/>
  <c r="AS10" i="28"/>
  <c r="AT10" i="28"/>
  <c r="AS12" i="28"/>
  <c r="AT12" i="28"/>
  <c r="AS13" i="28"/>
  <c r="AT13" i="28"/>
  <c r="AS14" i="28"/>
  <c r="AT14" i="28"/>
  <c r="AS15" i="28"/>
  <c r="AT15" i="28"/>
  <c r="AS16" i="28"/>
  <c r="AT16" i="28"/>
  <c r="AS17" i="28"/>
  <c r="AT17" i="28"/>
  <c r="AS18" i="28"/>
  <c r="AT18" i="28"/>
  <c r="AS20" i="28"/>
  <c r="AT20" i="28"/>
  <c r="AS21" i="28"/>
  <c r="AT21" i="28"/>
  <c r="AS22" i="28"/>
  <c r="AT22" i="28"/>
  <c r="AS23" i="28"/>
  <c r="AT23" i="28"/>
  <c r="AS24" i="28"/>
  <c r="AT24" i="28"/>
  <c r="AS25" i="28"/>
  <c r="AT25" i="28"/>
  <c r="AS26" i="28"/>
  <c r="AT26" i="28"/>
  <c r="AS28" i="28"/>
  <c r="AT28" i="28"/>
  <c r="AS29" i="28"/>
  <c r="AT29" i="28"/>
  <c r="AS30" i="28"/>
  <c r="AT30" i="28"/>
  <c r="AS31" i="28"/>
  <c r="AT31" i="28"/>
  <c r="AS32" i="28"/>
  <c r="AT32" i="28"/>
  <c r="AS33" i="28"/>
  <c r="AT33" i="28"/>
  <c r="AS34" i="28"/>
  <c r="AT34" i="28"/>
  <c r="AS36" i="28"/>
  <c r="AT36" i="28"/>
  <c r="AS37" i="28"/>
  <c r="AT37" i="28"/>
  <c r="AS38" i="28"/>
  <c r="AT38" i="28"/>
  <c r="AS39" i="28"/>
  <c r="AT39" i="28"/>
  <c r="AS40" i="28"/>
  <c r="AT40" i="28"/>
  <c r="AS41" i="28"/>
  <c r="AT41" i="28"/>
  <c r="AS42" i="28"/>
  <c r="AT42" i="28"/>
  <c r="AS44" i="28"/>
  <c r="AT44" i="28"/>
  <c r="AS45" i="28"/>
  <c r="AT45" i="28"/>
  <c r="AS46" i="28"/>
  <c r="AT46" i="28"/>
  <c r="AS47" i="28"/>
  <c r="AT47" i="28"/>
  <c r="AS48" i="28"/>
  <c r="AT48" i="28"/>
  <c r="AS49" i="28"/>
  <c r="AT49" i="28"/>
  <c r="AS50" i="28"/>
  <c r="AT50" i="28"/>
  <c r="AS52" i="28"/>
  <c r="AT52" i="28"/>
  <c r="AS53" i="28"/>
  <c r="AT53" i="28"/>
  <c r="AS54" i="28"/>
  <c r="AT54" i="28"/>
  <c r="AS55" i="28"/>
  <c r="AT55" i="28"/>
  <c r="AS56" i="28"/>
  <c r="AT56" i="28"/>
  <c r="AS57" i="28"/>
  <c r="AT57" i="28"/>
  <c r="AS58" i="28"/>
  <c r="AT58" i="28"/>
  <c r="AS60" i="28"/>
  <c r="AT60" i="28"/>
  <c r="AS61" i="28"/>
  <c r="AT61" i="28"/>
  <c r="AS62" i="28"/>
  <c r="AT62" i="28"/>
  <c r="AS63" i="28"/>
  <c r="AT63" i="28"/>
  <c r="AS64" i="28"/>
  <c r="AT64" i="28"/>
  <c r="AS65" i="28"/>
  <c r="AT65" i="28"/>
  <c r="AS66" i="28"/>
  <c r="AT66" i="28"/>
  <c r="AS68" i="28"/>
  <c r="AT68" i="28"/>
  <c r="AS69" i="28"/>
  <c r="AT69" i="28"/>
  <c r="AS70" i="28"/>
  <c r="AT70" i="28"/>
  <c r="AS71" i="28"/>
  <c r="AT71" i="28"/>
  <c r="AS72" i="28"/>
  <c r="AT72" i="28"/>
  <c r="AS73" i="28"/>
  <c r="AT73" i="28"/>
  <c r="AS74" i="28"/>
  <c r="AT74" i="28"/>
  <c r="AS76" i="28"/>
  <c r="AT76" i="28"/>
  <c r="AS77" i="28"/>
  <c r="AT77" i="28"/>
  <c r="AS78" i="28"/>
  <c r="AT78" i="28"/>
  <c r="AS79" i="28"/>
  <c r="AT79" i="28"/>
  <c r="AS80" i="28"/>
  <c r="AT80" i="28"/>
  <c r="AS81" i="28"/>
  <c r="AT81" i="28"/>
  <c r="AS82" i="28"/>
  <c r="AT82" i="28"/>
  <c r="AS84" i="28"/>
  <c r="AT84" i="28"/>
  <c r="AS85" i="28"/>
  <c r="AT85" i="28"/>
  <c r="AS86" i="28"/>
  <c r="AT86" i="28"/>
  <c r="AS87" i="28"/>
  <c r="AT87" i="28"/>
  <c r="AS88" i="28"/>
  <c r="AT88" i="28"/>
  <c r="AS89" i="28"/>
  <c r="AT89" i="28"/>
  <c r="AS90" i="28"/>
  <c r="AT90" i="28"/>
  <c r="AR90" i="28"/>
  <c r="AR89" i="28"/>
  <c r="AR88" i="28"/>
  <c r="AR87" i="28"/>
  <c r="AR86" i="28"/>
  <c r="AR85" i="28"/>
  <c r="AR84" i="28"/>
  <c r="AR82" i="28"/>
  <c r="AR81" i="28"/>
  <c r="AR80" i="28"/>
  <c r="AR79" i="28"/>
  <c r="AR78" i="28"/>
  <c r="AR77" i="28"/>
  <c r="AR76" i="28"/>
  <c r="AR74" i="28"/>
  <c r="AR73" i="28"/>
  <c r="AR72" i="28"/>
  <c r="AR71" i="28"/>
  <c r="AR70" i="28"/>
  <c r="AR69" i="28"/>
  <c r="AR68" i="28"/>
  <c r="AR66" i="28"/>
  <c r="AR65" i="28"/>
  <c r="AR64" i="28"/>
  <c r="AR63" i="28"/>
  <c r="AR62" i="28"/>
  <c r="AR61" i="28"/>
  <c r="AR60" i="28"/>
  <c r="AR58" i="28"/>
  <c r="AR57" i="28"/>
  <c r="AR56" i="28"/>
  <c r="AR55" i="28"/>
  <c r="AR54" i="28"/>
  <c r="AR53" i="28"/>
  <c r="AR52" i="28"/>
  <c r="AR50" i="28"/>
  <c r="AR49" i="28"/>
  <c r="AR48" i="28"/>
  <c r="AR47" i="28"/>
  <c r="AR46" i="28"/>
  <c r="AR45" i="28"/>
  <c r="AR44" i="28"/>
  <c r="AR42" i="28"/>
  <c r="AR41" i="28"/>
  <c r="AR40" i="28"/>
  <c r="AR39" i="28"/>
  <c r="AR38" i="28"/>
  <c r="AR37" i="28"/>
  <c r="AR36" i="28"/>
  <c r="AR34" i="28"/>
  <c r="AR33" i="28"/>
  <c r="AR32" i="28"/>
  <c r="AR31" i="28"/>
  <c r="AR30" i="28"/>
  <c r="AR29" i="28"/>
  <c r="AR28" i="28"/>
  <c r="AR26" i="28"/>
  <c r="AR25" i="28"/>
  <c r="AR24" i="28"/>
  <c r="AR23" i="28"/>
  <c r="AR22" i="28"/>
  <c r="AR21" i="28"/>
  <c r="AR20" i="28"/>
  <c r="AR18" i="28"/>
  <c r="AR17" i="28"/>
  <c r="AR16" i="28"/>
  <c r="AR15" i="28"/>
  <c r="AR14" i="28"/>
  <c r="AR13" i="28"/>
  <c r="AR12" i="28"/>
  <c r="AR5" i="28"/>
  <c r="AR6" i="28"/>
  <c r="AR7" i="28"/>
  <c r="AR8" i="28"/>
  <c r="AR9" i="28"/>
  <c r="AR10" i="28"/>
  <c r="AR4" i="28"/>
  <c r="AQ4" i="28"/>
  <c r="AQ5" i="28"/>
  <c r="AQ6" i="28"/>
  <c r="AQ7" i="28"/>
  <c r="AQ8" i="28"/>
  <c r="AQ9" i="28"/>
  <c r="AQ10" i="28"/>
  <c r="AQ12" i="28"/>
  <c r="AQ13" i="28"/>
  <c r="AQ14" i="28"/>
  <c r="AQ15" i="28"/>
  <c r="AQ16" i="28"/>
  <c r="AQ17" i="28"/>
  <c r="AQ18" i="28"/>
  <c r="AQ20" i="28"/>
  <c r="AQ21" i="28"/>
  <c r="AQ22" i="28"/>
  <c r="AQ23" i="28"/>
  <c r="AQ24" i="28"/>
  <c r="AQ25" i="28"/>
  <c r="AQ26" i="28"/>
  <c r="AQ28" i="28"/>
  <c r="AQ29" i="28"/>
  <c r="AQ30" i="28"/>
  <c r="AQ31" i="28"/>
  <c r="AQ32" i="28"/>
  <c r="AQ33" i="28"/>
  <c r="AQ34" i="28"/>
  <c r="AQ36" i="28"/>
  <c r="AQ37" i="28"/>
  <c r="AQ38" i="28"/>
  <c r="AQ39" i="28"/>
  <c r="AQ40" i="28"/>
  <c r="AQ41" i="28"/>
  <c r="AQ42" i="28"/>
  <c r="AQ44" i="28"/>
  <c r="AQ45" i="28"/>
  <c r="AQ46" i="28"/>
  <c r="AQ47" i="28"/>
  <c r="AQ48" i="28"/>
  <c r="AQ49" i="28"/>
  <c r="AQ50" i="28"/>
  <c r="AQ52" i="28"/>
  <c r="AQ53" i="28"/>
  <c r="AQ54" i="28"/>
  <c r="AQ55" i="28"/>
  <c r="AQ56" i="28"/>
  <c r="AQ57" i="28"/>
  <c r="AQ58" i="28"/>
  <c r="AQ60" i="28"/>
  <c r="AQ61" i="28"/>
  <c r="AQ62" i="28"/>
  <c r="AQ63" i="28"/>
  <c r="AQ64" i="28"/>
  <c r="AQ65" i="28"/>
  <c r="AQ66" i="28"/>
  <c r="AQ68" i="28"/>
  <c r="AQ69" i="28"/>
  <c r="AQ70" i="28"/>
  <c r="AQ71" i="28"/>
  <c r="AQ72" i="28"/>
  <c r="AQ73" i="28"/>
  <c r="AQ74" i="28"/>
  <c r="AQ76" i="28"/>
  <c r="AQ77" i="28"/>
  <c r="AQ78" i="28"/>
  <c r="AQ79" i="28"/>
  <c r="AQ80" i="28"/>
  <c r="AQ81" i="28"/>
  <c r="AQ82" i="28"/>
  <c r="AQ84" i="28"/>
  <c r="AQ85" i="28"/>
  <c r="AQ86" i="28"/>
  <c r="AQ87" i="28"/>
  <c r="AQ88" i="28"/>
  <c r="AQ89" i="28"/>
  <c r="AQ90" i="28"/>
  <c r="AP4" i="28"/>
  <c r="AP5" i="28"/>
  <c r="AP6" i="28"/>
  <c r="AP7" i="28"/>
  <c r="AP8" i="28"/>
  <c r="AP9" i="28"/>
  <c r="AP10" i="28"/>
  <c r="AP12" i="28"/>
  <c r="AP13" i="28"/>
  <c r="AP14" i="28"/>
  <c r="AP15" i="28"/>
  <c r="AP16" i="28"/>
  <c r="AP17" i="28"/>
  <c r="AP18" i="28"/>
  <c r="AP20" i="28"/>
  <c r="AP21" i="28"/>
  <c r="AP22" i="28"/>
  <c r="AP23" i="28"/>
  <c r="AP24" i="28"/>
  <c r="AP25" i="28"/>
  <c r="AP26" i="28"/>
  <c r="AP28" i="28"/>
  <c r="AP29" i="28"/>
  <c r="AP30" i="28"/>
  <c r="AP31" i="28"/>
  <c r="AP32" i="28"/>
  <c r="AP33" i="28"/>
  <c r="AP34" i="28"/>
  <c r="AP36" i="28"/>
  <c r="AP37" i="28"/>
  <c r="AP38" i="28"/>
  <c r="AP39" i="28"/>
  <c r="AP40" i="28"/>
  <c r="AP41" i="28"/>
  <c r="AP42" i="28"/>
  <c r="AP44" i="28"/>
  <c r="AP45" i="28"/>
  <c r="AP46" i="28"/>
  <c r="AP47" i="28"/>
  <c r="AP48" i="28"/>
  <c r="AP49" i="28"/>
  <c r="AP50" i="28"/>
  <c r="AP52" i="28"/>
  <c r="AP53" i="28"/>
  <c r="AP54" i="28"/>
  <c r="AP55" i="28"/>
  <c r="AP56" i="28"/>
  <c r="AP57" i="28"/>
  <c r="AP58" i="28"/>
  <c r="AP60" i="28"/>
  <c r="AP61" i="28"/>
  <c r="AP62" i="28"/>
  <c r="AP63" i="28"/>
  <c r="AP64" i="28"/>
  <c r="AP65" i="28"/>
  <c r="AP66" i="28"/>
  <c r="AP68" i="28"/>
  <c r="AP69" i="28"/>
  <c r="AP70" i="28"/>
  <c r="AP71" i="28"/>
  <c r="AP72" i="28"/>
  <c r="AP73" i="28"/>
  <c r="AP74" i="28"/>
  <c r="AP76" i="28"/>
  <c r="AP77" i="28"/>
  <c r="AP78" i="28"/>
  <c r="AP79" i="28"/>
  <c r="AP80" i="28"/>
  <c r="AP81" i="28"/>
  <c r="AP82" i="28"/>
  <c r="AP84" i="28"/>
  <c r="AP85" i="28"/>
  <c r="AP86" i="28"/>
  <c r="AP87" i="28"/>
  <c r="AP88" i="28"/>
  <c r="AP89" i="28"/>
  <c r="AP90" i="28"/>
  <c r="AN90" i="28"/>
  <c r="AN89" i="28"/>
  <c r="AN88" i="28"/>
  <c r="AN87" i="28"/>
  <c r="AN86" i="28"/>
  <c r="AN85" i="28"/>
  <c r="AN84" i="28"/>
  <c r="AN82" i="28"/>
  <c r="AN81" i="28"/>
  <c r="AN80" i="28"/>
  <c r="AN79" i="28"/>
  <c r="AN78" i="28"/>
  <c r="AN77" i="28"/>
  <c r="AN76" i="28"/>
  <c r="AN74" i="28"/>
  <c r="AN73" i="28"/>
  <c r="AN72" i="28"/>
  <c r="AN71" i="28"/>
  <c r="AN70" i="28"/>
  <c r="AN69" i="28"/>
  <c r="AN68" i="28"/>
  <c r="AN66" i="28"/>
  <c r="AN65" i="28"/>
  <c r="AN64" i="28"/>
  <c r="AN63" i="28"/>
  <c r="AN62" i="28"/>
  <c r="AN61" i="28"/>
  <c r="AN60" i="28"/>
  <c r="AN58" i="28"/>
  <c r="AN57" i="28"/>
  <c r="AN56" i="28"/>
  <c r="AN55" i="28"/>
  <c r="AN54" i="28"/>
  <c r="AN53" i="28"/>
  <c r="AN52" i="28"/>
  <c r="AN50" i="28"/>
  <c r="AN49" i="28"/>
  <c r="AN48" i="28"/>
  <c r="AN47" i="28"/>
  <c r="AN46" i="28"/>
  <c r="AN45" i="28"/>
  <c r="AN44" i="28"/>
  <c r="AN42" i="28"/>
  <c r="AN41" i="28"/>
  <c r="AN40" i="28"/>
  <c r="AN39" i="28"/>
  <c r="AN38" i="28"/>
  <c r="AN37" i="28"/>
  <c r="AN36" i="28"/>
  <c r="AN34" i="28"/>
  <c r="AN33" i="28"/>
  <c r="AN32" i="28"/>
  <c r="AN31" i="28"/>
  <c r="AN30" i="28"/>
  <c r="AN29" i="28"/>
  <c r="AN28" i="28"/>
  <c r="AN26" i="28"/>
  <c r="AN25" i="28"/>
  <c r="AN24" i="28"/>
  <c r="AN23" i="28"/>
  <c r="AN22" i="28"/>
  <c r="AN21" i="28"/>
  <c r="AN20" i="28"/>
  <c r="AN18" i="28"/>
  <c r="AN17" i="28"/>
  <c r="AN16" i="28"/>
  <c r="AN15" i="28"/>
  <c r="AN14" i="28"/>
  <c r="AN13" i="28"/>
  <c r="AN12" i="28"/>
  <c r="AN5" i="28"/>
  <c r="AN6" i="28"/>
  <c r="AN7" i="28"/>
  <c r="AN8" i="28"/>
  <c r="AN9" i="28"/>
  <c r="AN10" i="28"/>
  <c r="AN4" i="28"/>
  <c r="AO90" i="28"/>
  <c r="AO89" i="28"/>
  <c r="AO88" i="28"/>
  <c r="AO87" i="28"/>
  <c r="AO86" i="28"/>
  <c r="AO85" i="28"/>
  <c r="AO84" i="28"/>
  <c r="AO82" i="28"/>
  <c r="AO81" i="28"/>
  <c r="AO80" i="28"/>
  <c r="AO79" i="28"/>
  <c r="AO78" i="28"/>
  <c r="AO77" i="28"/>
  <c r="AO76" i="28"/>
  <c r="AO74" i="28"/>
  <c r="AO73" i="28"/>
  <c r="AO72" i="28"/>
  <c r="AO71" i="28"/>
  <c r="AO70" i="28"/>
  <c r="AO69" i="28"/>
  <c r="AO68" i="28"/>
  <c r="AO66" i="28"/>
  <c r="AO65" i="28"/>
  <c r="AO64" i="28"/>
  <c r="AO63" i="28"/>
  <c r="AO62" i="28"/>
  <c r="AO61" i="28"/>
  <c r="AO60" i="28"/>
  <c r="AO58" i="28"/>
  <c r="AO57" i="28"/>
  <c r="AO56" i="28"/>
  <c r="AO55" i="28"/>
  <c r="AO54" i="28"/>
  <c r="AO53" i="28"/>
  <c r="AO52" i="28"/>
  <c r="AO50" i="28"/>
  <c r="AO49" i="28"/>
  <c r="AO48" i="28"/>
  <c r="AO47" i="28"/>
  <c r="AO46" i="28"/>
  <c r="AO45" i="28"/>
  <c r="AO44" i="28"/>
  <c r="AO42" i="28"/>
  <c r="AO41" i="28"/>
  <c r="AO40" i="28"/>
  <c r="AO39" i="28"/>
  <c r="AO38" i="28"/>
  <c r="AO37" i="28"/>
  <c r="AO36" i="28"/>
  <c r="AO34" i="28"/>
  <c r="AO33" i="28"/>
  <c r="AO32" i="28"/>
  <c r="AO31" i="28"/>
  <c r="AO30" i="28"/>
  <c r="AO29" i="28"/>
  <c r="AO28" i="28"/>
  <c r="AO26" i="28"/>
  <c r="AO25" i="28"/>
  <c r="AO24" i="28"/>
  <c r="AO23" i="28"/>
  <c r="AO22" i="28"/>
  <c r="AO21" i="28"/>
  <c r="AO20" i="28"/>
  <c r="AO18" i="28"/>
  <c r="AO17" i="28"/>
  <c r="AO16" i="28"/>
  <c r="AO15" i="28"/>
  <c r="AO14" i="28"/>
  <c r="AO13" i="28"/>
  <c r="AO12" i="28"/>
  <c r="AO5" i="28"/>
  <c r="AO6" i="28"/>
  <c r="AO7" i="28"/>
  <c r="AO8" i="28"/>
  <c r="AO9" i="28"/>
  <c r="AO10" i="28"/>
  <c r="AO4" i="28"/>
  <c r="AM85" i="28"/>
  <c r="AM86" i="28"/>
  <c r="AM87" i="28"/>
  <c r="AM88" i="28"/>
  <c r="AM89" i="28"/>
  <c r="AM90" i="28"/>
  <c r="AM84" i="28"/>
  <c r="AM77" i="28"/>
  <c r="AM78" i="28"/>
  <c r="AM79" i="28"/>
  <c r="AM80" i="28"/>
  <c r="AM81" i="28"/>
  <c r="AM82" i="28"/>
  <c r="AM76" i="28"/>
  <c r="AM69" i="28"/>
  <c r="AM70" i="28"/>
  <c r="AM71" i="28"/>
  <c r="AM72" i="28"/>
  <c r="AM73" i="28"/>
  <c r="AM74" i="28"/>
  <c r="AM68" i="28"/>
  <c r="AM61" i="28"/>
  <c r="AM62" i="28"/>
  <c r="AM63" i="28"/>
  <c r="AM64" i="28"/>
  <c r="AM65" i="28"/>
  <c r="AM66" i="28"/>
  <c r="AM60" i="28"/>
  <c r="AM53" i="28"/>
  <c r="AM54" i="28"/>
  <c r="AM55" i="28"/>
  <c r="AM56" i="28"/>
  <c r="AM57" i="28"/>
  <c r="AM58" i="28"/>
  <c r="AM52" i="28"/>
  <c r="AM45" i="28"/>
  <c r="AM46" i="28"/>
  <c r="AM47" i="28"/>
  <c r="AM48" i="28"/>
  <c r="AM49" i="28"/>
  <c r="AM50" i="28"/>
  <c r="AM44" i="28"/>
  <c r="AM37" i="28"/>
  <c r="AM38" i="28"/>
  <c r="AM39" i="28"/>
  <c r="AM40" i="28"/>
  <c r="AM41" i="28"/>
  <c r="AM42" i="28"/>
  <c r="AM36" i="28"/>
  <c r="AM29" i="28"/>
  <c r="AM30" i="28"/>
  <c r="AM31" i="28"/>
  <c r="AM32" i="28"/>
  <c r="AM33" i="28"/>
  <c r="AM34" i="28"/>
  <c r="AM28" i="28"/>
  <c r="AM21" i="28"/>
  <c r="AM22" i="28"/>
  <c r="AM23" i="28"/>
  <c r="AM24" i="28"/>
  <c r="AM25" i="28"/>
  <c r="AM26" i="28"/>
  <c r="AM20" i="28"/>
  <c r="AM13" i="28"/>
  <c r="AM14" i="28"/>
  <c r="AM15" i="28"/>
  <c r="AM16" i="28"/>
  <c r="AM17" i="28"/>
  <c r="AM18" i="28"/>
  <c r="AM12" i="28"/>
  <c r="AM5" i="28"/>
  <c r="AM6" i="28"/>
  <c r="AM7" i="28"/>
  <c r="AM8" i="28"/>
  <c r="AM9" i="28"/>
  <c r="AM10" i="28"/>
  <c r="AM4" i="28"/>
  <c r="AL90" i="28"/>
  <c r="AL89" i="28"/>
  <c r="AL88" i="28"/>
  <c r="AL87" i="28"/>
  <c r="AL86" i="28"/>
  <c r="AL85" i="28"/>
  <c r="AL84" i="28"/>
  <c r="AL82" i="28"/>
  <c r="AL81" i="28"/>
  <c r="AL80" i="28"/>
  <c r="AL79" i="28"/>
  <c r="AL78" i="28"/>
  <c r="AL77" i="28"/>
  <c r="AL76" i="28"/>
  <c r="AL74" i="28"/>
  <c r="AL73" i="28"/>
  <c r="AL72" i="28"/>
  <c r="AL71" i="28"/>
  <c r="AL70" i="28"/>
  <c r="AL69" i="28"/>
  <c r="AL68" i="28"/>
  <c r="AL61" i="28"/>
  <c r="AL62" i="28"/>
  <c r="AL63" i="28"/>
  <c r="AL64" i="28"/>
  <c r="AL65" i="28"/>
  <c r="AL66" i="28"/>
  <c r="AL60" i="28"/>
  <c r="AL44" i="28"/>
  <c r="AL45" i="28"/>
  <c r="AL46" i="28"/>
  <c r="AL47" i="28"/>
  <c r="AL48" i="28"/>
  <c r="AL49" i="28"/>
  <c r="AL50" i="28"/>
  <c r="AL52" i="28"/>
  <c r="AL53" i="28"/>
  <c r="AL54" i="28"/>
  <c r="AL55" i="28"/>
  <c r="AL56" i="28"/>
  <c r="AL57" i="28"/>
  <c r="AL58" i="28"/>
  <c r="AL28" i="28"/>
  <c r="AL29" i="28"/>
  <c r="AL30" i="28"/>
  <c r="AL31" i="28"/>
  <c r="AL32" i="28"/>
  <c r="AL33" i="28"/>
  <c r="AL34" i="28"/>
  <c r="AL36" i="28"/>
  <c r="AL37" i="28"/>
  <c r="AL38" i="28"/>
  <c r="AL39" i="28"/>
  <c r="AL40" i="28"/>
  <c r="AL41" i="28"/>
  <c r="AL42" i="28"/>
  <c r="AL4" i="28"/>
  <c r="AL5" i="28"/>
  <c r="AL6" i="28"/>
  <c r="AL7" i="28"/>
  <c r="AL8" i="28"/>
  <c r="AL9" i="28"/>
  <c r="AL10" i="28"/>
  <c r="AL12" i="28"/>
  <c r="AL13" i="28"/>
  <c r="AL14" i="28"/>
  <c r="AL15" i="28"/>
  <c r="AL16" i="28"/>
  <c r="AL17" i="28"/>
  <c r="AL18" i="28"/>
  <c r="AL20" i="28"/>
  <c r="AL21" i="28"/>
  <c r="AL22" i="28"/>
  <c r="AL23" i="28"/>
  <c r="AL24" i="28"/>
  <c r="AL25" i="28"/>
  <c r="AL26" i="28"/>
  <c r="AK4" i="28"/>
  <c r="AK5" i="28"/>
  <c r="AK6" i="28"/>
  <c r="AK7" i="28"/>
  <c r="AK8" i="28"/>
  <c r="AK9" i="28"/>
  <c r="AK10" i="28"/>
  <c r="AK12" i="28"/>
  <c r="AK13" i="28"/>
  <c r="AK14" i="28"/>
  <c r="AK15" i="28"/>
  <c r="AK16" i="28"/>
  <c r="AK17" i="28"/>
  <c r="AK18" i="28"/>
  <c r="AK20" i="28"/>
  <c r="AK21" i="28"/>
  <c r="AK22" i="28"/>
  <c r="AK23" i="28"/>
  <c r="AK24" i="28"/>
  <c r="AK25" i="28"/>
  <c r="AK26" i="28"/>
  <c r="AK28" i="28"/>
  <c r="AK29" i="28"/>
  <c r="AK30" i="28"/>
  <c r="AK31" i="28"/>
  <c r="AK32" i="28"/>
  <c r="AK33" i="28"/>
  <c r="AK34" i="28"/>
  <c r="AK36" i="28"/>
  <c r="AK37" i="28"/>
  <c r="AK38" i="28"/>
  <c r="AK39" i="28"/>
  <c r="AK40" i="28"/>
  <c r="AK41" i="28"/>
  <c r="AK42" i="28"/>
  <c r="AK44" i="28"/>
  <c r="AK45" i="28"/>
  <c r="AK46" i="28"/>
  <c r="AK47" i="28"/>
  <c r="AK48" i="28"/>
  <c r="AK49" i="28"/>
  <c r="AK50" i="28"/>
  <c r="AK52" i="28"/>
  <c r="AK53" i="28"/>
  <c r="AK54" i="28"/>
  <c r="AK55" i="28"/>
  <c r="AK56" i="28"/>
  <c r="AK57" i="28"/>
  <c r="AK58" i="28"/>
  <c r="AK60" i="28"/>
  <c r="AK61" i="28"/>
  <c r="AK62" i="28"/>
  <c r="AK63" i="28"/>
  <c r="AK64" i="28"/>
  <c r="AK65" i="28"/>
  <c r="AK66" i="28"/>
  <c r="AK68" i="28"/>
  <c r="AK69" i="28"/>
  <c r="AK70" i="28"/>
  <c r="AK71" i="28"/>
  <c r="AK72" i="28"/>
  <c r="AK73" i="28"/>
  <c r="AK74" i="28"/>
  <c r="AK76" i="28"/>
  <c r="AK77" i="28"/>
  <c r="AK78" i="28"/>
  <c r="AK79" i="28"/>
  <c r="AK80" i="28"/>
  <c r="AK81" i="28"/>
  <c r="AK82" i="28"/>
  <c r="AK84" i="28"/>
  <c r="AK85" i="28"/>
  <c r="AK86" i="28"/>
  <c r="AK87" i="28"/>
  <c r="AK88" i="28"/>
  <c r="AK89" i="28"/>
  <c r="AK90" i="28"/>
  <c r="AJ69" i="28"/>
  <c r="AJ70" i="28"/>
  <c r="AJ71" i="28"/>
  <c r="AJ72" i="28"/>
  <c r="AJ73" i="28"/>
  <c r="AJ74" i="28"/>
  <c r="AJ68" i="28"/>
  <c r="AJ85" i="28"/>
  <c r="AJ86" i="28"/>
  <c r="AJ87" i="28"/>
  <c r="AJ88" i="28"/>
  <c r="AJ89" i="28"/>
  <c r="AJ90" i="28"/>
  <c r="AJ84" i="28"/>
  <c r="AJ77" i="28"/>
  <c r="AJ78" i="28"/>
  <c r="AJ79" i="28"/>
  <c r="AJ80" i="28"/>
  <c r="AJ81" i="28"/>
  <c r="AJ82" i="28"/>
  <c r="AJ76" i="28"/>
  <c r="AJ61" i="28"/>
  <c r="AJ62" i="28"/>
  <c r="AJ63" i="28"/>
  <c r="AJ64" i="28"/>
  <c r="AJ65" i="28"/>
  <c r="AJ66" i="28"/>
  <c r="AJ60" i="28"/>
  <c r="AJ53" i="28"/>
  <c r="AJ54" i="28"/>
  <c r="AJ55" i="28"/>
  <c r="AJ56" i="28"/>
  <c r="AJ57" i="28"/>
  <c r="AJ58" i="28"/>
  <c r="AJ52" i="28"/>
  <c r="AJ45" i="28"/>
  <c r="AJ46" i="28"/>
  <c r="AJ47" i="28"/>
  <c r="AJ48" i="28"/>
  <c r="AJ49" i="28"/>
  <c r="AJ50" i="28"/>
  <c r="AJ44" i="28"/>
  <c r="AJ37" i="28"/>
  <c r="AJ38" i="28"/>
  <c r="AJ39" i="28"/>
  <c r="AJ40" i="28"/>
  <c r="AJ41" i="28"/>
  <c r="AJ42" i="28"/>
  <c r="AJ36" i="28"/>
  <c r="AJ29" i="28"/>
  <c r="AJ30" i="28"/>
  <c r="AJ31" i="28"/>
  <c r="AJ32" i="28"/>
  <c r="AJ33" i="28"/>
  <c r="AJ34" i="28"/>
  <c r="AJ28" i="28"/>
  <c r="AJ21" i="28"/>
  <c r="AJ22" i="28"/>
  <c r="AJ23" i="28"/>
  <c r="AJ24" i="28"/>
  <c r="AJ25" i="28"/>
  <c r="AJ26" i="28"/>
  <c r="AJ20" i="28"/>
  <c r="AJ13" i="28"/>
  <c r="AJ14" i="28"/>
  <c r="AJ15" i="28"/>
  <c r="AJ16" i="28"/>
  <c r="AJ17" i="28"/>
  <c r="AJ18" i="28"/>
  <c r="AJ12" i="28"/>
  <c r="AJ5" i="28"/>
  <c r="AJ6" i="28"/>
  <c r="AJ7" i="28"/>
  <c r="AJ8" i="28"/>
  <c r="AJ9" i="28"/>
  <c r="AJ10" i="28"/>
  <c r="AJ4" i="28"/>
  <c r="A19" i="28"/>
  <c r="A27" i="28"/>
  <c r="A35" i="28"/>
  <c r="A43" i="28"/>
  <c r="A51" i="28"/>
  <c r="A59" i="28"/>
  <c r="A67" i="28"/>
  <c r="A75" i="28"/>
  <c r="A83" i="28"/>
  <c r="A11" i="28"/>
  <c r="AR27" i="28" l="1"/>
  <c r="AR59" i="28"/>
  <c r="AO51" i="28"/>
  <c r="AO83" i="28"/>
  <c r="AN35" i="28"/>
  <c r="AN67" i="28"/>
  <c r="AN75" i="28"/>
  <c r="AP59" i="28"/>
  <c r="AP27" i="28"/>
  <c r="AQ59" i="28"/>
  <c r="AQ27" i="28"/>
  <c r="AR3" i="28"/>
  <c r="AR35" i="28"/>
  <c r="AR67" i="28"/>
  <c r="AR19" i="28"/>
  <c r="AR51" i="28"/>
  <c r="AR83" i="28"/>
  <c r="AS83" i="28"/>
  <c r="AR43" i="28"/>
  <c r="AR75" i="28"/>
  <c r="AT59" i="28"/>
  <c r="AT11" i="28"/>
  <c r="AP67" i="28"/>
  <c r="AP3" i="28"/>
  <c r="AQ67" i="28"/>
  <c r="AQ35" i="28"/>
  <c r="AL83" i="28"/>
  <c r="AM27" i="28"/>
  <c r="AM59" i="28"/>
  <c r="AO3" i="28"/>
  <c r="AO35" i="28"/>
  <c r="AO67" i="28"/>
  <c r="AN19" i="28"/>
  <c r="AN51" i="28"/>
  <c r="AP75" i="28"/>
  <c r="AP43" i="28"/>
  <c r="AP11" i="28"/>
  <c r="AQ75" i="28"/>
  <c r="AQ43" i="28"/>
  <c r="AQ11" i="28"/>
  <c r="AR11" i="28"/>
  <c r="AS75" i="28"/>
  <c r="AS59" i="28"/>
  <c r="AS43" i="28"/>
  <c r="AS27" i="28"/>
  <c r="AS11" i="28"/>
  <c r="AS67" i="28"/>
  <c r="AS51" i="28"/>
  <c r="AS35" i="28"/>
  <c r="AS19" i="28"/>
  <c r="AS3" i="28"/>
  <c r="AO43" i="28"/>
  <c r="AN27" i="28"/>
  <c r="AN59" i="28"/>
  <c r="AP35" i="28"/>
  <c r="AQ3" i="28"/>
  <c r="AT75" i="28"/>
  <c r="AT43" i="28"/>
  <c r="AT27" i="28"/>
  <c r="AT3" i="28"/>
  <c r="AO27" i="28"/>
  <c r="AO59" i="28"/>
  <c r="AN3" i="28"/>
  <c r="AN43" i="28"/>
  <c r="AP83" i="28"/>
  <c r="AP51" i="28"/>
  <c r="AP19" i="28"/>
  <c r="AQ83" i="28"/>
  <c r="AQ51" i="28"/>
  <c r="AQ19" i="28"/>
  <c r="AT83" i="28"/>
  <c r="AT67" i="28"/>
  <c r="AT51" i="28"/>
  <c r="AT35" i="28"/>
  <c r="AT19" i="28"/>
  <c r="AM19" i="28"/>
  <c r="AM51" i="28"/>
  <c r="AM83" i="28"/>
  <c r="AO11" i="28"/>
  <c r="AJ19" i="28"/>
  <c r="AJ51" i="28"/>
  <c r="AJ67" i="28"/>
  <c r="AK67" i="28"/>
  <c r="AM11" i="28"/>
  <c r="AM43" i="28"/>
  <c r="AM75" i="28"/>
  <c r="AM3" i="28"/>
  <c r="AM35" i="28"/>
  <c r="AM67" i="28"/>
  <c r="AN11" i="28"/>
  <c r="AN83" i="28"/>
  <c r="AJ11" i="28"/>
  <c r="AJ27" i="28"/>
  <c r="AJ35" i="28"/>
  <c r="AJ43" i="28"/>
  <c r="AJ59" i="28"/>
  <c r="AJ75" i="28"/>
  <c r="AJ83" i="28"/>
  <c r="AL59" i="28"/>
  <c r="AK35" i="28"/>
  <c r="AK11" i="28"/>
  <c r="AO75" i="28"/>
  <c r="AK75" i="28"/>
  <c r="AO19" i="28"/>
  <c r="AL35" i="28"/>
  <c r="AK83" i="28"/>
  <c r="AK43" i="28"/>
  <c r="AK3" i="28"/>
  <c r="AL11" i="28"/>
  <c r="AL3" i="28"/>
  <c r="AL75" i="28"/>
  <c r="AK51" i="28"/>
  <c r="AK19" i="28"/>
  <c r="AL19" i="28"/>
  <c r="AL67" i="28"/>
  <c r="AK59" i="28"/>
  <c r="AK27" i="28"/>
  <c r="AL27" i="28"/>
  <c r="AL51" i="28"/>
  <c r="AL43" i="28"/>
  <c r="AJ3" i="28"/>
  <c r="A86" i="28" l="1"/>
  <c r="A77" i="28"/>
  <c r="A68" i="28"/>
  <c r="A58" i="28"/>
  <c r="A49" i="28"/>
  <c r="A40" i="28"/>
  <c r="A31" i="28"/>
  <c r="A4" i="28"/>
  <c r="A22" i="28"/>
  <c r="A13" i="28"/>
  <c r="C778" i="28"/>
  <c r="C770" i="28"/>
  <c r="C762" i="28"/>
  <c r="C754" i="28"/>
  <c r="C746" i="28"/>
  <c r="C738" i="28"/>
  <c r="C867" i="28"/>
  <c r="C839" i="28"/>
  <c r="C831" i="28"/>
  <c r="A859" i="28"/>
  <c r="A831" i="28"/>
  <c r="A867" i="28"/>
  <c r="A839" i="28"/>
  <c r="C820" i="28"/>
  <c r="C812" i="28"/>
  <c r="C804" i="28"/>
  <c r="C796" i="28"/>
  <c r="C788" i="28"/>
  <c r="A788" i="28"/>
  <c r="A820" i="28"/>
  <c r="A812" i="28"/>
  <c r="A804" i="28"/>
  <c r="A796" i="28"/>
  <c r="A676" i="28"/>
  <c r="A738" i="28"/>
  <c r="A746" i="28"/>
  <c r="A754" i="28"/>
  <c r="A762" i="28"/>
  <c r="A770" i="28"/>
  <c r="A778" i="28"/>
  <c r="A727" i="28"/>
  <c r="C727" i="28"/>
  <c r="C716" i="28"/>
  <c r="C708" i="28"/>
  <c r="C700" i="28"/>
  <c r="C692" i="28"/>
  <c r="C684" i="28"/>
  <c r="C676" i="28"/>
  <c r="A716" i="28"/>
  <c r="A708" i="28"/>
  <c r="A700" i="28"/>
  <c r="A692" i="28"/>
  <c r="A684" i="28"/>
  <c r="C654" i="28"/>
  <c r="C646" i="28"/>
  <c r="C638" i="28"/>
  <c r="C630" i="28"/>
  <c r="C622" i="28"/>
  <c r="C614" i="28"/>
  <c r="C606" i="28"/>
  <c r="C598" i="28"/>
  <c r="A599" i="28"/>
  <c r="A600" i="28"/>
  <c r="A601" i="28"/>
  <c r="A602" i="28"/>
  <c r="A603" i="28"/>
  <c r="A604" i="28"/>
  <c r="A605" i="28"/>
  <c r="A606" i="28"/>
  <c r="A607" i="28"/>
  <c r="A608" i="28"/>
  <c r="A609" i="28"/>
  <c r="A610" i="28"/>
  <c r="A611" i="28"/>
  <c r="A612" i="28"/>
  <c r="A613" i="28"/>
  <c r="A614" i="28"/>
  <c r="A615" i="28"/>
  <c r="A616" i="28"/>
  <c r="A617" i="28"/>
  <c r="A618" i="28"/>
  <c r="A619" i="28"/>
  <c r="A620" i="28"/>
  <c r="A621" i="28"/>
  <c r="A622" i="28"/>
  <c r="A623" i="28"/>
  <c r="A624" i="28"/>
  <c r="A625" i="28"/>
  <c r="A626" i="28"/>
  <c r="A627" i="28"/>
  <c r="A628" i="28"/>
  <c r="A629" i="28"/>
  <c r="A630" i="28"/>
  <c r="A631" i="28"/>
  <c r="A632" i="28"/>
  <c r="A633" i="28"/>
  <c r="A634" i="28"/>
  <c r="A635" i="28"/>
  <c r="A636" i="28"/>
  <c r="A637" i="28"/>
  <c r="A638" i="28"/>
  <c r="A639" i="28"/>
  <c r="A640" i="28"/>
  <c r="A641" i="28"/>
  <c r="A642" i="28"/>
  <c r="A643" i="28"/>
  <c r="A644" i="28"/>
  <c r="A645" i="28"/>
  <c r="A646" i="28"/>
  <c r="A647" i="28"/>
  <c r="A648" i="28"/>
  <c r="A649" i="28"/>
  <c r="A650" i="28"/>
  <c r="A651" i="28"/>
  <c r="A652" i="28"/>
  <c r="A653" i="28"/>
  <c r="A654" i="28"/>
  <c r="A655" i="28"/>
  <c r="A656" i="28"/>
  <c r="A657" i="28"/>
  <c r="A658" i="28"/>
  <c r="A659" i="28"/>
  <c r="A660" i="28"/>
  <c r="A661" i="28"/>
  <c r="A598" i="28"/>
  <c r="C585" i="28"/>
  <c r="C577" i="28"/>
  <c r="C569" i="28"/>
  <c r="A585" i="28"/>
  <c r="A577" i="28"/>
  <c r="A569" i="28"/>
  <c r="C549" i="28"/>
  <c r="C541" i="28"/>
  <c r="C533" i="28"/>
  <c r="C525" i="28"/>
  <c r="C517" i="28"/>
  <c r="C509" i="28"/>
  <c r="C501" i="28"/>
  <c r="A549" i="28"/>
  <c r="A541" i="28"/>
  <c r="A533" i="28"/>
  <c r="A525" i="28"/>
  <c r="A517" i="28"/>
  <c r="A509" i="28"/>
  <c r="A501" i="28"/>
  <c r="C493" i="28"/>
  <c r="A493" i="28"/>
  <c r="A594" i="28"/>
  <c r="A674" i="28"/>
  <c r="A677" i="28"/>
  <c r="A678" i="28"/>
  <c r="A679" i="28"/>
  <c r="A680" i="28"/>
  <c r="A681" i="28"/>
  <c r="A682" i="28"/>
  <c r="A683" i="28"/>
  <c r="A685" i="28"/>
  <c r="A686" i="28"/>
  <c r="A687" i="28"/>
  <c r="A688" i="28"/>
  <c r="A689" i="28"/>
  <c r="A690" i="28"/>
  <c r="A691" i="28"/>
  <c r="A693" i="28"/>
  <c r="A694" i="28"/>
  <c r="A695" i="28"/>
  <c r="A696" i="28"/>
  <c r="A697" i="28"/>
  <c r="A698" i="28"/>
  <c r="A699" i="28"/>
  <c r="A701" i="28"/>
  <c r="A702" i="28"/>
  <c r="A703" i="28"/>
  <c r="A704" i="28"/>
  <c r="A705" i="28"/>
  <c r="A706" i="28"/>
  <c r="A707" i="28"/>
  <c r="A709" i="28"/>
  <c r="A710" i="28"/>
  <c r="A711" i="28"/>
  <c r="A712" i="28"/>
  <c r="A713" i="28"/>
  <c r="A714" i="28"/>
  <c r="A715" i="28"/>
  <c r="A717" i="28"/>
  <c r="A718" i="28"/>
  <c r="A719" i="28"/>
  <c r="A720" i="28"/>
  <c r="A721" i="28"/>
  <c r="A722" i="28"/>
  <c r="A723" i="28"/>
  <c r="A724" i="28"/>
  <c r="A725" i="28"/>
  <c r="A728" i="28"/>
  <c r="A729" i="28"/>
  <c r="A730" i="28"/>
  <c r="A731" i="28"/>
  <c r="A732" i="28"/>
  <c r="A733" i="28"/>
  <c r="A734" i="28"/>
  <c r="A735" i="28"/>
  <c r="A736" i="28"/>
  <c r="A739" i="28"/>
  <c r="A740" i="28"/>
  <c r="A741" i="28"/>
  <c r="A742" i="28"/>
  <c r="A743" i="28"/>
  <c r="A744" i="28"/>
  <c r="A745" i="28"/>
  <c r="A747" i="28"/>
  <c r="A748" i="28"/>
  <c r="A749" i="28"/>
  <c r="A750" i="28"/>
  <c r="A751" i="28"/>
  <c r="A752" i="28"/>
  <c r="A753" i="28"/>
  <c r="A755" i="28"/>
  <c r="A756" i="28"/>
  <c r="A757" i="28"/>
  <c r="A758" i="28"/>
  <c r="A759" i="28"/>
  <c r="A760" i="28"/>
  <c r="A761" i="28"/>
  <c r="A763" i="28"/>
  <c r="A764" i="28"/>
  <c r="A765" i="28"/>
  <c r="A766" i="28"/>
  <c r="A767" i="28"/>
  <c r="A768" i="28"/>
  <c r="A769" i="28"/>
  <c r="A771" i="28"/>
  <c r="A772" i="28"/>
  <c r="A773" i="28"/>
  <c r="A774" i="28"/>
  <c r="A775" i="28"/>
  <c r="A776" i="28"/>
  <c r="A777" i="28"/>
  <c r="A779" i="28"/>
  <c r="A780" i="28"/>
  <c r="A781" i="28"/>
  <c r="A782" i="28"/>
  <c r="A783" i="28"/>
  <c r="A784" i="28"/>
  <c r="A785" i="28"/>
  <c r="A789" i="28"/>
  <c r="A790" i="28"/>
  <c r="A791" i="28"/>
  <c r="A792" i="28"/>
  <c r="A793" i="28"/>
  <c r="A794" i="28"/>
  <c r="A795" i="28"/>
  <c r="A797" i="28"/>
  <c r="A798" i="28"/>
  <c r="A799" i="28"/>
  <c r="A800" i="28"/>
  <c r="A801" i="28"/>
  <c r="A802" i="28"/>
  <c r="A803" i="28"/>
  <c r="A805" i="28"/>
  <c r="A806" i="28"/>
  <c r="A807" i="28"/>
  <c r="A808" i="28"/>
  <c r="A809" i="28"/>
  <c r="A810" i="28"/>
  <c r="A811" i="28"/>
  <c r="A813" i="28"/>
  <c r="A814" i="28"/>
  <c r="A815" i="28"/>
  <c r="A816" i="28"/>
  <c r="A817" i="28"/>
  <c r="A818" i="28"/>
  <c r="A819" i="28"/>
  <c r="A821" i="28"/>
  <c r="A822" i="28"/>
  <c r="A823" i="28"/>
  <c r="A824" i="28"/>
  <c r="A825" i="28"/>
  <c r="A826" i="28"/>
  <c r="A827" i="28"/>
  <c r="A832" i="28"/>
  <c r="A833" i="28"/>
  <c r="A834" i="28"/>
  <c r="A835" i="28"/>
  <c r="A836" i="28"/>
  <c r="A837" i="28"/>
  <c r="A838" i="28"/>
  <c r="A840" i="28"/>
  <c r="A841" i="28"/>
  <c r="A842" i="28"/>
  <c r="A843" i="28"/>
  <c r="A844" i="28"/>
  <c r="A845" i="28"/>
  <c r="A846" i="28"/>
  <c r="A860" i="28"/>
  <c r="A861" i="28"/>
  <c r="A862" i="28"/>
  <c r="A863" i="28"/>
  <c r="A864" i="28"/>
  <c r="A865" i="28"/>
  <c r="A866" i="28"/>
  <c r="A868" i="28"/>
  <c r="A869" i="28"/>
  <c r="A870" i="28"/>
  <c r="A871" i="28"/>
  <c r="A872" i="28"/>
  <c r="A873" i="28"/>
  <c r="A874" i="28"/>
  <c r="A558" i="28"/>
  <c r="A562" i="28"/>
  <c r="A563" i="28"/>
  <c r="A564" i="28"/>
  <c r="A565" i="28"/>
  <c r="A566" i="28"/>
  <c r="A567" i="28"/>
  <c r="A568" i="28"/>
  <c r="A570" i="28"/>
  <c r="A571" i="28"/>
  <c r="A572" i="28"/>
  <c r="A573" i="28"/>
  <c r="A574" i="28"/>
  <c r="A575" i="28"/>
  <c r="A576" i="28"/>
  <c r="A578" i="28"/>
  <c r="A579" i="28"/>
  <c r="A580" i="28"/>
  <c r="A581" i="28"/>
  <c r="A582" i="28"/>
  <c r="A583" i="28"/>
  <c r="A584" i="28"/>
  <c r="A487" i="28"/>
  <c r="A488" i="28"/>
  <c r="A489" i="28"/>
  <c r="A490" i="28"/>
  <c r="A491" i="28"/>
  <c r="A492" i="28"/>
  <c r="A494" i="28"/>
  <c r="A495" i="28"/>
  <c r="A496" i="28"/>
  <c r="A497" i="28"/>
  <c r="A498" i="28"/>
  <c r="A499" i="28"/>
  <c r="A500" i="28"/>
  <c r="A502" i="28"/>
  <c r="A503" i="28"/>
  <c r="A504" i="28"/>
  <c r="A505" i="28"/>
  <c r="A506" i="28"/>
  <c r="A507" i="28"/>
  <c r="A508" i="28"/>
  <c r="A510" i="28"/>
  <c r="A511" i="28"/>
  <c r="A512" i="28"/>
  <c r="A513" i="28"/>
  <c r="A514" i="28"/>
  <c r="A515" i="28"/>
  <c r="A516" i="28"/>
  <c r="A518" i="28"/>
  <c r="A519" i="28"/>
  <c r="A520" i="28"/>
  <c r="A521" i="28"/>
  <c r="A522" i="28"/>
  <c r="A523" i="28"/>
  <c r="A524" i="28"/>
  <c r="A526" i="28"/>
  <c r="A527" i="28"/>
  <c r="A528" i="28"/>
  <c r="A529" i="28"/>
  <c r="A530" i="28"/>
  <c r="A531" i="28"/>
  <c r="A532" i="28"/>
  <c r="A534" i="28"/>
  <c r="A535" i="28"/>
  <c r="A536" i="28"/>
  <c r="A537" i="28"/>
  <c r="A538" i="28"/>
  <c r="A539" i="28"/>
  <c r="A540" i="28"/>
  <c r="A542" i="28"/>
  <c r="A543" i="28"/>
  <c r="A544" i="28"/>
  <c r="A545" i="28"/>
  <c r="A546" i="28"/>
  <c r="A547" i="28"/>
  <c r="A548" i="28"/>
  <c r="A486" i="28"/>
  <c r="A244" i="28" l="1"/>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181" i="28"/>
  <c r="A168"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05" i="28"/>
  <c r="F16" i="9" l="1"/>
  <c r="I16" i="9"/>
  <c r="G16" i="9"/>
  <c r="D16" i="9"/>
  <c r="C16" i="9"/>
  <c r="C228" i="9" s="1"/>
  <c r="H16" i="9"/>
  <c r="E16" i="9"/>
  <c r="D17" i="9"/>
  <c r="E17" i="9"/>
  <c r="C17" i="9"/>
  <c r="H17" i="9"/>
  <c r="F17" i="9"/>
  <c r="I17" i="9"/>
  <c r="G17" i="9"/>
  <c r="A6" i="28"/>
  <c r="A7" i="28"/>
  <c r="A8" i="28"/>
  <c r="A9" i="28"/>
  <c r="A10" i="28"/>
  <c r="A12" i="28"/>
  <c r="A14" i="28"/>
  <c r="A15" i="28"/>
  <c r="A16" i="28"/>
  <c r="A17" i="28"/>
  <c r="A18" i="28"/>
  <c r="A20" i="28"/>
  <c r="A21" i="28"/>
  <c r="A23" i="28"/>
  <c r="A24" i="28"/>
  <c r="A25" i="28"/>
  <c r="A26" i="28"/>
  <c r="A28" i="28"/>
  <c r="A29" i="28"/>
  <c r="A30" i="28"/>
  <c r="A32" i="28"/>
  <c r="A33" i="28"/>
  <c r="A34" i="28"/>
  <c r="A36" i="28"/>
  <c r="A37" i="28"/>
  <c r="A38" i="28"/>
  <c r="A39" i="28"/>
  <c r="A41" i="28"/>
  <c r="A42" i="28"/>
  <c r="A44" i="28"/>
  <c r="A45" i="28"/>
  <c r="A46" i="28"/>
  <c r="A47" i="28"/>
  <c r="A48" i="28"/>
  <c r="A50" i="28"/>
  <c r="A52" i="28"/>
  <c r="A53" i="28"/>
  <c r="A54" i="28"/>
  <c r="A55" i="28"/>
  <c r="A56" i="28"/>
  <c r="A57" i="28"/>
  <c r="A60" i="28"/>
  <c r="A61" i="28"/>
  <c r="A62" i="28"/>
  <c r="A63" i="28"/>
  <c r="A64" i="28"/>
  <c r="A65" i="28"/>
  <c r="A66" i="28"/>
  <c r="A69" i="28"/>
  <c r="A70" i="28"/>
  <c r="A71" i="28"/>
  <c r="A72" i="28"/>
  <c r="A73" i="28"/>
  <c r="A74" i="28"/>
  <c r="A76" i="28"/>
  <c r="A78" i="28"/>
  <c r="A79" i="28"/>
  <c r="A80" i="28"/>
  <c r="A81" i="28"/>
  <c r="A82" i="28"/>
  <c r="A84" i="28"/>
  <c r="A85" i="28"/>
  <c r="A87" i="28"/>
  <c r="A88" i="28"/>
  <c r="A89" i="28"/>
  <c r="A90" i="28"/>
  <c r="A5" i="28"/>
  <c r="D58" i="9" l="1"/>
  <c r="D88" i="9" s="1"/>
  <c r="E58" i="9"/>
  <c r="D55" i="9"/>
  <c r="D85" i="9" s="1"/>
  <c r="F55" i="9"/>
  <c r="F85" i="9" s="1"/>
  <c r="D54" i="9"/>
  <c r="D84" i="9" s="1"/>
  <c r="J54" i="9"/>
  <c r="D52" i="9"/>
  <c r="D82" i="9" s="1"/>
  <c r="F52" i="9"/>
  <c r="F82" i="9" s="1"/>
  <c r="D42" i="9"/>
  <c r="D72" i="9" s="1"/>
  <c r="J42" i="9"/>
  <c r="D41" i="9"/>
  <c r="D71" i="9" s="1"/>
  <c r="F41" i="9"/>
  <c r="F71" i="9" s="1"/>
  <c r="F40" i="9"/>
  <c r="D40" i="9"/>
  <c r="D70" i="9" s="1"/>
  <c r="I40" i="9"/>
  <c r="I70" i="9" s="1"/>
  <c r="I39" i="9"/>
  <c r="I69" i="9" s="1"/>
  <c r="D45" i="9"/>
  <c r="F47" i="9"/>
  <c r="H49" i="9"/>
  <c r="H79" i="9" s="1"/>
  <c r="J51" i="9"/>
  <c r="E57" i="9"/>
  <c r="G43" i="9"/>
  <c r="J46" i="9"/>
  <c r="D53" i="9"/>
  <c r="D43" i="9"/>
  <c r="I48" i="9"/>
  <c r="J56" i="9"/>
  <c r="H46" i="9"/>
  <c r="G56" i="9"/>
  <c r="F46" i="9"/>
  <c r="F50" i="9"/>
  <c r="G39" i="9"/>
  <c r="G69" i="9" s="1"/>
  <c r="E48" i="9"/>
  <c r="G38" i="9"/>
  <c r="G68" i="9" s="1"/>
  <c r="J48" i="9"/>
  <c r="F38" i="9"/>
  <c r="F68" i="9" s="1"/>
  <c r="E53" i="9"/>
  <c r="D46" i="9"/>
  <c r="D57" i="9"/>
  <c r="C47" i="9"/>
  <c r="C57" i="9"/>
  <c r="C50" i="9"/>
  <c r="C58" i="9"/>
  <c r="C88" i="9" s="1"/>
  <c r="C55" i="9"/>
  <c r="C85" i="9" s="1"/>
  <c r="F54" i="9"/>
  <c r="F84" i="9" s="1"/>
  <c r="C52" i="9"/>
  <c r="C82" i="9" s="1"/>
  <c r="C41" i="9"/>
  <c r="C71" i="9" s="1"/>
  <c r="E39" i="9"/>
  <c r="E69" i="9" s="1"/>
  <c r="D49" i="9"/>
  <c r="J39" i="9"/>
  <c r="J57" i="9"/>
  <c r="E51" i="9"/>
  <c r="F57" i="9"/>
  <c r="E47" i="9"/>
  <c r="F44" i="9"/>
  <c r="C48" i="9"/>
  <c r="H58" i="9"/>
  <c r="H88" i="9" s="1"/>
  <c r="I58" i="9"/>
  <c r="I88" i="9" s="1"/>
  <c r="H55" i="9"/>
  <c r="H85" i="9" s="1"/>
  <c r="J55" i="9"/>
  <c r="H54" i="9"/>
  <c r="H84" i="9" s="1"/>
  <c r="C54" i="9"/>
  <c r="C84" i="9" s="1"/>
  <c r="H52" i="9"/>
  <c r="H82" i="9" s="1"/>
  <c r="J52" i="9"/>
  <c r="H42" i="9"/>
  <c r="H72" i="9" s="1"/>
  <c r="G42" i="9"/>
  <c r="G72" i="9" s="1"/>
  <c r="H41" i="9"/>
  <c r="H71" i="9" s="1"/>
  <c r="J41" i="9"/>
  <c r="J40" i="9"/>
  <c r="H40" i="9"/>
  <c r="H70" i="9" s="1"/>
  <c r="D38" i="9"/>
  <c r="D68" i="9" s="1"/>
  <c r="F43" i="9"/>
  <c r="H45" i="9"/>
  <c r="J47" i="9"/>
  <c r="E50" i="9"/>
  <c r="G53" i="9"/>
  <c r="I57" i="9"/>
  <c r="D44" i="9"/>
  <c r="G47" i="9"/>
  <c r="H53" i="9"/>
  <c r="H43" i="9"/>
  <c r="F49" i="9"/>
  <c r="F79" i="9" s="1"/>
  <c r="D39" i="9"/>
  <c r="D69" i="9" s="1"/>
  <c r="F48" i="9"/>
  <c r="E38" i="9"/>
  <c r="E68" i="9" s="1"/>
  <c r="D48" i="9"/>
  <c r="J50" i="9"/>
  <c r="E44" i="9"/>
  <c r="G50" i="9"/>
  <c r="E43" i="9"/>
  <c r="D50" i="9"/>
  <c r="I44" i="9"/>
  <c r="G57" i="9"/>
  <c r="I47" i="9"/>
  <c r="J53" i="9"/>
  <c r="C46" i="9"/>
  <c r="C56" i="9"/>
  <c r="C43" i="9"/>
  <c r="I55" i="9"/>
  <c r="I85" i="9" s="1"/>
  <c r="I52" i="9"/>
  <c r="I82" i="9" s="1"/>
  <c r="C42" i="9"/>
  <c r="C72" i="9" s="1"/>
  <c r="C40" i="9"/>
  <c r="C70" i="9" s="1"/>
  <c r="G44" i="9"/>
  <c r="H56" i="9"/>
  <c r="I45" i="9"/>
  <c r="H51" i="9"/>
  <c r="H44" i="9"/>
  <c r="G46" i="9"/>
  <c r="H57" i="9"/>
  <c r="C53" i="9"/>
  <c r="C38" i="9"/>
  <c r="C68" i="9" s="1"/>
  <c r="J58" i="9"/>
  <c r="F58" i="9"/>
  <c r="F88" i="9" s="1"/>
  <c r="E55" i="9"/>
  <c r="E85" i="9" s="1"/>
  <c r="G55" i="9"/>
  <c r="G85" i="9" s="1"/>
  <c r="I54" i="9"/>
  <c r="I84" i="9" s="1"/>
  <c r="E54" i="9"/>
  <c r="E84" i="9" s="1"/>
  <c r="E52" i="9"/>
  <c r="E82" i="9" s="1"/>
  <c r="G52" i="9"/>
  <c r="G82" i="9" s="1"/>
  <c r="I42" i="9"/>
  <c r="I72" i="9" s="1"/>
  <c r="E42" i="9"/>
  <c r="E72" i="9" s="1"/>
  <c r="E41" i="9"/>
  <c r="E71" i="9" s="1"/>
  <c r="G41" i="9"/>
  <c r="G71" i="9" s="1"/>
  <c r="G40" i="9"/>
  <c r="G70" i="9" s="1"/>
  <c r="E40" i="9"/>
  <c r="E70" i="9" s="1"/>
  <c r="H38" i="9"/>
  <c r="H68" i="9" s="1"/>
  <c r="J43" i="9"/>
  <c r="E46" i="9"/>
  <c r="G48" i="9"/>
  <c r="I50" i="9"/>
  <c r="D56" i="9"/>
  <c r="I38" i="9"/>
  <c r="I68" i="9" s="1"/>
  <c r="E45" i="9"/>
  <c r="I49" i="9"/>
  <c r="I79" i="9" s="1"/>
  <c r="I56" i="9"/>
  <c r="F45" i="9"/>
  <c r="D51" i="9"/>
  <c r="I43" i="9"/>
  <c r="H50" i="9"/>
  <c r="F39" i="9"/>
  <c r="F69" i="9" s="1"/>
  <c r="H48" i="9"/>
  <c r="E56" i="9"/>
  <c r="J45" i="9"/>
  <c r="I53" i="9"/>
  <c r="J44" i="9"/>
  <c r="I51" i="9"/>
  <c r="H47" i="9"/>
  <c r="H39" i="9"/>
  <c r="H69" i="9" s="1"/>
  <c r="G49" i="9"/>
  <c r="G79" i="9" s="1"/>
  <c r="C45" i="9"/>
  <c r="C44" i="9"/>
  <c r="C49" i="9"/>
  <c r="C79" i="9" s="1"/>
  <c r="C39" i="9"/>
  <c r="C69" i="9" s="1"/>
  <c r="G58" i="9"/>
  <c r="G88" i="9" s="1"/>
  <c r="G54" i="9"/>
  <c r="G84" i="9" s="1"/>
  <c r="F42" i="9"/>
  <c r="F72" i="9" s="1"/>
  <c r="I41" i="9"/>
  <c r="I71" i="9" s="1"/>
  <c r="J38" i="9"/>
  <c r="I46" i="9"/>
  <c r="F51" i="9"/>
  <c r="G51" i="9"/>
  <c r="D47" i="9"/>
  <c r="G45" i="9"/>
  <c r="E49" i="9"/>
  <c r="E79" i="9" s="1"/>
  <c r="F56" i="9"/>
  <c r="J49" i="9"/>
  <c r="F53" i="9"/>
  <c r="C51" i="9"/>
  <c r="F70" i="9"/>
  <c r="E88" i="9"/>
  <c r="C236" i="9"/>
  <c r="C253" i="9" s="1"/>
  <c r="C229" i="9"/>
  <c r="C246" i="9" s="1"/>
  <c r="C230" i="9"/>
  <c r="C247" i="9" s="1"/>
  <c r="C231" i="9"/>
  <c r="C248" i="9" s="1"/>
  <c r="C232" i="9"/>
  <c r="C249" i="9" s="1"/>
  <c r="C234" i="9"/>
  <c r="C251" i="9" s="1"/>
  <c r="C245" i="9"/>
  <c r="C233" i="9"/>
  <c r="C250" i="9" s="1"/>
  <c r="E228" i="9"/>
  <c r="E245" i="9" s="1"/>
  <c r="E229" i="9"/>
  <c r="E246" i="9" s="1"/>
  <c r="E230" i="9"/>
  <c r="E247" i="9" s="1"/>
  <c r="E231" i="9"/>
  <c r="E248" i="9" s="1"/>
  <c r="E232" i="9"/>
  <c r="E249" i="9" s="1"/>
  <c r="E233" i="9"/>
  <c r="E250" i="9" s="1"/>
  <c r="E234" i="9"/>
  <c r="E251" i="9" s="1"/>
  <c r="E236" i="9"/>
  <c r="E253" i="9" s="1"/>
  <c r="G236" i="9"/>
  <c r="G253" i="9" s="1"/>
  <c r="G228" i="9"/>
  <c r="G245" i="9" s="1"/>
  <c r="G229" i="9"/>
  <c r="G246" i="9" s="1"/>
  <c r="G233" i="9"/>
  <c r="G250" i="9" s="1"/>
  <c r="G230" i="9"/>
  <c r="G247" i="9" s="1"/>
  <c r="G232" i="9"/>
  <c r="G249" i="9" s="1"/>
  <c r="G234" i="9"/>
  <c r="G251" i="9" s="1"/>
  <c r="G231" i="9"/>
  <c r="G248" i="9" s="1"/>
  <c r="I236" i="9"/>
  <c r="I253" i="9" s="1"/>
  <c r="I231" i="9"/>
  <c r="I248" i="9" s="1"/>
  <c r="I230" i="9"/>
  <c r="I247" i="9" s="1"/>
  <c r="I233" i="9"/>
  <c r="I250" i="9" s="1"/>
  <c r="I232" i="9"/>
  <c r="I249" i="9" s="1"/>
  <c r="I234" i="9"/>
  <c r="I251" i="9" s="1"/>
  <c r="I228" i="9"/>
  <c r="I245" i="9" s="1"/>
  <c r="I229" i="9"/>
  <c r="I246" i="9" s="1"/>
  <c r="H232" i="9"/>
  <c r="H249" i="9" s="1"/>
  <c r="H233" i="9"/>
  <c r="H250" i="9" s="1"/>
  <c r="H231" i="9"/>
  <c r="H248" i="9" s="1"/>
  <c r="H228" i="9"/>
  <c r="H245" i="9" s="1"/>
  <c r="H234" i="9"/>
  <c r="H251" i="9" s="1"/>
  <c r="H236" i="9"/>
  <c r="H253" i="9" s="1"/>
  <c r="H229" i="9"/>
  <c r="H246" i="9" s="1"/>
  <c r="H230" i="9"/>
  <c r="H247" i="9" s="1"/>
  <c r="D230" i="9"/>
  <c r="D247" i="9" s="1"/>
  <c r="D229" i="9"/>
  <c r="D246" i="9" s="1"/>
  <c r="D232" i="9"/>
  <c r="D249" i="9" s="1"/>
  <c r="D231" i="9"/>
  <c r="D248" i="9" s="1"/>
  <c r="D234" i="9"/>
  <c r="D251" i="9" s="1"/>
  <c r="D228" i="9"/>
  <c r="D245" i="9" s="1"/>
  <c r="D236" i="9"/>
  <c r="D253" i="9" s="1"/>
  <c r="D233" i="9"/>
  <c r="D250" i="9" s="1"/>
  <c r="F232" i="9"/>
  <c r="F249" i="9" s="1"/>
  <c r="F231" i="9"/>
  <c r="F248" i="9" s="1"/>
  <c r="F234" i="9"/>
  <c r="F251" i="9" s="1"/>
  <c r="F233" i="9"/>
  <c r="F250" i="9" s="1"/>
  <c r="F236" i="9"/>
  <c r="F253" i="9" s="1"/>
  <c r="F230" i="9"/>
  <c r="F247" i="9" s="1"/>
  <c r="F228" i="9"/>
  <c r="F245" i="9" s="1"/>
  <c r="F229" i="9"/>
  <c r="F246" i="9" s="1"/>
  <c r="D244" i="28"/>
  <c r="J17" i="9" s="1"/>
  <c r="D168" i="28"/>
  <c r="N244" i="28"/>
  <c r="J71" i="9" l="1"/>
  <c r="J82" i="9"/>
  <c r="J85" i="9"/>
  <c r="J84" i="9"/>
  <c r="J72" i="9"/>
  <c r="J88" i="9"/>
  <c r="J68" i="9"/>
  <c r="J70" i="9"/>
  <c r="I81" i="9"/>
  <c r="I78" i="9"/>
  <c r="I83" i="9"/>
  <c r="J79" i="9"/>
  <c r="I77" i="9"/>
  <c r="J77" i="9"/>
  <c r="D79" i="9"/>
  <c r="J69" i="9"/>
  <c r="J81" i="9"/>
  <c r="J83" i="9"/>
  <c r="C863" i="28"/>
  <c r="D235" i="9" s="1"/>
  <c r="D252" i="9" s="1"/>
  <c r="C866" i="28"/>
  <c r="C235" i="9" s="1"/>
  <c r="C252" i="9" s="1"/>
  <c r="C860" i="28"/>
  <c r="E235" i="9" s="1"/>
  <c r="E252" i="9" s="1"/>
  <c r="C864" i="28"/>
  <c r="F235" i="9" s="1"/>
  <c r="F252" i="9" s="1"/>
  <c r="C865" i="28"/>
  <c r="G235" i="9" s="1"/>
  <c r="G252" i="9" s="1"/>
  <c r="C862" i="28"/>
  <c r="H235" i="9" s="1"/>
  <c r="H252" i="9" s="1"/>
  <c r="C861" i="28"/>
  <c r="I235" i="9" s="1"/>
  <c r="I252" i="9" s="1"/>
  <c r="D160" i="28"/>
  <c r="J16" i="9" s="1"/>
  <c r="J78" i="9" l="1"/>
  <c r="J230" i="9"/>
  <c r="J247" i="9" s="1"/>
  <c r="J228" i="9"/>
  <c r="J245" i="9" s="1"/>
  <c r="J232" i="9"/>
  <c r="J249" i="9" s="1"/>
  <c r="J231" i="9"/>
  <c r="J248" i="9" s="1"/>
  <c r="J234" i="9"/>
  <c r="J251" i="9" s="1"/>
  <c r="J233" i="9"/>
  <c r="J250" i="9" s="1"/>
  <c r="J236" i="9"/>
  <c r="J253" i="9" s="1"/>
  <c r="J229" i="9"/>
  <c r="J246" i="9" s="1"/>
  <c r="C859" i="28"/>
  <c r="J235" i="9" s="1"/>
  <c r="J252" i="9" s="1"/>
  <c r="I87" i="9" l="1"/>
  <c r="J80" i="9"/>
  <c r="J76" i="9"/>
  <c r="J75" i="9"/>
  <c r="F75" i="9"/>
  <c r="G74" i="9"/>
  <c r="J73" i="9"/>
  <c r="J86" i="9"/>
  <c r="E77" i="9" l="1"/>
  <c r="E78" i="9"/>
  <c r="E81" i="9"/>
  <c r="E83" i="9"/>
  <c r="F77" i="9"/>
  <c r="F78" i="9"/>
  <c r="C81" i="9"/>
  <c r="C83" i="9"/>
  <c r="H87" i="9"/>
  <c r="F81" i="9"/>
  <c r="F83" i="9"/>
  <c r="H77" i="9"/>
  <c r="H78" i="9"/>
  <c r="C77" i="9"/>
  <c r="C78" i="9"/>
  <c r="H81" i="9"/>
  <c r="H83" i="9"/>
  <c r="G77" i="9"/>
  <c r="G78" i="9"/>
  <c r="D77" i="9"/>
  <c r="D78" i="9"/>
  <c r="G81" i="9"/>
  <c r="G83" i="9"/>
  <c r="D81" i="9"/>
  <c r="D83" i="9"/>
  <c r="C87" i="9"/>
  <c r="J87" i="9"/>
  <c r="F80" i="9"/>
  <c r="E87" i="9"/>
  <c r="C74" i="9"/>
  <c r="J74" i="9"/>
  <c r="F76" i="9"/>
  <c r="F87" i="9"/>
  <c r="F86" i="9"/>
  <c r="E73" i="9"/>
  <c r="I73" i="9"/>
  <c r="E86" i="9"/>
  <c r="H73" i="9"/>
  <c r="F74" i="9"/>
  <c r="E75" i="9"/>
  <c r="I76" i="9"/>
  <c r="E76" i="9"/>
  <c r="E80" i="9"/>
  <c r="C86" i="9"/>
  <c r="G73" i="9"/>
  <c r="I74" i="9"/>
  <c r="H75" i="9"/>
  <c r="C75" i="9"/>
  <c r="C76" i="9"/>
  <c r="C80" i="9"/>
  <c r="G86" i="9"/>
  <c r="F73" i="9"/>
  <c r="H74" i="9"/>
  <c r="G75" i="9"/>
  <c r="G76" i="9"/>
  <c r="G80" i="9"/>
  <c r="G87" i="9"/>
  <c r="I86" i="9"/>
  <c r="C73" i="9"/>
  <c r="I75" i="9"/>
  <c r="I80" i="9"/>
  <c r="H86" i="9"/>
  <c r="E74" i="9"/>
  <c r="H76" i="9"/>
  <c r="H80" i="9"/>
  <c r="D74" i="9"/>
  <c r="D87" i="9"/>
  <c r="D73" i="9"/>
  <c r="D86" i="9"/>
  <c r="D75" i="9"/>
  <c r="D76" i="9"/>
  <c r="D80" i="9"/>
  <c r="J18" i="9"/>
  <c r="H18" i="9" l="1"/>
  <c r="G18" i="9"/>
  <c r="I18" i="9"/>
  <c r="E18" i="9"/>
  <c r="C18" i="9"/>
  <c r="F18" i="9"/>
  <c r="D18" i="9"/>
</calcChain>
</file>

<file path=xl/sharedStrings.xml><?xml version="1.0" encoding="utf-8"?>
<sst xmlns="http://schemas.openxmlformats.org/spreadsheetml/2006/main" count="1353" uniqueCount="219">
  <si>
    <t>Abertawe Bro Morgannwg</t>
  </si>
  <si>
    <t>Aneurin Bevan</t>
  </si>
  <si>
    <t>Hywel Dda</t>
  </si>
  <si>
    <t>Year</t>
  </si>
  <si>
    <t>New LHB</t>
  </si>
  <si>
    <t>AF</t>
  </si>
  <si>
    <t>Asthma</t>
  </si>
  <si>
    <t>BP</t>
  </si>
  <si>
    <t>CHD</t>
  </si>
  <si>
    <t>COPD</t>
  </si>
  <si>
    <t>Dementia</t>
  </si>
  <si>
    <t>Diabetes</t>
  </si>
  <si>
    <t>HF01_02</t>
  </si>
  <si>
    <t>HF03</t>
  </si>
  <si>
    <t>HF03_04</t>
  </si>
  <si>
    <t>MH</t>
  </si>
  <si>
    <t>Obesity</t>
  </si>
  <si>
    <t>PC</t>
  </si>
  <si>
    <t>SMOKE07</t>
  </si>
  <si>
    <t>Smoking</t>
  </si>
  <si>
    <t>Stroke</t>
  </si>
  <si>
    <t>ABM ULHB</t>
  </si>
  <si>
    <t>Aneurin Bevan LHB</t>
  </si>
  <si>
    <t>Betsi Cadwaladr ULHB</t>
  </si>
  <si>
    <t>Cardiff &amp; Vale ULHB</t>
  </si>
  <si>
    <t>Cwm Taf LHB</t>
  </si>
  <si>
    <t>Hywel Dda LHB</t>
  </si>
  <si>
    <t>Powys Teaching LHB</t>
  </si>
  <si>
    <t>Notes:</t>
  </si>
  <si>
    <t>FOR INFORMATION</t>
  </si>
  <si>
    <t>Further information</t>
  </si>
  <si>
    <t>http://www.wales.nhs.uk/sites3/page.cfm?orgid=480&amp;pid=6063</t>
  </si>
  <si>
    <t xml:space="preserve">For queries please contact: </t>
  </si>
  <si>
    <t>Information from the General Medical Services Quality and Outcomes Framework Statistics for Wales</t>
  </si>
  <si>
    <t xml:space="preserve">i) Note that not all of the data is comparable to previous years since the points available have changed for some indicators. </t>
  </si>
  <si>
    <t xml:space="preserve">ii) Please refer to the Statistical Release and links provided for the exact definitions of each disease register including the age range specified.
</t>
  </si>
  <si>
    <t>Heart Failure((due to Left Ventricular Dysfunction)</t>
  </si>
  <si>
    <t xml:space="preserve">Heart Failure </t>
  </si>
  <si>
    <t>Number of Practices</t>
  </si>
  <si>
    <t>Wales</t>
  </si>
  <si>
    <t>Powy Teaching LHB</t>
  </si>
  <si>
    <t>Number of practices</t>
  </si>
  <si>
    <t>year</t>
  </si>
  <si>
    <t>LHB</t>
  </si>
  <si>
    <t>Number</t>
  </si>
  <si>
    <t>Registered Patients at practice</t>
  </si>
  <si>
    <t>Median total points</t>
  </si>
  <si>
    <t>Betsi Cadwaladr University</t>
  </si>
  <si>
    <t>Powys Teaching</t>
  </si>
  <si>
    <t xml:space="preserve">Cwm Taf </t>
  </si>
  <si>
    <t>Cardiff &amp; Vale University</t>
  </si>
  <si>
    <t>Average patient list size per practice</t>
  </si>
  <si>
    <t>Number of patients on Disease Register:</t>
  </si>
  <si>
    <t>Organisational Points</t>
  </si>
  <si>
    <t xml:space="preserve">Median Organisational Points </t>
  </si>
  <si>
    <t>Clinical</t>
  </si>
  <si>
    <t>Organisational</t>
  </si>
  <si>
    <t>Patient Experience</t>
  </si>
  <si>
    <t>Additional Services</t>
  </si>
  <si>
    <t>All Domains</t>
  </si>
  <si>
    <t>Maximum points available</t>
  </si>
  <si>
    <t>All domain Median Total Points</t>
  </si>
  <si>
    <t>Clinical points</t>
  </si>
  <si>
    <t>Patient Experience Points</t>
  </si>
  <si>
    <t>Additional Points</t>
  </si>
  <si>
    <t>SECTION 1: REGISTERS</t>
  </si>
  <si>
    <t>HYP</t>
  </si>
  <si>
    <t>SMOKE05</t>
  </si>
  <si>
    <t>HF01-02</t>
  </si>
  <si>
    <t>HF1_2_100</t>
  </si>
  <si>
    <t>SMOKE1_3_4</t>
  </si>
  <si>
    <t>SMOKE2_5</t>
  </si>
  <si>
    <t>Quality and Productivity</t>
  </si>
  <si>
    <t>Public health domain</t>
  </si>
  <si>
    <t xml:space="preserve">Median PE Points </t>
  </si>
  <si>
    <t>Public health points</t>
  </si>
  <si>
    <t>QP</t>
  </si>
  <si>
    <t>-</t>
  </si>
  <si>
    <t xml:space="preserve">Public Health </t>
  </si>
  <si>
    <t>n/a</t>
  </si>
  <si>
    <t>Hypertension</t>
  </si>
  <si>
    <t>Mental Health</t>
  </si>
  <si>
    <t>Atrial Fibrillation</t>
  </si>
  <si>
    <t xml:space="preserve">Secondary Prevention of Coronary Heart Disease </t>
  </si>
  <si>
    <t xml:space="preserve">Chronic Obstructive Pulmonary Disease </t>
  </si>
  <si>
    <t>Palliative Care (PC)</t>
  </si>
  <si>
    <t>2008-09</t>
  </si>
  <si>
    <t>2013-14</t>
  </si>
  <si>
    <t xml:space="preserve">Chart 2: Average patient list size per practice </t>
  </si>
  <si>
    <t>List size</t>
  </si>
  <si>
    <t>Chart 1: List size</t>
  </si>
  <si>
    <t>2012-13</t>
  </si>
  <si>
    <t>2011-12</t>
  </si>
  <si>
    <t>2010-11</t>
  </si>
  <si>
    <t>2009-10</t>
  </si>
  <si>
    <t>Reported disease prevalence rates:</t>
  </si>
  <si>
    <t>Diabetes (b)</t>
  </si>
  <si>
    <t>Epilepsy (c)</t>
  </si>
  <si>
    <t>(b) Diabetes register only includes patients aged 17 and over.</t>
  </si>
  <si>
    <t>(d) Note that the rules for patients being recorded on this register changed substantially between previous years and 2013-14.</t>
  </si>
  <si>
    <t>Heart Failure (due to Left Ventricular Dysfunction) (d)</t>
  </si>
  <si>
    <t>(e) Obesity register only includes patients aged 16 and over.</t>
  </si>
  <si>
    <t>Obesity (e)</t>
  </si>
  <si>
    <t>Stroke and Ischaemic Attacks</t>
  </si>
  <si>
    <t>Financial Year</t>
  </si>
  <si>
    <t>Domain:</t>
  </si>
  <si>
    <t>Quality and Outcomes Framework (QOF), Wales</t>
  </si>
  <si>
    <t>Points</t>
  </si>
  <si>
    <t>Average points achieved by practices</t>
  </si>
  <si>
    <t>PH domain</t>
  </si>
  <si>
    <t>Proportion of average points achieved by practices, out of maximum points available</t>
  </si>
  <si>
    <t>Total Points</t>
  </si>
  <si>
    <t>Clincial domain</t>
  </si>
  <si>
    <t>Organisational domain</t>
  </si>
  <si>
    <t>QP Domain</t>
  </si>
  <si>
    <t>PE Domain</t>
  </si>
  <si>
    <t>(g) The ‘Quality and Productivity’ indicators were previously included in the Organisational domain prior to 2013-14.</t>
  </si>
  <si>
    <t xml:space="preserve">(f) From 2013-14, Additional services is now a sub-domain of the public health domain. </t>
  </si>
  <si>
    <t>Additional services</t>
  </si>
  <si>
    <t>Domain</t>
  </si>
  <si>
    <t>Additional Services (f)</t>
  </si>
  <si>
    <t>Quality and Productivity (g)</t>
  </si>
  <si>
    <t>SECTION 2: Domain level achievement</t>
  </si>
  <si>
    <t>Medicine Management</t>
  </si>
  <si>
    <t>2014-15</t>
  </si>
  <si>
    <t>Medicine Management Domain</t>
  </si>
  <si>
    <t>CND</t>
  </si>
  <si>
    <t>CND Domain</t>
  </si>
  <si>
    <t>Medicine Management (h)</t>
  </si>
  <si>
    <t>Cluster Network Development (h)</t>
  </si>
  <si>
    <t>(h) New Domains for 2014-15.</t>
  </si>
  <si>
    <t>Source: The data reported is derived from the national ‘CM Web’ software as at 30 June</t>
  </si>
  <si>
    <t>Grand Total</t>
  </si>
  <si>
    <t>Epilepsy</t>
  </si>
  <si>
    <t>HF</t>
  </si>
  <si>
    <t>HF1_2_5</t>
  </si>
  <si>
    <t>SMOKE4</t>
  </si>
  <si>
    <t>2015-16</t>
  </si>
  <si>
    <t>Hywel Dda ULHB</t>
  </si>
  <si>
    <t>Cwm Taf ULHB</t>
  </si>
  <si>
    <t>Aneurin Bevan ULHB</t>
  </si>
  <si>
    <t>Financial year</t>
  </si>
  <si>
    <t>Local Health Board</t>
  </si>
  <si>
    <t>Results for Wales and for each year, by LHB, Disease Register, and Domain level achievement.</t>
  </si>
  <si>
    <t>http://gov.wales/statistics-and-research/general-medical-services-contract/?lang=en</t>
  </si>
  <si>
    <t>Chart 3: Percentage of patients on the Asthma register</t>
  </si>
  <si>
    <t xml:space="preserve">Chart 18:  Percentage of patients on the Stroke and Ischaemic register </t>
  </si>
  <si>
    <t>Abertawe Bro Morgannwg ULHB</t>
  </si>
  <si>
    <t>BP_PH</t>
  </si>
  <si>
    <t>CANCER</t>
  </si>
  <si>
    <t>CAV_PP</t>
  </si>
  <si>
    <t>CHS</t>
  </si>
  <si>
    <t>CKD</t>
  </si>
  <si>
    <t>Contraception</t>
  </si>
  <si>
    <t>CS</t>
  </si>
  <si>
    <t>CVD</t>
  </si>
  <si>
    <t>CVD_PP</t>
  </si>
  <si>
    <t>DEMENTIA</t>
  </si>
  <si>
    <t>DEP</t>
  </si>
  <si>
    <t>DEP01</t>
  </si>
  <si>
    <t>DEP02</t>
  </si>
  <si>
    <t>DEP02_03</t>
  </si>
  <si>
    <t>DEP04_05</t>
  </si>
  <si>
    <t>DEP06-07</t>
  </si>
  <si>
    <t>FLU</t>
  </si>
  <si>
    <t>LD</t>
  </si>
  <si>
    <t>Maternity</t>
  </si>
  <si>
    <t>OST</t>
  </si>
  <si>
    <t>Osteoporosis</t>
  </si>
  <si>
    <t>PAD</t>
  </si>
  <si>
    <t>Records</t>
  </si>
  <si>
    <t>Thyroid</t>
  </si>
  <si>
    <t>DASHBOARD</t>
  </si>
  <si>
    <t>QUERY</t>
  </si>
  <si>
    <t>XXXXX</t>
  </si>
  <si>
    <t>xxxxxxxx</t>
  </si>
  <si>
    <t>xxxxxx</t>
  </si>
  <si>
    <t>cvd_pp AND cvd</t>
  </si>
  <si>
    <t>xxx</t>
  </si>
  <si>
    <t>xxxx</t>
  </si>
  <si>
    <t>inc</t>
  </si>
  <si>
    <t>Cancer</t>
  </si>
  <si>
    <t>RA</t>
  </si>
  <si>
    <t>STROKE</t>
  </si>
  <si>
    <t>WALES</t>
  </si>
  <si>
    <t>2016-17</t>
  </si>
  <si>
    <t xml:space="preserve">         Chart 4:  Percentage of patients on the Atrial Fibrillation register </t>
  </si>
  <si>
    <t>Chart 5:  Percentage of patients on the Cancer register</t>
  </si>
  <si>
    <t>Cardiovascular disease</t>
  </si>
  <si>
    <t>Chronic Kidney Disease</t>
  </si>
  <si>
    <t>(c) Epilepsy register only includes patients aged 18 years and over</t>
  </si>
  <si>
    <t>Peripheral Arterial Disease (PAD)</t>
  </si>
  <si>
    <t>Rheumatoid Arthritis</t>
  </si>
  <si>
    <t xml:space="preserve">Chart 6:  Percentage of patients on the Cardiovascular Disease register </t>
  </si>
  <si>
    <t xml:space="preserve">Chart 7:  Percentage of patients on the Chronic Kidney Disease register </t>
  </si>
  <si>
    <t xml:space="preserve">        Chart 8:  Percentage of patients on the Chronic Obstructive Pulmonary Disease register </t>
  </si>
  <si>
    <t xml:space="preserve">Chart 9:  Percentage of patients on the Dementia register </t>
  </si>
  <si>
    <t>Chart 10:  Percentage of patients on the Diabetes register</t>
  </si>
  <si>
    <t>Chart 11:  Percentage of patients on the Epilepsy register</t>
  </si>
  <si>
    <t xml:space="preserve">        Chart 12:  Percentage of patients on the Heart Failure register</t>
  </si>
  <si>
    <t>Chart 13:  Percentage of patients on the Heart Failure (due to Left Ventricular Dysfunction) register</t>
  </si>
  <si>
    <t xml:space="preserve">Chart 14:  Percentage of patients on the Hypertension register </t>
  </si>
  <si>
    <t xml:space="preserve">        Chart 16:  Percentage of patients on the Obesity register</t>
  </si>
  <si>
    <t xml:space="preserve">Chart 17:  Percentage of patients on the Osteoporosis register </t>
  </si>
  <si>
    <t>Chart 15:  Percentage of patients on the Mental Health register</t>
  </si>
  <si>
    <t>Chart 19:  Percentage of patients on the Peripheral Arterial Disease register</t>
  </si>
  <si>
    <t xml:space="preserve">        Chart 20:  Percentage of patients on the Rheumatoid Arthritis register</t>
  </si>
  <si>
    <t xml:space="preserve">Chart 21:  Percentage of patients on the Secondary Prevention of Coronary Heart Disease register </t>
  </si>
  <si>
    <t xml:space="preserve">Chart 22:  Percentage of patients on the Stroke and Ischaemic Attacks register </t>
  </si>
  <si>
    <t>Chart 23:  Percentage of patients on the Thyroid register</t>
  </si>
  <si>
    <t>Betsi Cadwaladr</t>
  </si>
  <si>
    <t>Cardiff &amp; Vale</t>
  </si>
  <si>
    <t>Cwm Taf</t>
  </si>
  <si>
    <t>Powys</t>
  </si>
  <si>
    <t>Further information on the Quality and Outcomes Framework Statistics for Wales, 2016-17 is available on the GMS contract web site:</t>
  </si>
  <si>
    <t>stats.healthinfo@gov.wales</t>
  </si>
  <si>
    <r>
      <t xml:space="preserve">Source: </t>
    </r>
    <r>
      <rPr>
        <sz val="12"/>
        <rFont val="Arial"/>
        <family val="2"/>
      </rPr>
      <t xml:space="preserve">The data reported is derived from the national ‘CM Web’ software as at 30 June 2017. </t>
    </r>
  </si>
  <si>
    <t xml:space="preserve">This spreadsheet should be used with Statistical Release SFR 107/2017 which provides background and analysis:
</t>
  </si>
  <si>
    <t>In early 2017 Welsh Government and GPC Wales announced that the QOF element of the GP contract was to be relaxed until 31 March 2017. This meant that GPs were able to opt out of a substantial part of the framework - see the release for further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</si>
</sst>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_-* #,##0.00\ _$_-;_-* #,##0.00\ _$\-;_-* &quot;-&quot;??\ _$_-;_-@_-"/>
    <numFmt numFmtId="166" formatCode="0.0"/>
    <numFmt numFmtId="167" formatCode="[$-F800]dddd\,\ mmmm\ dd\,\ yyyy"/>
    <numFmt numFmtId="168" formatCode="dd\-mmm\-yyyy"/>
    <numFmt numFmtId="169" formatCode="#,##0.0"/>
    <numFmt numFmtId="170" formatCode="_-* #,##0_-;\-* #,##0_-;_-* &quot;-&quot;??_-;_-@_-"/>
    <numFmt numFmtId="171" formatCode="#,##0_ ;\-#,##0\ "/>
  </numFmts>
  <fonts count="63" x14ac:knownFonts="1">
    <font>
      <sz val="11"/>
      <color theme="1"/>
      <name val="Palatino Linotype"/>
      <family val="2"/>
      <scheme val="minor"/>
    </font>
    <font>
      <sz val="12"/>
      <color theme="1"/>
      <name val="Arial"/>
      <family val="2"/>
    </font>
    <font>
      <sz val="12"/>
      <color theme="1"/>
      <name val="Arial"/>
      <family val="2"/>
    </font>
    <font>
      <sz val="11"/>
      <color indexed="8"/>
      <name val="Calibri"/>
      <family val="2"/>
    </font>
    <font>
      <sz val="10"/>
      <name val="Arial"/>
      <family val="2"/>
    </font>
    <font>
      <b/>
      <sz val="10"/>
      <color indexed="8"/>
      <name val="ARIAL"/>
      <family val="2"/>
    </font>
    <font>
      <b/>
      <sz val="14"/>
      <name val="Arial"/>
      <family val="2"/>
    </font>
    <font>
      <b/>
      <i/>
      <sz val="10"/>
      <name val="ARIAL"/>
      <family val="2"/>
    </font>
    <font>
      <sz val="11"/>
      <color indexed="8"/>
      <name val="Times New Roman"/>
      <family val="1"/>
    </font>
    <font>
      <b/>
      <sz val="11"/>
      <color indexed="16"/>
      <name val="Times New Roman"/>
      <family val="1"/>
    </font>
    <font>
      <sz val="11"/>
      <color indexed="8"/>
      <name val="Calibri"/>
      <family val="2"/>
    </font>
    <font>
      <sz val="11"/>
      <name val="Calibri"/>
      <family val="2"/>
    </font>
    <font>
      <sz val="10"/>
      <name val="Arial"/>
      <family val="2"/>
    </font>
    <font>
      <sz val="10"/>
      <name val="MS Sans Serif"/>
      <family val="2"/>
    </font>
    <font>
      <sz val="11"/>
      <color theme="1"/>
      <name val="Palatino Linotype"/>
      <family val="2"/>
      <scheme val="minor"/>
    </font>
    <font>
      <sz val="11"/>
      <color theme="0"/>
      <name val="Palatino Linotype"/>
      <family val="2"/>
      <scheme val="minor"/>
    </font>
    <font>
      <sz val="11"/>
      <color rgb="FF9C0006"/>
      <name val="Palatino Linotype"/>
      <family val="2"/>
      <scheme val="minor"/>
    </font>
    <font>
      <b/>
      <sz val="11"/>
      <color rgb="FFFA7D00"/>
      <name val="Palatino Linotype"/>
      <family val="2"/>
      <scheme val="minor"/>
    </font>
    <font>
      <b/>
      <sz val="11"/>
      <color theme="0"/>
      <name val="Palatino Linotype"/>
      <family val="2"/>
      <scheme val="minor"/>
    </font>
    <font>
      <i/>
      <sz val="11"/>
      <color rgb="FF7F7F7F"/>
      <name val="Palatino Linotype"/>
      <family val="2"/>
      <scheme val="minor"/>
    </font>
    <font>
      <sz val="11"/>
      <color rgb="FF006100"/>
      <name val="Palatino Linotype"/>
      <family val="2"/>
      <scheme val="minor"/>
    </font>
    <font>
      <b/>
      <sz val="15"/>
      <color theme="3"/>
      <name val="Palatino Linotype"/>
      <family val="2"/>
      <scheme val="minor"/>
    </font>
    <font>
      <b/>
      <sz val="13"/>
      <color theme="3"/>
      <name val="Palatino Linotype"/>
      <family val="2"/>
      <scheme val="minor"/>
    </font>
    <font>
      <b/>
      <sz val="11"/>
      <color theme="3"/>
      <name val="Palatino Linotype"/>
      <family val="2"/>
      <scheme val="minor"/>
    </font>
    <font>
      <sz val="11"/>
      <color rgb="FF3F3F76"/>
      <name val="Palatino Linotype"/>
      <family val="2"/>
      <scheme val="minor"/>
    </font>
    <font>
      <sz val="11"/>
      <color rgb="FFFA7D00"/>
      <name val="Palatino Linotype"/>
      <family val="2"/>
      <scheme val="minor"/>
    </font>
    <font>
      <sz val="11"/>
      <color rgb="FF9C6500"/>
      <name val="Palatino Linotype"/>
      <family val="2"/>
      <scheme val="minor"/>
    </font>
    <font>
      <sz val="12"/>
      <color theme="1"/>
      <name val="Arial"/>
      <family val="2"/>
    </font>
    <font>
      <b/>
      <sz val="11"/>
      <color rgb="FF3F3F3F"/>
      <name val="Palatino Linotype"/>
      <family val="2"/>
      <scheme val="minor"/>
    </font>
    <font>
      <b/>
      <sz val="18"/>
      <color theme="3"/>
      <name val="Palatino Linotype"/>
      <family val="2"/>
      <scheme val="major"/>
    </font>
    <font>
      <b/>
      <sz val="11"/>
      <color theme="1"/>
      <name val="Palatino Linotype"/>
      <family val="2"/>
      <scheme val="minor"/>
    </font>
    <font>
      <sz val="11"/>
      <color rgb="FFFF0000"/>
      <name val="Palatino Linotype"/>
      <family val="2"/>
      <scheme val="minor"/>
    </font>
    <font>
      <sz val="10"/>
      <color theme="1"/>
      <name val="Arial"/>
      <family val="2"/>
    </font>
    <font>
      <sz val="11"/>
      <color theme="1"/>
      <name val="Arial"/>
      <family val="2"/>
    </font>
    <font>
      <b/>
      <sz val="12"/>
      <name val="Arial"/>
      <family val="2"/>
    </font>
    <font>
      <sz val="8"/>
      <color theme="1"/>
      <name val="Arial"/>
      <family val="2"/>
    </font>
    <font>
      <sz val="16"/>
      <color theme="1"/>
      <name val="Arial"/>
      <family val="2"/>
    </font>
    <font>
      <sz val="9"/>
      <color theme="1"/>
      <name val="Arial"/>
      <family val="2"/>
    </font>
    <font>
      <b/>
      <sz val="11"/>
      <color indexed="8"/>
      <name val="Arial"/>
      <family val="2"/>
    </font>
    <font>
      <sz val="10"/>
      <color indexed="8"/>
      <name val="Arial"/>
      <family val="2"/>
    </font>
    <font>
      <b/>
      <sz val="11"/>
      <color theme="1"/>
      <name val="Arial"/>
      <family val="2"/>
    </font>
    <font>
      <b/>
      <sz val="10"/>
      <name val="Arial"/>
      <family val="2"/>
    </font>
    <font>
      <b/>
      <sz val="10"/>
      <color theme="1"/>
      <name val="Arial"/>
      <family val="2"/>
    </font>
    <font>
      <u/>
      <sz val="11"/>
      <color theme="10"/>
      <name val="Palatino Linotype"/>
      <family val="2"/>
      <scheme val="minor"/>
    </font>
    <font>
      <b/>
      <sz val="12"/>
      <color theme="1"/>
      <name val="Arial"/>
      <family val="2"/>
    </font>
    <font>
      <sz val="8"/>
      <name val="Arial"/>
      <family val="2"/>
    </font>
    <font>
      <b/>
      <sz val="9"/>
      <name val="Arial"/>
      <family val="2"/>
    </font>
    <font>
      <b/>
      <sz val="8"/>
      <name val="Arial"/>
      <family val="2"/>
    </font>
    <font>
      <b/>
      <sz val="14"/>
      <color theme="1"/>
      <name val="Arial"/>
      <family val="2"/>
    </font>
    <font>
      <sz val="12"/>
      <name val="Arial"/>
      <family val="2"/>
    </font>
    <font>
      <b/>
      <u/>
      <sz val="12"/>
      <name val="Arial"/>
      <family val="2"/>
    </font>
    <font>
      <u/>
      <sz val="12"/>
      <color indexed="12"/>
      <name val="Arial"/>
      <family val="2"/>
    </font>
    <font>
      <sz val="9"/>
      <name val="Arial"/>
      <family val="2"/>
    </font>
    <font>
      <sz val="11"/>
      <color indexed="8"/>
      <name val="Calibri"/>
      <family val="2"/>
    </font>
    <font>
      <sz val="10"/>
      <color indexed="8"/>
      <name val="Arial"/>
      <family val="2"/>
    </font>
    <font>
      <sz val="8"/>
      <color rgb="FF000000"/>
      <name val="Tahoma"/>
      <family val="2"/>
    </font>
    <font>
      <sz val="10"/>
      <color indexed="8"/>
      <name val="Arial"/>
      <family val="2"/>
    </font>
    <font>
      <sz val="9"/>
      <color indexed="8"/>
      <name val="Arial"/>
      <family val="2"/>
    </font>
    <font>
      <sz val="9"/>
      <color rgb="FFFF0000"/>
      <name val="Arial"/>
      <family val="2"/>
    </font>
    <font>
      <u/>
      <sz val="9"/>
      <name val="Arial"/>
      <family val="2"/>
    </font>
    <font>
      <b/>
      <u/>
      <sz val="9"/>
      <name val="Arial"/>
      <family val="2"/>
    </font>
    <font>
      <b/>
      <sz val="9"/>
      <color theme="1"/>
      <name val="Arial"/>
      <family val="2"/>
    </font>
    <font>
      <sz val="12"/>
      <color rgb="FF000000"/>
      <name val="Arial"/>
      <family val="2"/>
    </font>
  </fonts>
  <fills count="60">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22"/>
        <bgColor indexed="0"/>
      </patternFill>
    </fill>
    <fill>
      <patternFill patternType="solid">
        <fgColor rgb="FFCCECFF"/>
        <bgColor indexed="64"/>
      </patternFill>
    </fill>
    <fill>
      <patternFill patternType="solid">
        <fgColor theme="0"/>
        <bgColor indexed="0"/>
      </patternFill>
    </fill>
    <fill>
      <patternFill patternType="solid">
        <fgColor theme="0" tint="-0.34998626667073579"/>
        <bgColor indexed="64"/>
      </patternFill>
    </fill>
    <fill>
      <patternFill patternType="solid">
        <fgColor theme="9" tint="0.59999389629810485"/>
        <bgColor indexed="0"/>
      </patternFill>
    </fill>
    <fill>
      <patternFill patternType="solid">
        <fgColor theme="9" tint="0.59999389629810485"/>
        <bgColor indexed="64"/>
      </patternFill>
    </fill>
    <fill>
      <patternFill patternType="solid">
        <fgColor theme="6"/>
        <bgColor indexed="64"/>
      </patternFill>
    </fill>
    <fill>
      <patternFill patternType="solid">
        <fgColor theme="6"/>
        <bgColor indexed="0"/>
      </patternFill>
    </fill>
    <fill>
      <patternFill patternType="solid">
        <fgColor rgb="FFFFFF00"/>
        <bgColor indexed="0"/>
      </patternFill>
    </fill>
    <fill>
      <patternFill patternType="solid">
        <fgColor rgb="FFFFFF00"/>
        <bgColor indexed="64"/>
      </patternFill>
    </fill>
    <fill>
      <patternFill patternType="solid">
        <fgColor rgb="FF00B050"/>
        <bgColor indexed="0"/>
      </patternFill>
    </fill>
    <fill>
      <patternFill patternType="solid">
        <fgColor rgb="FF00B0F0"/>
        <bgColor indexed="0"/>
      </patternFill>
    </fill>
    <fill>
      <patternFill patternType="solid">
        <fgColor theme="9"/>
        <bgColor indexed="0"/>
      </patternFill>
    </fill>
    <fill>
      <patternFill patternType="solid">
        <fgColor theme="9"/>
        <bgColor indexed="64"/>
      </patternFill>
    </fill>
    <fill>
      <patternFill patternType="solid">
        <fgColor rgb="FFFF0000"/>
        <bgColor indexed="0"/>
      </patternFill>
    </fill>
    <fill>
      <patternFill patternType="solid">
        <fgColor rgb="FFFF0000"/>
        <bgColor indexed="64"/>
      </patternFill>
    </fill>
    <fill>
      <patternFill patternType="solid">
        <fgColor rgb="FF7030A0"/>
        <bgColor indexed="0"/>
      </patternFill>
    </fill>
    <fill>
      <patternFill patternType="solid">
        <fgColor rgb="FFFFC000"/>
        <bgColor indexed="0"/>
      </patternFill>
    </fill>
    <fill>
      <patternFill patternType="solid">
        <fgColor rgb="FFCCECFF"/>
        <bgColor indexed="0"/>
      </patternFill>
    </fill>
    <fill>
      <patternFill patternType="solid">
        <fgColor theme="7"/>
        <bgColor indexed="64"/>
      </patternFill>
    </fill>
    <fill>
      <patternFill patternType="solid">
        <fgColor rgb="FFFFC000"/>
        <bgColor indexed="64"/>
      </patternFill>
    </fill>
    <fill>
      <patternFill patternType="solid">
        <fgColor rgb="FF00B0F0"/>
        <bgColor indexed="64"/>
      </patternFill>
    </fill>
    <fill>
      <patternFill patternType="solid">
        <fgColor theme="4" tint="0.79998168889431442"/>
        <bgColor rgb="FFFFFFFF"/>
      </patternFill>
    </fill>
    <fill>
      <patternFill patternType="solid">
        <fgColor theme="4" tint="0.79998168889431442"/>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5">
    <xf numFmtId="0" fontId="0"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6" fillId="28" borderId="0" applyNumberFormat="0" applyBorder="0" applyAlignment="0" applyProtection="0"/>
    <xf numFmtId="0" fontId="17" fillId="29" borderId="6" applyNumberFormat="0" applyAlignment="0" applyProtection="0"/>
    <xf numFmtId="0" fontId="18" fillId="30" borderId="7" applyNumberFormat="0" applyAlignment="0" applyProtection="0"/>
    <xf numFmtId="43" fontId="10" fillId="0" borderId="0" applyFont="0" applyFill="0" applyBorder="0" applyAlignment="0" applyProtection="0"/>
    <xf numFmtId="165" fontId="4" fillId="0" borderId="0" applyFont="0" applyFill="0" applyBorder="0" applyAlignment="0" applyProtection="0"/>
    <xf numFmtId="0" fontId="19" fillId="0" borderId="0" applyNumberFormat="0" applyFill="0" applyBorder="0" applyAlignment="0" applyProtection="0"/>
    <xf numFmtId="0" fontId="20" fillId="31"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32" borderId="6" applyNumberFormat="0" applyAlignment="0" applyProtection="0"/>
    <xf numFmtId="0" fontId="25" fillId="0" borderId="11" applyNumberFormat="0" applyFill="0" applyAlignment="0" applyProtection="0"/>
    <xf numFmtId="0" fontId="26" fillId="33" borderId="0" applyNumberFormat="0" applyBorder="0" applyAlignment="0" applyProtection="0"/>
    <xf numFmtId="0" fontId="4" fillId="0" borderId="0"/>
    <xf numFmtId="0" fontId="4" fillId="0" borderId="0"/>
    <xf numFmtId="0" fontId="27"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2"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2" borderId="1" applyNumberFormat="0" applyFont="0" applyAlignment="0" applyProtection="0"/>
    <xf numFmtId="0" fontId="14" fillId="34" borderId="12" applyNumberFormat="0" applyFont="0" applyAlignment="0" applyProtection="0"/>
    <xf numFmtId="0" fontId="28" fillId="29" borderId="13" applyNumberFormat="0" applyAlignment="0" applyProtection="0"/>
    <xf numFmtId="40" fontId="8" fillId="3" borderId="0">
      <alignment horizontal="right"/>
    </xf>
    <xf numFmtId="0" fontId="9" fillId="3" borderId="2"/>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0" applyNumberFormat="0" applyFill="0" applyBorder="0" applyAlignment="0" applyProtection="0"/>
    <xf numFmtId="0" fontId="43" fillId="0" borderId="0" applyNumberFormat="0" applyFill="0" applyBorder="0" applyAlignment="0" applyProtection="0"/>
    <xf numFmtId="43" fontId="4" fillId="0" borderId="0" applyFont="0" applyFill="0" applyBorder="0" applyAlignment="0" applyProtection="0"/>
    <xf numFmtId="0" fontId="2" fillId="0" borderId="0"/>
    <xf numFmtId="0" fontId="39" fillId="0" borderId="0"/>
    <xf numFmtId="0" fontId="4" fillId="0" borderId="0"/>
    <xf numFmtId="0" fontId="39" fillId="0" borderId="0"/>
    <xf numFmtId="0" fontId="39" fillId="0" borderId="0"/>
    <xf numFmtId="0" fontId="54" fillId="0" borderId="0"/>
    <xf numFmtId="0" fontId="56" fillId="0" borderId="0"/>
  </cellStyleXfs>
  <cellXfs count="317">
    <xf numFmtId="0" fontId="0" fillId="0" borderId="0" xfId="0"/>
    <xf numFmtId="0" fontId="0" fillId="0" borderId="0" xfId="0"/>
    <xf numFmtId="0" fontId="0" fillId="0" borderId="0" xfId="0" applyFill="1" applyBorder="1"/>
    <xf numFmtId="0" fontId="33" fillId="35" borderId="0" xfId="0" applyFont="1" applyFill="1" applyBorder="1"/>
    <xf numFmtId="0" fontId="33" fillId="35" borderId="0" xfId="0" applyFont="1" applyFill="1"/>
    <xf numFmtId="0" fontId="34" fillId="35" borderId="0" xfId="0" applyFont="1" applyFill="1" applyBorder="1" applyAlignment="1">
      <alignment vertical="center"/>
    </xf>
    <xf numFmtId="0" fontId="44" fillId="35" borderId="0" xfId="0" applyFont="1" applyFill="1" applyBorder="1" applyAlignment="1">
      <alignment vertical="top" wrapText="1"/>
    </xf>
    <xf numFmtId="0" fontId="40" fillId="35" borderId="0" xfId="0" applyFont="1" applyFill="1" applyBorder="1"/>
    <xf numFmtId="0" fontId="33" fillId="35" borderId="0" xfId="0" applyFont="1" applyFill="1" applyBorder="1" applyAlignment="1"/>
    <xf numFmtId="0" fontId="32" fillId="35" borderId="0" xfId="0" applyFont="1" applyFill="1" applyBorder="1" applyAlignment="1">
      <alignment wrapText="1"/>
    </xf>
    <xf numFmtId="0" fontId="36" fillId="35" borderId="0" xfId="0" applyFont="1" applyFill="1" applyBorder="1" applyAlignment="1">
      <alignment vertical="top" wrapText="1"/>
    </xf>
    <xf numFmtId="0" fontId="47" fillId="35" borderId="0" xfId="0" applyFont="1" applyFill="1" applyBorder="1" applyAlignment="1">
      <alignment vertical="top" wrapText="1"/>
    </xf>
    <xf numFmtId="0" fontId="37" fillId="35" borderId="0" xfId="0" applyFont="1" applyFill="1" applyBorder="1" applyAlignment="1"/>
    <xf numFmtId="0" fontId="45" fillId="35" borderId="0" xfId="0" applyFont="1" applyFill="1" applyBorder="1" applyAlignment="1">
      <alignment vertical="top"/>
    </xf>
    <xf numFmtId="0" fontId="34" fillId="35" borderId="0" xfId="0" applyFont="1" applyFill="1" applyBorder="1" applyAlignment="1">
      <alignment vertical="center" wrapText="1"/>
    </xf>
    <xf numFmtId="1" fontId="33" fillId="35" borderId="0" xfId="0" applyNumberFormat="1" applyFont="1" applyFill="1" applyBorder="1" applyAlignment="1">
      <alignment vertical="center"/>
    </xf>
    <xf numFmtId="0" fontId="33" fillId="35" borderId="0" xfId="0" applyFont="1" applyFill="1" applyBorder="1" applyAlignment="1">
      <alignment horizontal="right"/>
    </xf>
    <xf numFmtId="0" fontId="35" fillId="35" borderId="0" xfId="0" applyFont="1" applyFill="1" applyBorder="1" applyAlignment="1">
      <alignment horizontal="left" vertical="top"/>
    </xf>
    <xf numFmtId="0" fontId="33" fillId="35" borderId="0" xfId="0" applyFont="1" applyFill="1" applyBorder="1" applyAlignment="1">
      <alignment vertical="center"/>
    </xf>
    <xf numFmtId="17" fontId="33" fillId="35" borderId="0" xfId="0" applyNumberFormat="1" applyFont="1" applyFill="1" applyBorder="1" applyAlignment="1">
      <alignment horizontal="center" vertical="center"/>
    </xf>
    <xf numFmtId="9" fontId="39" fillId="35" borderId="0" xfId="66" applyFont="1" applyFill="1" applyBorder="1" applyAlignment="1">
      <alignment horizontal="center"/>
    </xf>
    <xf numFmtId="0" fontId="33" fillId="35" borderId="0" xfId="0" quotePrefix="1" applyFont="1" applyFill="1" applyBorder="1"/>
    <xf numFmtId="0" fontId="48" fillId="35" borderId="0" xfId="0" applyFont="1" applyFill="1" applyBorder="1"/>
    <xf numFmtId="0" fontId="41" fillId="35" borderId="0" xfId="0" applyFont="1" applyFill="1" applyBorder="1" applyAlignment="1">
      <alignment vertical="center"/>
    </xf>
    <xf numFmtId="0" fontId="42" fillId="35" borderId="0" xfId="0" applyFont="1" applyFill="1" applyBorder="1"/>
    <xf numFmtId="0" fontId="42" fillId="35" borderId="0" xfId="0" applyFont="1" applyFill="1" applyBorder="1" applyAlignment="1">
      <alignment horizontal="left"/>
    </xf>
    <xf numFmtId="0" fontId="46" fillId="35" borderId="5" xfId="0" applyFont="1" applyFill="1" applyBorder="1" applyAlignment="1">
      <alignment vertical="center"/>
    </xf>
    <xf numFmtId="0" fontId="33" fillId="35" borderId="5" xfId="0" applyFont="1" applyFill="1" applyBorder="1"/>
    <xf numFmtId="0" fontId="49" fillId="35" borderId="0" xfId="80" applyFont="1" applyFill="1" applyBorder="1"/>
    <xf numFmtId="0" fontId="34" fillId="35" borderId="0" xfId="80" applyFont="1" applyFill="1" applyBorder="1" applyAlignment="1">
      <alignment horizontal="center" vertical="center"/>
    </xf>
    <xf numFmtId="0" fontId="49" fillId="35" borderId="0" xfId="80" applyFont="1" applyFill="1" applyBorder="1" applyAlignment="1">
      <alignment horizontal="center"/>
    </xf>
    <xf numFmtId="0" fontId="34" fillId="35" borderId="0" xfId="80" applyFont="1" applyFill="1" applyBorder="1"/>
    <xf numFmtId="0" fontId="49" fillId="35" borderId="0" xfId="80" applyFont="1" applyFill="1" applyBorder="1" applyAlignment="1">
      <alignment vertical="top"/>
    </xf>
    <xf numFmtId="0" fontId="11" fillId="38" borderId="0" xfId="79" applyFont="1" applyFill="1" applyBorder="1" applyAlignment="1">
      <alignment horizontal="center"/>
    </xf>
    <xf numFmtId="0" fontId="39" fillId="35" borderId="0" xfId="79" applyFont="1" applyFill="1" applyBorder="1" applyAlignment="1">
      <alignment horizontal="left" vertical="top"/>
    </xf>
    <xf numFmtId="0" fontId="33" fillId="35" borderId="4" xfId="0" applyFont="1" applyFill="1" applyBorder="1"/>
    <xf numFmtId="0" fontId="42" fillId="35" borderId="0" xfId="0" applyFont="1" applyFill="1" applyBorder="1" applyAlignment="1">
      <alignment horizontal="left" vertical="center"/>
    </xf>
    <xf numFmtId="0" fontId="42" fillId="35" borderId="4" xfId="0" applyFont="1" applyFill="1" applyBorder="1" applyAlignment="1">
      <alignment horizontal="left" vertical="center"/>
    </xf>
    <xf numFmtId="0" fontId="33" fillId="35" borderId="4" xfId="0" applyFont="1" applyFill="1" applyBorder="1" applyAlignment="1">
      <alignment vertical="center"/>
    </xf>
    <xf numFmtId="14" fontId="38" fillId="35" borderId="4" xfId="0" applyNumberFormat="1" applyFont="1" applyFill="1" applyBorder="1" applyAlignment="1">
      <alignment horizontal="center"/>
    </xf>
    <xf numFmtId="0" fontId="33" fillId="35" borderId="4" xfId="0" applyFont="1" applyFill="1" applyBorder="1" applyAlignment="1">
      <alignment horizontal="center"/>
    </xf>
    <xf numFmtId="3" fontId="32" fillId="35" borderId="0" xfId="0" applyNumberFormat="1" applyFont="1" applyFill="1" applyBorder="1"/>
    <xf numFmtId="0" fontId="48" fillId="35" borderId="0" xfId="0" applyFont="1" applyFill="1" applyBorder="1" applyAlignment="1">
      <alignment horizontal="left"/>
    </xf>
    <xf numFmtId="0" fontId="48" fillId="35" borderId="4" xfId="0" applyFont="1" applyFill="1" applyBorder="1"/>
    <xf numFmtId="0" fontId="42" fillId="35" borderId="4" xfId="0" applyFont="1" applyFill="1" applyBorder="1" applyAlignment="1">
      <alignment horizontal="left"/>
    </xf>
    <xf numFmtId="0" fontId="41" fillId="35" borderId="4" xfId="0" applyFont="1" applyFill="1" applyBorder="1" applyAlignment="1">
      <alignment vertical="center"/>
    </xf>
    <xf numFmtId="0" fontId="42" fillId="35" borderId="4" xfId="0" applyFont="1" applyFill="1" applyBorder="1"/>
    <xf numFmtId="0" fontId="48" fillId="35" borderId="5" xfId="0" applyFont="1" applyFill="1" applyBorder="1"/>
    <xf numFmtId="0" fontId="42" fillId="35" borderId="5" xfId="0" applyFont="1" applyFill="1" applyBorder="1" applyAlignment="1">
      <alignment horizontal="left"/>
    </xf>
    <xf numFmtId="0" fontId="41" fillId="35" borderId="5" xfId="0" applyFont="1" applyFill="1" applyBorder="1" applyAlignment="1">
      <alignment vertical="center"/>
    </xf>
    <xf numFmtId="0" fontId="42" fillId="35" borderId="5" xfId="0" applyFont="1" applyFill="1" applyBorder="1"/>
    <xf numFmtId="0" fontId="33" fillId="35" borderId="0" xfId="0" applyFont="1" applyFill="1" applyAlignment="1"/>
    <xf numFmtId="0" fontId="33" fillId="35" borderId="5" xfId="0" applyFont="1" applyFill="1" applyBorder="1" applyAlignment="1"/>
    <xf numFmtId="0" fontId="33" fillId="35" borderId="5" xfId="0" applyFont="1" applyFill="1" applyBorder="1" applyAlignment="1">
      <alignment horizontal="right"/>
    </xf>
    <xf numFmtId="0" fontId="33" fillId="35" borderId="4" xfId="0" applyFont="1" applyFill="1" applyBorder="1" applyAlignment="1">
      <alignment horizontal="right"/>
    </xf>
    <xf numFmtId="167" fontId="38" fillId="35" borderId="4" xfId="0" applyNumberFormat="1" applyFont="1" applyFill="1" applyBorder="1" applyAlignment="1">
      <alignment horizontal="right"/>
    </xf>
    <xf numFmtId="3" fontId="32" fillId="35" borderId="0" xfId="0" applyNumberFormat="1" applyFont="1" applyFill="1" applyBorder="1" applyAlignment="1">
      <alignment horizontal="right" vertical="center"/>
    </xf>
    <xf numFmtId="3" fontId="32" fillId="35" borderId="0" xfId="0" applyNumberFormat="1" applyFont="1" applyFill="1" applyBorder="1" applyAlignment="1">
      <alignment horizontal="right"/>
    </xf>
    <xf numFmtId="0" fontId="46" fillId="35" borderId="0" xfId="0" applyFont="1" applyFill="1" applyBorder="1" applyAlignment="1">
      <alignment vertical="center"/>
    </xf>
    <xf numFmtId="1" fontId="33" fillId="35" borderId="0" xfId="0" quotePrefix="1" applyNumberFormat="1" applyFont="1" applyFill="1" applyBorder="1" applyAlignment="1">
      <alignment horizontal="right" vertical="center"/>
    </xf>
    <xf numFmtId="0" fontId="32" fillId="35" borderId="0" xfId="0" applyFont="1" applyFill="1" applyBorder="1" applyAlignment="1">
      <alignment vertical="center"/>
    </xf>
    <xf numFmtId="0" fontId="32" fillId="35" borderId="0" xfId="0" applyFont="1" applyFill="1" applyBorder="1"/>
    <xf numFmtId="0" fontId="32" fillId="35" borderId="0" xfId="0" applyFont="1" applyFill="1" applyBorder="1" applyAlignment="1">
      <alignment horizontal="center"/>
    </xf>
    <xf numFmtId="0" fontId="32" fillId="35" borderId="0" xfId="0" applyFont="1" applyFill="1"/>
    <xf numFmtId="0" fontId="42" fillId="35" borderId="5" xfId="0" applyFont="1" applyFill="1" applyBorder="1" applyAlignment="1"/>
    <xf numFmtId="3" fontId="33" fillId="35" borderId="0" xfId="0" applyNumberFormat="1" applyFont="1" applyFill="1"/>
    <xf numFmtId="1" fontId="33" fillId="35" borderId="4" xfId="0" quotePrefix="1" applyNumberFormat="1" applyFont="1" applyFill="1" applyBorder="1" applyAlignment="1">
      <alignment horizontal="right" vertical="center"/>
    </xf>
    <xf numFmtId="0" fontId="41" fillId="35" borderId="0" xfId="0" applyFont="1" applyFill="1" applyBorder="1" applyAlignment="1">
      <alignment horizontal="right" vertical="center"/>
    </xf>
    <xf numFmtId="0" fontId="40" fillId="35" borderId="0" xfId="0" applyFont="1" applyFill="1" applyBorder="1" applyAlignment="1"/>
    <xf numFmtId="0" fontId="40" fillId="35" borderId="0" xfId="0" applyFont="1" applyFill="1" applyBorder="1" applyAlignment="1">
      <alignment horizontal="left"/>
    </xf>
    <xf numFmtId="0" fontId="40" fillId="35" borderId="0" xfId="0" applyFont="1" applyFill="1" applyBorder="1" applyAlignment="1">
      <alignment horizontal="left"/>
    </xf>
    <xf numFmtId="0" fontId="41" fillId="35" borderId="3" xfId="0" applyFont="1" applyFill="1" applyBorder="1" applyAlignment="1">
      <alignment horizontal="left" vertical="top" wrapText="1"/>
    </xf>
    <xf numFmtId="169" fontId="42" fillId="35" borderId="5" xfId="0" applyNumberFormat="1" applyFont="1" applyFill="1" applyBorder="1" applyAlignment="1">
      <alignment horizontal="right"/>
    </xf>
    <xf numFmtId="3" fontId="42" fillId="35" borderId="0" xfId="0" applyNumberFormat="1" applyFont="1" applyFill="1" applyBorder="1" applyAlignment="1">
      <alignment horizontal="right"/>
    </xf>
    <xf numFmtId="169" fontId="32" fillId="35" borderId="0" xfId="0" applyNumberFormat="1" applyFont="1" applyFill="1" applyBorder="1" applyAlignment="1">
      <alignment horizontal="right"/>
    </xf>
    <xf numFmtId="0" fontId="42" fillId="35" borderId="0" xfId="0" applyFont="1" applyFill="1" applyBorder="1" applyAlignment="1"/>
    <xf numFmtId="169" fontId="42" fillId="35" borderId="0" xfId="0" applyNumberFormat="1" applyFont="1" applyFill="1" applyBorder="1" applyAlignment="1">
      <alignment horizontal="right"/>
    </xf>
    <xf numFmtId="0" fontId="37" fillId="35" borderId="0" xfId="0" applyFont="1" applyFill="1" applyBorder="1" applyAlignment="1">
      <alignment vertical="center"/>
    </xf>
    <xf numFmtId="0" fontId="42" fillId="35" borderId="4" xfId="0" applyFont="1" applyFill="1" applyBorder="1" applyAlignment="1">
      <alignment vertical="center"/>
    </xf>
    <xf numFmtId="169" fontId="42" fillId="35" borderId="5" xfId="0" applyNumberFormat="1" applyFont="1" applyFill="1" applyBorder="1"/>
    <xf numFmtId="0" fontId="40" fillId="35" borderId="0" xfId="0" applyFont="1" applyFill="1" applyBorder="1" applyAlignment="1">
      <alignment horizontal="left"/>
    </xf>
    <xf numFmtId="0" fontId="7" fillId="35" borderId="3" xfId="0" applyFont="1" applyFill="1" applyBorder="1" applyAlignment="1">
      <alignment horizontal="left" vertical="center"/>
    </xf>
    <xf numFmtId="0" fontId="46" fillId="35" borderId="0" xfId="0" applyFont="1" applyFill="1" applyBorder="1" applyAlignment="1"/>
    <xf numFmtId="0" fontId="47" fillId="35" borderId="0" xfId="0" applyFont="1" applyFill="1" applyBorder="1" applyAlignment="1">
      <alignment wrapText="1"/>
    </xf>
    <xf numFmtId="0" fontId="32" fillId="35" borderId="5" xfId="0" applyFont="1" applyFill="1" applyBorder="1"/>
    <xf numFmtId="169" fontId="32" fillId="35" borderId="0" xfId="0" applyNumberFormat="1" applyFont="1" applyFill="1" applyBorder="1"/>
    <xf numFmtId="0" fontId="49" fillId="35" borderId="0" xfId="80" applyFont="1" applyFill="1" applyBorder="1" applyAlignment="1">
      <alignment vertical="top" wrapText="1"/>
    </xf>
    <xf numFmtId="0" fontId="49" fillId="35" borderId="0" xfId="80" applyFont="1" applyFill="1" applyBorder="1" applyAlignment="1"/>
    <xf numFmtId="0" fontId="32" fillId="35" borderId="0" xfId="0" applyFont="1" applyFill="1" applyBorder="1" applyAlignment="1">
      <alignment horizontal="right"/>
    </xf>
    <xf numFmtId="0" fontId="53" fillId="0" borderId="0" xfId="83" applyFont="1" applyFill="1" applyBorder="1" applyAlignment="1">
      <alignment wrapText="1"/>
    </xf>
    <xf numFmtId="0" fontId="41" fillId="35" borderId="0" xfId="0" applyFont="1" applyFill="1" applyBorder="1" applyAlignment="1">
      <alignment horizontal="left" vertical="top" wrapText="1"/>
    </xf>
    <xf numFmtId="0" fontId="7" fillId="35" borderId="0" xfId="0" applyFont="1" applyFill="1" applyBorder="1" applyAlignment="1">
      <alignment horizontal="left" vertical="center"/>
    </xf>
    <xf numFmtId="0" fontId="42" fillId="35" borderId="0" xfId="0" applyFont="1" applyFill="1" applyBorder="1" applyAlignment="1">
      <alignment horizontal="right" vertical="center"/>
    </xf>
    <xf numFmtId="0" fontId="0" fillId="35" borderId="2" xfId="0" applyFill="1" applyBorder="1"/>
    <xf numFmtId="0" fontId="0" fillId="35" borderId="30" xfId="0" applyFill="1" applyBorder="1"/>
    <xf numFmtId="0" fontId="0" fillId="35" borderId="4" xfId="0" applyFill="1" applyBorder="1"/>
    <xf numFmtId="0" fontId="0" fillId="35" borderId="29" xfId="0" applyFill="1" applyBorder="1"/>
    <xf numFmtId="0" fontId="0" fillId="35" borderId="15" xfId="0" applyFill="1" applyBorder="1"/>
    <xf numFmtId="0" fontId="0" fillId="35" borderId="31" xfId="0" applyFill="1" applyBorder="1"/>
    <xf numFmtId="0" fontId="0" fillId="35" borderId="32" xfId="0" applyFill="1" applyBorder="1"/>
    <xf numFmtId="169" fontId="32" fillId="35" borderId="5" xfId="0" applyNumberFormat="1" applyFont="1" applyFill="1" applyBorder="1" applyAlignment="1">
      <alignment horizontal="right"/>
    </xf>
    <xf numFmtId="0" fontId="32" fillId="0" borderId="0" xfId="0" applyFont="1" applyFill="1" applyBorder="1" applyAlignment="1"/>
    <xf numFmtId="0" fontId="0" fillId="35" borderId="3" xfId="0" applyFill="1" applyBorder="1"/>
    <xf numFmtId="0" fontId="0" fillId="35" borderId="4" xfId="0" applyFill="1" applyBorder="1" applyAlignment="1">
      <alignment horizontal="right"/>
    </xf>
    <xf numFmtId="0" fontId="0" fillId="35" borderId="0" xfId="0" applyFill="1" applyBorder="1" applyAlignment="1">
      <alignment horizontal="right"/>
    </xf>
    <xf numFmtId="0" fontId="0" fillId="35" borderId="5" xfId="0" applyFill="1" applyBorder="1" applyAlignment="1">
      <alignment horizontal="right"/>
    </xf>
    <xf numFmtId="164" fontId="32" fillId="35" borderId="0" xfId="66" applyNumberFormat="1" applyFont="1" applyFill="1" applyAlignment="1">
      <alignment horizontal="right"/>
    </xf>
    <xf numFmtId="164" fontId="32" fillId="35" borderId="5" xfId="66" applyNumberFormat="1" applyFont="1" applyFill="1" applyBorder="1" applyAlignment="1">
      <alignment horizontal="right"/>
    </xf>
    <xf numFmtId="169" fontId="32" fillId="35" borderId="0" xfId="0" applyNumberFormat="1" applyFont="1" applyFill="1" applyBorder="1" applyAlignment="1">
      <alignment horizontal="right" vertical="center"/>
    </xf>
    <xf numFmtId="169" fontId="32" fillId="35" borderId="5" xfId="0" applyNumberFormat="1" applyFont="1" applyFill="1" applyBorder="1" applyAlignment="1">
      <alignment horizontal="right" vertical="center"/>
    </xf>
    <xf numFmtId="164" fontId="32" fillId="35" borderId="0" xfId="66" applyNumberFormat="1" applyFont="1" applyFill="1" applyBorder="1" applyAlignment="1">
      <alignment horizontal="right" vertical="top"/>
    </xf>
    <xf numFmtId="0" fontId="40" fillId="35" borderId="0" xfId="0" applyFont="1" applyFill="1" applyBorder="1" applyAlignment="1">
      <alignment vertical="center" wrapText="1"/>
    </xf>
    <xf numFmtId="0" fontId="5" fillId="0" borderId="33" xfId="83" applyFont="1" applyFill="1" applyBorder="1" applyAlignment="1">
      <alignment horizontal="right" vertical="center" wrapText="1"/>
    </xf>
    <xf numFmtId="0" fontId="37" fillId="35" borderId="0" xfId="0" applyFont="1" applyFill="1" applyBorder="1" applyAlignment="1">
      <alignment horizontal="left" vertical="center"/>
    </xf>
    <xf numFmtId="0" fontId="57" fillId="36" borderId="1" xfId="84" applyFont="1" applyFill="1" applyBorder="1" applyAlignment="1">
      <alignment horizontal="right" wrapText="1"/>
    </xf>
    <xf numFmtId="0" fontId="57" fillId="36" borderId="1" xfId="84" applyFont="1" applyFill="1" applyBorder="1" applyAlignment="1">
      <alignment wrapText="1"/>
    </xf>
    <xf numFmtId="0" fontId="37" fillId="0" borderId="0" xfId="0" applyFont="1"/>
    <xf numFmtId="3" fontId="57" fillId="36" borderId="1" xfId="84" applyNumberFormat="1" applyFont="1" applyFill="1" applyBorder="1" applyAlignment="1">
      <alignment horizontal="right" wrapText="1"/>
    </xf>
    <xf numFmtId="3" fontId="57" fillId="0" borderId="0" xfId="84" applyNumberFormat="1" applyFont="1"/>
    <xf numFmtId="0" fontId="52" fillId="0" borderId="0" xfId="0" applyFont="1" applyBorder="1"/>
    <xf numFmtId="0" fontId="57" fillId="36" borderId="35" xfId="84" applyFont="1" applyFill="1" applyBorder="1" applyAlignment="1">
      <alignment horizontal="right" wrapText="1"/>
    </xf>
    <xf numFmtId="0" fontId="57" fillId="36" borderId="35" xfId="84" applyFont="1" applyFill="1" applyBorder="1" applyAlignment="1">
      <alignment wrapText="1"/>
    </xf>
    <xf numFmtId="3" fontId="57" fillId="36" borderId="35" xfId="84" applyNumberFormat="1" applyFont="1" applyFill="1" applyBorder="1" applyAlignment="1">
      <alignment horizontal="right" wrapText="1"/>
    </xf>
    <xf numFmtId="0" fontId="52" fillId="42" borderId="34" xfId="0" applyFont="1" applyFill="1" applyBorder="1"/>
    <xf numFmtId="0" fontId="57" fillId="43" borderId="34" xfId="83" applyFont="1" applyFill="1" applyBorder="1" applyAlignment="1">
      <alignment horizontal="center"/>
    </xf>
    <xf numFmtId="0" fontId="57" fillId="43" borderId="34" xfId="83" applyFont="1" applyFill="1" applyBorder="1" applyAlignment="1">
      <alignment horizontal="left"/>
    </xf>
    <xf numFmtId="0" fontId="57" fillId="43" borderId="34" xfId="83" applyFont="1" applyFill="1" applyBorder="1" applyAlignment="1">
      <alignment horizontal="right"/>
    </xf>
    <xf numFmtId="0" fontId="57" fillId="43" borderId="34" xfId="82" applyFont="1" applyFill="1" applyBorder="1" applyAlignment="1">
      <alignment horizontal="right"/>
    </xf>
    <xf numFmtId="0" fontId="37" fillId="0" borderId="34" xfId="0" applyFont="1" applyBorder="1"/>
    <xf numFmtId="0" fontId="57" fillId="36" borderId="34" xfId="84" applyFont="1" applyFill="1" applyBorder="1" applyAlignment="1">
      <alignment horizontal="center"/>
    </xf>
    <xf numFmtId="0" fontId="57" fillId="36" borderId="34" xfId="84" applyFont="1" applyFill="1" applyBorder="1" applyAlignment="1">
      <alignment horizontal="left"/>
    </xf>
    <xf numFmtId="0" fontId="57" fillId="36" borderId="34" xfId="84" applyFont="1" applyFill="1" applyBorder="1" applyAlignment="1">
      <alignment horizontal="right"/>
    </xf>
    <xf numFmtId="0" fontId="57" fillId="44" borderId="34" xfId="82" applyFont="1" applyFill="1" applyBorder="1" applyAlignment="1">
      <alignment horizontal="right"/>
    </xf>
    <xf numFmtId="0" fontId="57" fillId="44" borderId="34" xfId="83" applyFont="1" applyFill="1" applyBorder="1" applyAlignment="1">
      <alignment horizontal="right"/>
    </xf>
    <xf numFmtId="0" fontId="57" fillId="46" borderId="34" xfId="83" applyFont="1" applyFill="1" applyBorder="1" applyAlignment="1">
      <alignment horizontal="right"/>
    </xf>
    <xf numFmtId="0" fontId="57" fillId="46" borderId="34" xfId="84" applyFont="1" applyFill="1" applyBorder="1" applyAlignment="1">
      <alignment horizontal="right"/>
    </xf>
    <xf numFmtId="0" fontId="37" fillId="45" borderId="34" xfId="0" applyFont="1" applyFill="1" applyBorder="1"/>
    <xf numFmtId="0" fontId="57" fillId="47" borderId="34" xfId="84" applyFont="1" applyFill="1" applyBorder="1" applyAlignment="1">
      <alignment horizontal="right"/>
    </xf>
    <xf numFmtId="0" fontId="37" fillId="0" borderId="0" xfId="0" applyFont="1" applyBorder="1"/>
    <xf numFmtId="0" fontId="57" fillId="48" borderId="1" xfId="84" applyFont="1" applyFill="1" applyBorder="1" applyAlignment="1">
      <alignment horizontal="right" wrapText="1"/>
    </xf>
    <xf numFmtId="0" fontId="57" fillId="48" borderId="1" xfId="84" applyFont="1" applyFill="1" applyBorder="1" applyAlignment="1">
      <alignment wrapText="1"/>
    </xf>
    <xf numFmtId="3" fontId="57" fillId="48" borderId="1" xfId="84" applyNumberFormat="1" applyFont="1" applyFill="1" applyBorder="1" applyAlignment="1">
      <alignment horizontal="right" wrapText="1"/>
    </xf>
    <xf numFmtId="3" fontId="57" fillId="49" borderId="0" xfId="84" applyNumberFormat="1" applyFont="1" applyFill="1"/>
    <xf numFmtId="3" fontId="57" fillId="50" borderId="1" xfId="84" applyNumberFormat="1" applyFont="1" applyFill="1" applyBorder="1" applyAlignment="1">
      <alignment horizontal="right" wrapText="1"/>
    </xf>
    <xf numFmtId="3" fontId="57" fillId="51" borderId="0" xfId="84" applyNumberFormat="1" applyFont="1" applyFill="1"/>
    <xf numFmtId="0" fontId="57" fillId="52" borderId="34" xfId="82" applyFont="1" applyFill="1" applyBorder="1" applyAlignment="1">
      <alignment horizontal="right"/>
    </xf>
    <xf numFmtId="0" fontId="58" fillId="43" borderId="34" xfId="83" applyFont="1" applyFill="1" applyBorder="1" applyAlignment="1">
      <alignment horizontal="right"/>
    </xf>
    <xf numFmtId="0" fontId="58" fillId="36" borderId="34" xfId="84" applyFont="1" applyFill="1" applyBorder="1" applyAlignment="1">
      <alignment horizontal="right"/>
    </xf>
    <xf numFmtId="0" fontId="52" fillId="53" borderId="34" xfId="79" applyFont="1" applyFill="1" applyBorder="1" applyAlignment="1">
      <alignment horizontal="center"/>
    </xf>
    <xf numFmtId="0" fontId="57" fillId="36" borderId="24" xfId="82" applyFont="1" applyFill="1" applyBorder="1" applyAlignment="1">
      <alignment horizontal="center"/>
    </xf>
    <xf numFmtId="0" fontId="57" fillId="36" borderId="1" xfId="82" applyFont="1" applyFill="1" applyBorder="1" applyAlignment="1">
      <alignment horizontal="right" wrapText="1"/>
    </xf>
    <xf numFmtId="0" fontId="57" fillId="36" borderId="1" xfId="82" applyFont="1" applyFill="1" applyBorder="1" applyAlignment="1">
      <alignment wrapText="1"/>
    </xf>
    <xf numFmtId="0" fontId="57" fillId="0" borderId="0" xfId="82" applyFont="1"/>
    <xf numFmtId="0" fontId="57" fillId="36" borderId="0" xfId="82" applyFont="1" applyFill="1" applyBorder="1" applyAlignment="1">
      <alignment horizontal="center"/>
    </xf>
    <xf numFmtId="0" fontId="52" fillId="36" borderId="0" xfId="79" applyFont="1" applyFill="1" applyBorder="1" applyAlignment="1">
      <alignment horizontal="center"/>
    </xf>
    <xf numFmtId="0" fontId="46" fillId="0" borderId="0" xfId="0" applyFont="1" applyBorder="1"/>
    <xf numFmtId="0" fontId="57" fillId="40" borderId="0" xfId="82" applyFont="1" applyFill="1" applyBorder="1" applyAlignment="1">
      <alignment horizontal="right"/>
    </xf>
    <xf numFmtId="0" fontId="46" fillId="0" borderId="0" xfId="0" applyFont="1" applyBorder="1" applyAlignment="1">
      <alignment vertical="center"/>
    </xf>
    <xf numFmtId="0" fontId="59" fillId="0" borderId="0" xfId="76" applyFont="1" applyBorder="1"/>
    <xf numFmtId="0" fontId="46" fillId="0" borderId="0" xfId="0" applyFont="1" applyBorder="1" applyAlignment="1"/>
    <xf numFmtId="0" fontId="52" fillId="0" borderId="0" xfId="0" applyFont="1" applyBorder="1" applyAlignment="1">
      <alignment vertical="center"/>
    </xf>
    <xf numFmtId="0" fontId="46" fillId="0" borderId="0" xfId="0" applyFont="1" applyBorder="1" applyAlignment="1">
      <alignment horizontal="right"/>
    </xf>
    <xf numFmtId="0" fontId="59" fillId="0" borderId="0" xfId="76" applyFont="1" applyBorder="1" applyAlignment="1">
      <alignment horizontal="left" vertical="top" indent="2"/>
    </xf>
    <xf numFmtId="0" fontId="52" fillId="0" borderId="0" xfId="0" applyFont="1" applyBorder="1" applyAlignment="1">
      <alignment horizontal="right"/>
    </xf>
    <xf numFmtId="0" fontId="60" fillId="0" borderId="0" xfId="43" applyFont="1" applyBorder="1" applyAlignment="1">
      <alignment horizontal="center"/>
    </xf>
    <xf numFmtId="0" fontId="60" fillId="0" borderId="0" xfId="43" applyFont="1" applyBorder="1" applyAlignment="1">
      <alignment horizontal="center" wrapText="1"/>
    </xf>
    <xf numFmtId="0" fontId="60" fillId="0" borderId="0" xfId="43" applyFont="1" applyFill="1" applyBorder="1" applyAlignment="1">
      <alignment horizontal="center"/>
    </xf>
    <xf numFmtId="0" fontId="59" fillId="0" borderId="0" xfId="76" applyFont="1" applyBorder="1" applyAlignment="1">
      <alignment wrapText="1"/>
    </xf>
    <xf numFmtId="17" fontId="52" fillId="0" borderId="0" xfId="0" applyNumberFormat="1" applyFont="1" applyBorder="1"/>
    <xf numFmtId="166" fontId="52" fillId="0" borderId="0" xfId="72" applyNumberFormat="1" applyFont="1" applyBorder="1"/>
    <xf numFmtId="3" fontId="52" fillId="0" borderId="0" xfId="0" applyNumberFormat="1" applyFont="1" applyBorder="1"/>
    <xf numFmtId="0" fontId="59" fillId="0" borderId="0" xfId="76" applyFont="1" applyBorder="1" applyAlignment="1">
      <alignment horizontal="left" vertical="center" indent="2"/>
    </xf>
    <xf numFmtId="0" fontId="52" fillId="0" borderId="0" xfId="0" applyFont="1" applyBorder="1" applyAlignment="1">
      <alignment wrapText="1"/>
    </xf>
    <xf numFmtId="0" fontId="59" fillId="0" borderId="0" xfId="76" applyFont="1" applyBorder="1" applyAlignment="1">
      <alignment horizontal="left" wrapText="1"/>
    </xf>
    <xf numFmtId="0" fontId="52" fillId="0" borderId="0" xfId="0" applyFont="1" applyBorder="1" applyAlignment="1">
      <alignment horizontal="left" wrapText="1"/>
    </xf>
    <xf numFmtId="168" fontId="52" fillId="0" borderId="0" xfId="0" applyNumberFormat="1" applyFont="1" applyBorder="1" applyAlignment="1">
      <alignment horizontal="left" wrapText="1"/>
    </xf>
    <xf numFmtId="3" fontId="52" fillId="0" borderId="0" xfId="79" applyNumberFormat="1" applyFont="1" applyFill="1" applyBorder="1" applyAlignment="1">
      <alignment horizontal="right" wrapText="1"/>
    </xf>
    <xf numFmtId="0" fontId="57" fillId="0" borderId="0" xfId="82" applyFont="1" applyFill="1" applyBorder="1" applyAlignment="1">
      <alignment horizontal="right" wrapText="1"/>
    </xf>
    <xf numFmtId="0" fontId="57" fillId="0" borderId="0" xfId="82" applyFont="1" applyFill="1" applyBorder="1" applyAlignment="1">
      <alignment wrapText="1"/>
    </xf>
    <xf numFmtId="0" fontId="52" fillId="39" borderId="0" xfId="0" applyFont="1" applyFill="1" applyBorder="1"/>
    <xf numFmtId="166" fontId="52" fillId="0" borderId="0" xfId="0" applyNumberFormat="1" applyFont="1" applyBorder="1"/>
    <xf numFmtId="0" fontId="52" fillId="0" borderId="0" xfId="0" applyFont="1" applyFill="1" applyBorder="1"/>
    <xf numFmtId="166" fontId="52" fillId="0" borderId="0" xfId="0" applyNumberFormat="1" applyFont="1" applyBorder="1" applyAlignment="1">
      <alignment horizontal="right"/>
    </xf>
    <xf numFmtId="0" fontId="37" fillId="0" borderId="0" xfId="0" applyFont="1" applyFill="1" applyBorder="1"/>
    <xf numFmtId="1" fontId="52" fillId="0" borderId="0" xfId="0" applyNumberFormat="1" applyFont="1" applyBorder="1"/>
    <xf numFmtId="0" fontId="57" fillId="0" borderId="0" xfId="82" applyFont="1" applyFill="1" applyBorder="1" applyAlignment="1">
      <alignment horizontal="center"/>
    </xf>
    <xf numFmtId="0" fontId="37" fillId="0" borderId="0" xfId="0" applyFont="1" applyFill="1" applyAlignment="1">
      <alignment horizontal="left"/>
    </xf>
    <xf numFmtId="0" fontId="37" fillId="0" borderId="0" xfId="0" applyFont="1" applyFill="1" applyBorder="1" applyAlignment="1">
      <alignment horizontal="left"/>
    </xf>
    <xf numFmtId="166" fontId="52" fillId="0" borderId="0" xfId="0" applyNumberFormat="1" applyFont="1" applyBorder="1" applyAlignment="1">
      <alignment horizontal="left"/>
    </xf>
    <xf numFmtId="0" fontId="52" fillId="0" borderId="0" xfId="0" applyFont="1" applyBorder="1" applyAlignment="1">
      <alignment vertical="top"/>
    </xf>
    <xf numFmtId="0" fontId="52" fillId="0" borderId="0" xfId="0" applyFont="1" applyFill="1" applyBorder="1" applyAlignment="1">
      <alignment vertical="top"/>
    </xf>
    <xf numFmtId="3" fontId="52" fillId="0" borderId="0" xfId="0" applyNumberFormat="1" applyFont="1" applyBorder="1" applyAlignment="1">
      <alignment vertical="top"/>
    </xf>
    <xf numFmtId="0" fontId="52" fillId="0" borderId="0" xfId="0" applyFont="1" applyFill="1" applyBorder="1" applyAlignment="1">
      <alignment vertical="top" wrapText="1"/>
    </xf>
    <xf numFmtId="3" fontId="52" fillId="0" borderId="0" xfId="0" quotePrefix="1" applyNumberFormat="1" applyFont="1" applyFill="1" applyBorder="1" applyAlignment="1">
      <alignment horizontal="right" wrapText="1"/>
    </xf>
    <xf numFmtId="3" fontId="46" fillId="0" borderId="0" xfId="0" applyNumberFormat="1" applyFont="1" applyFill="1" applyBorder="1" applyAlignment="1">
      <alignment horizontal="right" wrapText="1"/>
    </xf>
    <xf numFmtId="3" fontId="37" fillId="0" borderId="0" xfId="0" quotePrefix="1" applyNumberFormat="1" applyFont="1" applyFill="1" applyBorder="1" applyAlignment="1">
      <alignment horizontal="right" vertical="top" wrapText="1"/>
    </xf>
    <xf numFmtId="0" fontId="52" fillId="0" borderId="0" xfId="0" applyFont="1" applyFill="1" applyBorder="1" applyAlignment="1"/>
    <xf numFmtId="3" fontId="52" fillId="0" borderId="0" xfId="0" quotePrefix="1" applyNumberFormat="1" applyFont="1" applyFill="1" applyBorder="1" applyAlignment="1">
      <alignment horizontal="right" vertical="top" wrapText="1"/>
    </xf>
    <xf numFmtId="0" fontId="52" fillId="0" borderId="0" xfId="0" applyFont="1" applyFill="1" applyBorder="1" applyAlignment="1">
      <alignment wrapText="1"/>
    </xf>
    <xf numFmtId="3" fontId="52" fillId="0" borderId="0" xfId="0" applyNumberFormat="1" applyFont="1" applyFill="1" applyBorder="1" applyAlignment="1">
      <alignment horizontal="right" vertical="top" wrapText="1"/>
    </xf>
    <xf numFmtId="0" fontId="46" fillId="0" borderId="0" xfId="0" applyFont="1" applyFill="1" applyBorder="1" applyAlignment="1">
      <alignment wrapText="1"/>
    </xf>
    <xf numFmtId="0" fontId="37" fillId="0" borderId="26" xfId="0" applyFont="1" applyBorder="1"/>
    <xf numFmtId="0" fontId="37" fillId="0" borderId="27" xfId="0" applyFont="1" applyBorder="1"/>
    <xf numFmtId="0" fontId="52" fillId="0" borderId="0" xfId="0" applyFont="1" applyBorder="1" applyAlignment="1"/>
    <xf numFmtId="0" fontId="57" fillId="0" borderId="0" xfId="0" applyFont="1" applyFill="1" applyBorder="1" applyAlignment="1">
      <alignment vertical="top" wrapText="1"/>
    </xf>
    <xf numFmtId="0" fontId="37" fillId="0" borderId="28" xfId="0" applyFont="1" applyBorder="1"/>
    <xf numFmtId="0" fontId="57" fillId="0" borderId="0" xfId="83" applyFont="1" applyFill="1" applyBorder="1" applyAlignment="1">
      <alignment wrapText="1"/>
    </xf>
    <xf numFmtId="0" fontId="61" fillId="35" borderId="0" xfId="0" applyFont="1" applyFill="1" applyBorder="1" applyAlignment="1">
      <alignment horizontal="left" vertical="center"/>
    </xf>
    <xf numFmtId="3" fontId="57" fillId="0" borderId="0" xfId="82" applyNumberFormat="1" applyFont="1" applyFill="1" applyBorder="1" applyAlignment="1">
      <alignment horizontal="right" wrapText="1"/>
    </xf>
    <xf numFmtId="0" fontId="37" fillId="35" borderId="0" xfId="0" applyFont="1" applyFill="1" applyBorder="1"/>
    <xf numFmtId="0" fontId="61" fillId="0" borderId="0" xfId="0" applyFont="1" applyAlignment="1">
      <alignment vertical="center" wrapText="1"/>
    </xf>
    <xf numFmtId="0" fontId="37" fillId="0" borderId="0" xfId="0" applyFont="1" applyAlignment="1">
      <alignment vertical="center" wrapText="1"/>
    </xf>
    <xf numFmtId="0" fontId="52" fillId="0" borderId="0" xfId="0" applyFont="1"/>
    <xf numFmtId="166" fontId="52" fillId="0" borderId="0" xfId="0" applyNumberFormat="1" applyFont="1"/>
    <xf numFmtId="166" fontId="52" fillId="0" borderId="0" xfId="28" applyNumberFormat="1" applyFont="1" applyAlignment="1">
      <alignment horizontal="right"/>
    </xf>
    <xf numFmtId="0" fontId="61" fillId="35" borderId="0" xfId="0" applyFont="1" applyFill="1" applyBorder="1"/>
    <xf numFmtId="43" fontId="52" fillId="0" borderId="0" xfId="28" applyFont="1"/>
    <xf numFmtId="0" fontId="46" fillId="0" borderId="0" xfId="81" applyFont="1" applyFill="1" applyBorder="1" applyAlignment="1">
      <alignment wrapText="1"/>
    </xf>
    <xf numFmtId="1" fontId="52" fillId="0" borderId="0" xfId="28" applyNumberFormat="1" applyFont="1" applyBorder="1"/>
    <xf numFmtId="166" fontId="52" fillId="0" borderId="0" xfId="28" applyNumberFormat="1" applyFont="1" applyBorder="1"/>
    <xf numFmtId="0" fontId="46" fillId="0" borderId="0" xfId="0" applyFont="1" applyFill="1" applyBorder="1"/>
    <xf numFmtId="166" fontId="52" fillId="0" borderId="0" xfId="0" applyNumberFormat="1" applyFont="1" applyFill="1" applyBorder="1"/>
    <xf numFmtId="0" fontId="57" fillId="0" borderId="1" xfId="82" applyFont="1" applyFill="1" applyBorder="1" applyAlignment="1">
      <alignment horizontal="right" wrapText="1"/>
    </xf>
    <xf numFmtId="3" fontId="57" fillId="0" borderId="1" xfId="82" applyNumberFormat="1" applyFont="1" applyFill="1" applyBorder="1" applyAlignment="1">
      <alignment horizontal="right" wrapText="1"/>
    </xf>
    <xf numFmtId="0" fontId="57" fillId="0" borderId="1" xfId="82" applyFont="1" applyFill="1" applyBorder="1" applyAlignment="1">
      <alignment wrapText="1"/>
    </xf>
    <xf numFmtId="0" fontId="57" fillId="0" borderId="0" xfId="60" applyFont="1" applyFill="1" applyBorder="1" applyAlignment="1">
      <alignment wrapText="1"/>
    </xf>
    <xf numFmtId="0" fontId="52" fillId="0" borderId="1" xfId="82" applyFont="1" applyFill="1" applyBorder="1" applyAlignment="1">
      <alignment horizontal="right" wrapText="1"/>
    </xf>
    <xf numFmtId="3" fontId="52" fillId="0" borderId="1" xfId="82" applyNumberFormat="1" applyFont="1" applyFill="1" applyBorder="1" applyAlignment="1">
      <alignment horizontal="right" wrapText="1"/>
    </xf>
    <xf numFmtId="3" fontId="52" fillId="0" borderId="0" xfId="82" applyNumberFormat="1" applyFont="1" applyFill="1" applyBorder="1" applyAlignment="1">
      <alignment horizontal="right" wrapText="1"/>
    </xf>
    <xf numFmtId="3" fontId="52" fillId="0" borderId="0" xfId="0" applyNumberFormat="1" applyFont="1" applyFill="1" applyBorder="1"/>
    <xf numFmtId="3" fontId="57" fillId="0" borderId="0" xfId="82" applyNumberFormat="1" applyFont="1" applyFill="1" applyBorder="1" applyAlignment="1">
      <alignment wrapText="1"/>
    </xf>
    <xf numFmtId="3" fontId="52" fillId="0" borderId="0" xfId="28" applyNumberFormat="1" applyFont="1" applyBorder="1"/>
    <xf numFmtId="170" fontId="52" fillId="0" borderId="0" xfId="28" applyNumberFormat="1" applyFont="1" applyBorder="1"/>
    <xf numFmtId="3" fontId="52" fillId="0" borderId="0" xfId="0" applyNumberFormat="1" applyFont="1" applyBorder="1" applyAlignment="1">
      <alignment horizontal="right"/>
    </xf>
    <xf numFmtId="3" fontId="57" fillId="0" borderId="0" xfId="82" applyNumberFormat="1" applyFont="1" applyFill="1" applyBorder="1" applyAlignment="1">
      <alignment horizontal="right"/>
    </xf>
    <xf numFmtId="0" fontId="57" fillId="0" borderId="0" xfId="82" applyFont="1" applyFill="1" applyBorder="1" applyAlignment="1">
      <alignment horizontal="left"/>
    </xf>
    <xf numFmtId="3" fontId="52" fillId="0" borderId="0" xfId="0" applyNumberFormat="1" applyFont="1" applyFill="1" applyBorder="1" applyAlignment="1">
      <alignment horizontal="right"/>
    </xf>
    <xf numFmtId="0" fontId="57" fillId="0" borderId="0" xfId="82" applyFont="1" applyFill="1" applyBorder="1" applyAlignment="1">
      <alignment horizontal="left" wrapText="1"/>
    </xf>
    <xf numFmtId="3" fontId="37" fillId="0" borderId="0" xfId="0" applyNumberFormat="1" applyFont="1"/>
    <xf numFmtId="3" fontId="52" fillId="0" borderId="0" xfId="0" applyNumberFormat="1" applyFont="1"/>
    <xf numFmtId="0" fontId="52" fillId="0" borderId="0" xfId="0" applyFont="1" applyBorder="1" applyAlignment="1">
      <alignment horizontal="left"/>
    </xf>
    <xf numFmtId="0" fontId="57" fillId="0" borderId="25" xfId="82" applyFont="1" applyFill="1" applyBorder="1" applyAlignment="1">
      <alignment wrapText="1"/>
    </xf>
    <xf numFmtId="3" fontId="57" fillId="36" borderId="1" xfId="82" applyNumberFormat="1" applyFont="1" applyFill="1" applyBorder="1" applyAlignment="1">
      <alignment horizontal="right" wrapText="1"/>
    </xf>
    <xf numFmtId="3" fontId="57" fillId="0" borderId="0" xfId="82" applyNumberFormat="1" applyFont="1"/>
    <xf numFmtId="3" fontId="52" fillId="0" borderId="0" xfId="79" applyNumberFormat="1" applyFont="1" applyFill="1" applyBorder="1" applyAlignment="1">
      <alignment horizontal="center"/>
    </xf>
    <xf numFmtId="3" fontId="52" fillId="41" borderId="0" xfId="0" applyNumberFormat="1" applyFont="1" applyFill="1" applyBorder="1"/>
    <xf numFmtId="3" fontId="57" fillId="40" borderId="0" xfId="82" applyNumberFormat="1" applyFont="1" applyFill="1" applyBorder="1" applyAlignment="1">
      <alignment horizontal="right"/>
    </xf>
    <xf numFmtId="3" fontId="57" fillId="36" borderId="0" xfId="82" applyNumberFormat="1" applyFont="1" applyFill="1" applyBorder="1" applyAlignment="1">
      <alignment horizontal="right" wrapText="1"/>
    </xf>
    <xf numFmtId="0" fontId="57" fillId="36" borderId="0" xfId="82" applyFont="1" applyFill="1" applyBorder="1" applyAlignment="1">
      <alignment horizontal="left"/>
    </xf>
    <xf numFmtId="0" fontId="57" fillId="36" borderId="0" xfId="82" applyFont="1" applyFill="1" applyBorder="1" applyAlignment="1">
      <alignment horizontal="right"/>
    </xf>
    <xf numFmtId="3" fontId="58" fillId="40" borderId="0" xfId="82" applyNumberFormat="1" applyFont="1" applyFill="1" applyBorder="1" applyAlignment="1">
      <alignment horizontal="right"/>
    </xf>
    <xf numFmtId="3" fontId="57" fillId="0" borderId="0" xfId="82" applyNumberFormat="1" applyFont="1" applyFill="1"/>
    <xf numFmtId="0" fontId="57" fillId="0" borderId="0" xfId="83" applyFont="1" applyFill="1" applyBorder="1" applyAlignment="1">
      <alignment horizontal="right" wrapText="1"/>
    </xf>
    <xf numFmtId="3" fontId="57" fillId="0" borderId="0" xfId="83" applyNumberFormat="1" applyFont="1" applyFill="1" applyBorder="1" applyAlignment="1">
      <alignment horizontal="right" wrapText="1"/>
    </xf>
    <xf numFmtId="3" fontId="57" fillId="0" borderId="0" xfId="83" applyNumberFormat="1" applyFont="1" applyFill="1" applyBorder="1"/>
    <xf numFmtId="0" fontId="57" fillId="0" borderId="0" xfId="83" applyFont="1" applyFill="1" applyBorder="1"/>
    <xf numFmtId="3" fontId="57" fillId="54" borderId="0" xfId="82" applyNumberFormat="1" applyFont="1" applyFill="1" applyBorder="1" applyAlignment="1">
      <alignment horizontal="right"/>
    </xf>
    <xf numFmtId="3" fontId="57" fillId="37" borderId="0" xfId="82" applyNumberFormat="1" applyFont="1" applyFill="1" applyBorder="1" applyAlignment="1">
      <alignment horizontal="right"/>
    </xf>
    <xf numFmtId="3" fontId="58" fillId="0" borderId="0" xfId="82" applyNumberFormat="1" applyFont="1" applyFill="1" applyBorder="1" applyAlignment="1">
      <alignment horizontal="right"/>
    </xf>
    <xf numFmtId="0" fontId="57" fillId="41" borderId="0" xfId="79" applyFont="1" applyFill="1" applyBorder="1" applyAlignment="1">
      <alignment horizontal="right"/>
    </xf>
    <xf numFmtId="0" fontId="57" fillId="0" borderId="0" xfId="82" applyFont="1" applyFill="1" applyBorder="1" applyAlignment="1">
      <alignment horizontal="right"/>
    </xf>
    <xf numFmtId="0" fontId="57" fillId="36" borderId="0" xfId="82" applyFont="1" applyFill="1" applyBorder="1" applyAlignment="1">
      <alignment wrapText="1"/>
    </xf>
    <xf numFmtId="0" fontId="57" fillId="36" borderId="0" xfId="82" applyFont="1" applyFill="1" applyBorder="1" applyAlignment="1">
      <alignment horizontal="right" wrapText="1"/>
    </xf>
    <xf numFmtId="171" fontId="52" fillId="0" borderId="0" xfId="28" applyNumberFormat="1" applyFont="1" applyFill="1" applyBorder="1" applyAlignment="1">
      <alignment horizontal="right" vertical="top" wrapText="1"/>
    </xf>
    <xf numFmtId="0" fontId="1" fillId="35" borderId="0" xfId="0" applyFont="1" applyFill="1" applyAlignment="1"/>
    <xf numFmtId="0" fontId="1" fillId="55" borderId="16" xfId="0" applyFont="1" applyFill="1" applyBorder="1" applyAlignment="1"/>
    <xf numFmtId="0" fontId="1" fillId="55" borderId="17" xfId="0" applyFont="1" applyFill="1" applyBorder="1" applyAlignment="1"/>
    <xf numFmtId="0" fontId="1" fillId="55" borderId="18" xfId="0" applyFont="1" applyFill="1" applyBorder="1" applyAlignment="1"/>
    <xf numFmtId="0" fontId="1" fillId="55" borderId="23" xfId="0" applyFont="1" applyFill="1" applyBorder="1" applyAlignment="1"/>
    <xf numFmtId="0" fontId="1" fillId="55" borderId="0" xfId="0" applyFont="1" applyFill="1" applyBorder="1" applyAlignment="1"/>
    <xf numFmtId="0" fontId="1" fillId="55" borderId="22" xfId="0" applyFont="1" applyFill="1" applyBorder="1" applyAlignment="1"/>
    <xf numFmtId="0" fontId="1" fillId="55" borderId="19" xfId="0" applyFont="1" applyFill="1" applyBorder="1" applyAlignment="1"/>
    <xf numFmtId="0" fontId="1" fillId="55" borderId="20" xfId="0" applyFont="1" applyFill="1" applyBorder="1" applyAlignment="1"/>
    <xf numFmtId="0" fontId="1" fillId="55" borderId="21" xfId="0" applyFont="1" applyFill="1" applyBorder="1" applyAlignment="1"/>
    <xf numFmtId="0" fontId="42" fillId="35" borderId="0" xfId="0" applyFont="1" applyFill="1" applyBorder="1" applyAlignment="1">
      <alignment vertical="top" wrapText="1"/>
    </xf>
    <xf numFmtId="0" fontId="4" fillId="35" borderId="0" xfId="0" applyFont="1" applyFill="1" applyBorder="1" applyAlignment="1">
      <alignment vertical="center"/>
    </xf>
    <xf numFmtId="0" fontId="32" fillId="0" borderId="0" xfId="0" applyFont="1" applyAlignment="1">
      <alignment vertical="center"/>
    </xf>
    <xf numFmtId="0" fontId="32" fillId="35" borderId="0" xfId="0" applyFont="1" applyFill="1" applyBorder="1" applyAlignment="1"/>
    <xf numFmtId="0" fontId="41" fillId="35" borderId="0" xfId="0" applyFont="1" applyFill="1" applyBorder="1" applyAlignment="1">
      <alignment vertical="top" wrapText="1"/>
    </xf>
    <xf numFmtId="0" fontId="52" fillId="56" borderId="0" xfId="0" applyFont="1" applyFill="1" applyBorder="1"/>
    <xf numFmtId="0" fontId="52" fillId="57" borderId="0" xfId="0" applyFont="1" applyFill="1" applyBorder="1"/>
    <xf numFmtId="0" fontId="6" fillId="55" borderId="34" xfId="0" applyFont="1" applyFill="1" applyBorder="1" applyAlignment="1"/>
    <xf numFmtId="0" fontId="57" fillId="36" borderId="1" xfId="82" applyFont="1" applyFill="1" applyBorder="1" applyAlignment="1"/>
    <xf numFmtId="0" fontId="42" fillId="35" borderId="3" xfId="0" applyFont="1" applyFill="1" applyBorder="1" applyAlignment="1">
      <alignment horizontal="left" vertical="center"/>
    </xf>
    <xf numFmtId="0" fontId="33" fillId="35" borderId="36" xfId="0" applyFont="1" applyFill="1" applyBorder="1" applyAlignment="1">
      <alignment vertical="center"/>
    </xf>
    <xf numFmtId="0" fontId="33" fillId="35" borderId="36" xfId="0" applyFont="1" applyFill="1" applyBorder="1"/>
    <xf numFmtId="0" fontId="5" fillId="0" borderId="37" xfId="83" applyFont="1" applyFill="1" applyBorder="1" applyAlignment="1">
      <alignment horizontal="right" vertical="center" wrapText="1"/>
    </xf>
    <xf numFmtId="0" fontId="42" fillId="35" borderId="33" xfId="0" applyFont="1" applyFill="1" applyBorder="1" applyAlignment="1">
      <alignment horizontal="right" vertical="center"/>
    </xf>
    <xf numFmtId="0" fontId="48" fillId="35" borderId="3" xfId="0" applyFont="1" applyFill="1" applyBorder="1" applyAlignment="1">
      <alignment horizontal="left" vertical="center"/>
    </xf>
    <xf numFmtId="0" fontId="42" fillId="35" borderId="36" xfId="0" applyFont="1" applyFill="1" applyBorder="1" applyAlignment="1">
      <alignment horizontal="left"/>
    </xf>
    <xf numFmtId="0" fontId="42" fillId="35" borderId="37" xfId="0" applyFont="1" applyFill="1" applyBorder="1" applyAlignment="1">
      <alignment horizontal="right" vertical="center"/>
    </xf>
    <xf numFmtId="0" fontId="49" fillId="35" borderId="0" xfId="80" applyFont="1" applyFill="1" applyBorder="1" applyAlignment="1">
      <alignment vertical="top" wrapText="1"/>
    </xf>
    <xf numFmtId="0" fontId="6" fillId="35" borderId="0" xfId="80" applyFont="1" applyFill="1" applyBorder="1" applyAlignment="1">
      <alignment vertical="center" wrapText="1"/>
    </xf>
    <xf numFmtId="0" fontId="6" fillId="35" borderId="0" xfId="0" applyFont="1" applyFill="1" applyBorder="1" applyAlignment="1">
      <alignment vertical="center" wrapText="1"/>
    </xf>
    <xf numFmtId="0" fontId="49" fillId="35" borderId="0" xfId="80" applyFont="1" applyFill="1" applyBorder="1" applyAlignment="1">
      <alignment vertical="top" wrapText="1"/>
    </xf>
    <xf numFmtId="0" fontId="49" fillId="35" borderId="0" xfId="80" applyFont="1" applyFill="1" applyBorder="1" applyAlignment="1">
      <alignment wrapText="1"/>
    </xf>
    <xf numFmtId="0" fontId="50" fillId="35" borderId="0" xfId="80" applyFont="1" applyFill="1" applyBorder="1" applyAlignment="1">
      <alignment horizontal="justify"/>
    </xf>
    <xf numFmtId="0" fontId="49" fillId="35" borderId="0" xfId="80" applyFont="1" applyFill="1" applyBorder="1" applyAlignment="1"/>
    <xf numFmtId="0" fontId="34" fillId="35" borderId="0" xfId="80" applyFont="1" applyFill="1" applyBorder="1" applyAlignment="1">
      <alignment wrapText="1"/>
    </xf>
    <xf numFmtId="0" fontId="34" fillId="35" borderId="0" xfId="0" applyFont="1" applyFill="1" applyBorder="1" applyAlignment="1">
      <alignment wrapText="1"/>
    </xf>
    <xf numFmtId="0" fontId="34" fillId="35" borderId="0" xfId="80" applyFont="1" applyFill="1" applyBorder="1" applyAlignment="1">
      <alignment horizontal="left" wrapText="1"/>
    </xf>
    <xf numFmtId="0" fontId="51" fillId="35" borderId="0" xfId="76" applyFont="1" applyFill="1" applyBorder="1" applyAlignment="1" applyProtection="1">
      <alignment wrapText="1"/>
    </xf>
    <xf numFmtId="0" fontId="49" fillId="35" borderId="0" xfId="80" applyFont="1" applyFill="1" applyBorder="1" applyAlignment="1">
      <alignment horizontal="left" vertical="top" wrapText="1"/>
    </xf>
    <xf numFmtId="0" fontId="33" fillId="0" borderId="0" xfId="0" applyFont="1" applyFill="1" applyBorder="1" applyAlignment="1">
      <alignment horizontal="center"/>
    </xf>
    <xf numFmtId="0" fontId="40" fillId="35" borderId="0" xfId="0" applyFont="1" applyFill="1" applyBorder="1" applyAlignment="1">
      <alignment horizontal="left"/>
    </xf>
    <xf numFmtId="0" fontId="40" fillId="35" borderId="3" xfId="0" applyFont="1" applyFill="1" applyBorder="1" applyAlignment="1">
      <alignment horizontal="center"/>
    </xf>
    <xf numFmtId="0" fontId="40" fillId="35" borderId="0" xfId="0" applyFont="1" applyFill="1" applyBorder="1" applyAlignment="1">
      <alignment horizontal="left" wrapText="1"/>
    </xf>
    <xf numFmtId="0" fontId="40" fillId="35" borderId="0" xfId="0" applyFont="1" applyFill="1" applyBorder="1" applyAlignment="1">
      <alignment horizontal="left" vertical="center" wrapText="1"/>
    </xf>
    <xf numFmtId="0" fontId="32" fillId="35" borderId="0" xfId="0" applyFont="1" applyFill="1" applyBorder="1" applyAlignment="1">
      <alignment horizontal="left" vertical="center"/>
    </xf>
    <xf numFmtId="0" fontId="48" fillId="35" borderId="4" xfId="0" applyFont="1" applyFill="1" applyBorder="1" applyAlignment="1">
      <alignment horizontal="left" vertical="center"/>
    </xf>
    <xf numFmtId="0" fontId="48" fillId="35" borderId="5" xfId="0" applyFont="1" applyFill="1" applyBorder="1" applyAlignment="1">
      <alignment horizontal="left" vertical="center"/>
    </xf>
    <xf numFmtId="0" fontId="62" fillId="58" borderId="38" xfId="41" applyFont="1" applyFill="1" applyBorder="1" applyAlignment="1">
      <alignment horizontal="left" vertical="center" wrapText="1"/>
    </xf>
    <xf numFmtId="0" fontId="62" fillId="58" borderId="3" xfId="41" applyFont="1" applyFill="1" applyBorder="1" applyAlignment="1">
      <alignment horizontal="left" vertical="center" wrapText="1"/>
    </xf>
    <xf numFmtId="0" fontId="62" fillId="58" borderId="39" xfId="41" applyFont="1" applyFill="1" applyBorder="1" applyAlignment="1">
      <alignment horizontal="left" vertical="center" wrapText="1"/>
    </xf>
    <xf numFmtId="0" fontId="6" fillId="59" borderId="38" xfId="80" applyFont="1" applyFill="1" applyBorder="1" applyAlignment="1">
      <alignment horizontal="center" vertical="center" wrapText="1"/>
    </xf>
    <xf numFmtId="0" fontId="6" fillId="59" borderId="3" xfId="80" applyFont="1" applyFill="1" applyBorder="1" applyAlignment="1">
      <alignment horizontal="center" vertical="center" wrapText="1"/>
    </xf>
    <xf numFmtId="0" fontId="6" fillId="59" borderId="39" xfId="80" applyFont="1" applyFill="1" applyBorder="1" applyAlignment="1">
      <alignment horizontal="center" vertical="center" wrapText="1"/>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cellStyle name="Comma 2" xfId="77"/>
    <cellStyle name="Comma 4"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76" builtinId="8"/>
    <cellStyle name="Input" xfId="36" builtinId="20" customBuiltin="1"/>
    <cellStyle name="Linked Cell" xfId="37" builtinId="24" customBuiltin="1"/>
    <cellStyle name="Neutral" xfId="38" builtinId="28" customBuiltin="1"/>
    <cellStyle name="Normal" xfId="0" builtinId="0"/>
    <cellStyle name="Normal 10" xfId="78"/>
    <cellStyle name="Normal 10 2" xfId="39"/>
    <cellStyle name="Normal 10 2 2" xfId="40"/>
    <cellStyle name="Normal 2" xfId="41"/>
    <cellStyle name="Normal 2 2" xfId="42"/>
    <cellStyle name="Normal 2 2 2" xfId="43"/>
    <cellStyle name="Normal 2 2 3" xfId="44"/>
    <cellStyle name="Normal 2 3" xfId="45"/>
    <cellStyle name="Normal 3" xfId="46"/>
    <cellStyle name="Normal 3 2" xfId="47"/>
    <cellStyle name="Normal 4" xfId="48"/>
    <cellStyle name="Normal 4 14" xfId="49"/>
    <cellStyle name="Normal 4 2" xfId="50"/>
    <cellStyle name="Normal 4 2 2" xfId="51"/>
    <cellStyle name="Normal 5" xfId="52"/>
    <cellStyle name="Normal 5 2" xfId="53"/>
    <cellStyle name="Normal 5 3" xfId="54"/>
    <cellStyle name="Normal 6" xfId="55"/>
    <cellStyle name="Normal 7" xfId="56"/>
    <cellStyle name="Normal 8" xfId="57"/>
    <cellStyle name="Normal 9" xfId="58"/>
    <cellStyle name="Normal 9 2" xfId="59"/>
    <cellStyle name="Normal_ChartData" xfId="81"/>
    <cellStyle name="Normal_Data" xfId="79"/>
    <cellStyle name="Normal_Register Data" xfId="82"/>
    <cellStyle name="Normal_Sheet1" xfId="60"/>
    <cellStyle name="Normal_Sheet1_1" xfId="83"/>
    <cellStyle name="Normal_Sheet1_2" xfId="84"/>
    <cellStyle name="Normal_Wales GPPS 2009 results raw" xfId="80"/>
    <cellStyle name="Note 14" xfId="61"/>
    <cellStyle name="Note 2" xfId="62"/>
    <cellStyle name="Output" xfId="63" builtinId="21" customBuiltin="1"/>
    <cellStyle name="Output Amounts" xfId="64"/>
    <cellStyle name="Output Line Items" xfId="65"/>
    <cellStyle name="Percent" xfId="66" builtinId="5"/>
    <cellStyle name="Percent 2" xfId="67"/>
    <cellStyle name="Percent 2 2" xfId="68"/>
    <cellStyle name="Percent 3" xfId="69"/>
    <cellStyle name="Percent 4" xfId="70"/>
    <cellStyle name="Percent 5" xfId="71"/>
    <cellStyle name="Percent 6" xfId="72"/>
    <cellStyle name="Title" xfId="73" builtinId="15" customBuiltin="1"/>
    <cellStyle name="Total" xfId="74" builtinId="25" customBuiltin="1"/>
    <cellStyle name="Warning Text" xfId="75" builtinId="11" customBuiltin="1"/>
  </cellStyles>
  <dxfs count="35">
    <dxf>
      <fill>
        <patternFill>
          <bgColor theme="4" tint="0.79998168889431442"/>
        </patternFill>
      </fill>
    </dxf>
    <dxf>
      <font>
        <b/>
        <i val="0"/>
      </font>
      <border>
        <left style="medium">
          <color auto="1"/>
        </left>
        <right style="medium">
          <color auto="1"/>
        </right>
        <top style="medium">
          <color auto="1"/>
        </top>
        <bottom style="medium">
          <color auto="1"/>
        </bottom>
      </border>
    </dxf>
    <dxf>
      <font>
        <b/>
        <i val="0"/>
      </font>
    </dxf>
    <dxf>
      <font>
        <b/>
        <i val="0"/>
      </font>
      <border>
        <left style="medium">
          <color auto="1"/>
        </left>
        <right style="medium">
          <color auto="1"/>
        </right>
        <top style="medium">
          <color auto="1"/>
        </top>
        <bottom style="medium">
          <color auto="1"/>
        </bottom>
      </border>
    </dxf>
    <dxf>
      <font>
        <b/>
        <i val="0"/>
      </font>
      <fill>
        <patternFill>
          <bgColor theme="4" tint="0.79998168889431442"/>
        </patternFill>
      </fill>
      <border>
        <left style="medium">
          <color auto="1"/>
        </left>
        <right style="medium">
          <color auto="1"/>
        </right>
        <top style="medium">
          <color auto="1"/>
        </top>
        <bottom style="medium">
          <color auto="1"/>
        </bottom>
      </border>
    </dxf>
    <dxf>
      <border>
        <left style="thin">
          <color auto="1"/>
        </left>
        <right style="thin">
          <color auto="1"/>
        </right>
        <top style="thin">
          <color auto="1"/>
        </top>
        <bottom style="thin">
          <color auto="1"/>
        </bottom>
        <vertical style="thin">
          <color auto="1"/>
        </vertical>
      </border>
    </dxf>
    <dxf>
      <font>
        <color theme="4" tint="0.79998168889431442"/>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8168889431442"/>
          <bgColor theme="4" tint="0.79998168889431442"/>
        </patternFill>
      </fill>
    </dxf>
    <dxf>
      <font>
        <b/>
        <color theme="1"/>
      </font>
      <fill>
        <patternFill patternType="solid">
          <bgColor theme="4" tint="0.79998168889431442"/>
        </patternFill>
      </fill>
      <border>
        <left style="thin">
          <color theme="4" tint="0.79998168889431442"/>
        </left>
        <right style="thin">
          <color theme="4" tint="0.79998168889431442"/>
        </right>
        <top style="thin">
          <color theme="4" tint="0.79998168889431442"/>
        </top>
        <bottom style="thin">
          <color theme="4" tint="0.79998168889431442"/>
        </bottom>
      </border>
    </dxf>
    <dxf>
      <font>
        <b/>
        <color theme="1"/>
      </font>
      <fill>
        <patternFill patternType="solid">
          <fgColor theme="4" tint="0.59999389629810485"/>
          <bgColor theme="4" tint="0.59999389629810485"/>
        </patternFill>
      </fill>
    </dxf>
    <dxf>
      <font>
        <color auto="1"/>
      </font>
      <fill>
        <patternFill>
          <bgColor theme="4" tint="0.79998168889431442"/>
        </patternFill>
      </fill>
      <border>
        <left style="thin">
          <color theme="4" tint="0.79998168889431442"/>
        </left>
        <right style="thin">
          <color theme="4" tint="0.79998168889431442"/>
        </right>
        <top style="thin">
          <color theme="4" tint="0.79998168889431442"/>
        </top>
        <bottom style="thin">
          <color theme="4" tint="0.79998168889431442"/>
        </bottom>
      </border>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color theme="4" tint="-0.24994659260841701"/>
      </font>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8168889431442"/>
          <bgColor theme="4" tint="0.79998168889431442"/>
        </patternFill>
      </fill>
    </dxf>
    <dxf>
      <fill>
        <patternFill>
          <bgColor theme="4"/>
        </patternFill>
      </fill>
    </dxf>
    <dxf>
      <font>
        <b/>
        <color theme="1"/>
      </font>
      <fill>
        <patternFill patternType="solid">
          <bgColor theme="4" tint="0.79998168889431442"/>
        </patternFill>
      </fill>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color auto="1"/>
      </font>
      <fill>
        <patternFill>
          <bgColor theme="4"/>
        </patternFill>
      </fill>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s>
  <tableStyles count="4" defaultTableStyle="TableStyleMedium2" defaultPivotStyle="PivotStyleLight16">
    <tableStyle name="PivotStyleDP" table="0" count="14">
      <tableStyleElement type="wholeTable" dxfId="34"/>
      <tableStyleElement type="headerRow" dxfId="33"/>
      <tableStyleElement type="totalRow" dxfId="32"/>
      <tableStyleElement type="lastColumn" dxfId="31"/>
      <tableStyleElement type="firstRowStripe" dxfId="30"/>
      <tableStyleElement type="firstColumnStripe" dxfId="29"/>
      <tableStyleElement type="firstSubtotalColumn" dxfId="28"/>
      <tableStyleElement type="firstSubtotalRow" dxfId="27"/>
      <tableStyleElement type="secondSubtotalRow" dxfId="26"/>
      <tableStyleElement type="thirdColumnSubheading" dxfId="25"/>
      <tableStyleElement type="firstRowSubheading" dxfId="24"/>
      <tableStyleElement type="secondRowSubheading" dxfId="23"/>
      <tableStyleElement type="pageFieldLabels" dxfId="22"/>
      <tableStyleElement type="pageFieldValues" dxfId="21"/>
    </tableStyle>
    <tableStyle name="PivotStyleTracking" table="0" count="14">
      <tableStyleElement type="wholeTable" dxfId="20"/>
      <tableStyleElement type="headerRow" dxfId="19"/>
      <tableStyleElement type="totalRow" dxfId="18"/>
      <tableStyleElement type="lastColumn" dxfId="17"/>
      <tableStyleElement type="firstRowStripe" dxfId="16"/>
      <tableStyleElement type="firstColumnStripe" dxfId="15"/>
      <tableStyleElement type="firstSubtotalColumn" dxfId="14"/>
      <tableStyleElement type="secondSubtotalColumn"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 name="PivotTable Style 1" table="0" count="1">
      <tableStyleElement type="secondColumnStripe" dxfId="6"/>
    </tableStyle>
    <tableStyle name="PivotTable Style 2" table="0" count="6">
      <tableStyleElement type="wholeTable" dxfId="5"/>
      <tableStyleElement type="headerRow" dxfId="4"/>
      <tableStyleElement type="totalRow" dxfId="3"/>
      <tableStyleElement type="firstColumn" dxfId="2"/>
      <tableStyleElement type="lastColumn"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ECFF"/>
      <color rgb="FFFF9933"/>
      <color rgb="FF996600"/>
      <color rgb="FFFF5050"/>
      <color rgb="FFCC6600"/>
      <color rgb="FFCC9900"/>
      <color rgb="FF990033"/>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4900893513617"/>
          <c:y val="5.0553796996006463E-2"/>
          <c:w val="0.85887285143645953"/>
          <c:h val="0.70856935746764615"/>
        </c:manualLayout>
      </c:layout>
      <c:barChart>
        <c:barDir val="col"/>
        <c:grouping val="clustered"/>
        <c:varyColors val="0"/>
        <c:ser>
          <c:idx val="0"/>
          <c:order val="0"/>
          <c:tx>
            <c:strRef>
              <c:f>'Summary Report'!$A$17</c:f>
              <c:strCache>
                <c:ptCount val="1"/>
                <c:pt idx="0">
                  <c:v>List size</c:v>
                </c:pt>
              </c:strCache>
            </c:strRef>
          </c:tx>
          <c:spPr>
            <a:solidFill>
              <a:schemeClr val="accent3"/>
            </a:solidFill>
            <a:ln>
              <a:solidFill>
                <a:schemeClr val="tx1">
                  <a:tint val="75000"/>
                </a:schemeClr>
              </a:solidFill>
            </a:ln>
          </c:spPr>
          <c:invertIfNegative val="0"/>
          <c:dPt>
            <c:idx val="7"/>
            <c:invertIfNegative val="0"/>
            <c:bubble3D val="0"/>
          </c:dPt>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Report'!$C$17:$J$17</c:f>
              <c:numCache>
                <c:formatCode>#,##0</c:formatCode>
                <c:ptCount val="8"/>
                <c:pt idx="0">
                  <c:v>608274</c:v>
                </c:pt>
                <c:pt idx="1">
                  <c:v>551533</c:v>
                </c:pt>
                <c:pt idx="2">
                  <c:v>708330</c:v>
                </c:pt>
                <c:pt idx="3">
                  <c:v>516603</c:v>
                </c:pt>
                <c:pt idx="4">
                  <c:v>306376</c:v>
                </c:pt>
                <c:pt idx="5">
                  <c:v>392690</c:v>
                </c:pt>
                <c:pt idx="6">
                  <c:v>139086</c:v>
                </c:pt>
                <c:pt idx="7">
                  <c:v>3222892</c:v>
                </c:pt>
              </c:numCache>
            </c:numRef>
          </c:val>
        </c:ser>
        <c:dLbls>
          <c:showLegendKey val="0"/>
          <c:showVal val="0"/>
          <c:showCatName val="0"/>
          <c:showSerName val="0"/>
          <c:showPercent val="0"/>
          <c:showBubbleSize val="0"/>
        </c:dLbls>
        <c:gapWidth val="50"/>
        <c:axId val="237824640"/>
        <c:axId val="230736256"/>
      </c:barChart>
      <c:catAx>
        <c:axId val="237824640"/>
        <c:scaling>
          <c:orientation val="minMax"/>
        </c:scaling>
        <c:delete val="0"/>
        <c:axPos val="b"/>
        <c:numFmt formatCode="General" sourceLinked="1"/>
        <c:majorTickMark val="out"/>
        <c:minorTickMark val="none"/>
        <c:tickLblPos val="nextTo"/>
        <c:txPr>
          <a:bodyPr rot="0"/>
          <a:lstStyle/>
          <a:p>
            <a:pPr>
              <a:defRPr sz="900">
                <a:latin typeface="Arail"/>
              </a:defRPr>
            </a:pPr>
            <a:endParaRPr lang="en-US"/>
          </a:p>
        </c:txPr>
        <c:crossAx val="230736256"/>
        <c:crosses val="autoZero"/>
        <c:auto val="1"/>
        <c:lblAlgn val="ctr"/>
        <c:lblOffset val="100"/>
        <c:noMultiLvlLbl val="0"/>
      </c:catAx>
      <c:valAx>
        <c:axId val="230736256"/>
        <c:scaling>
          <c:orientation val="minMax"/>
        </c:scaling>
        <c:delete val="0"/>
        <c:axPos val="l"/>
        <c:majorGridlines>
          <c:spPr>
            <a:ln w="9525">
              <a:solidFill>
                <a:schemeClr val="tx1">
                  <a:tint val="75000"/>
                </a:schemeClr>
              </a:solidFill>
              <a:prstDash val="dash"/>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7824640"/>
        <c:crosses val="autoZero"/>
        <c:crossBetween val="between"/>
      </c:valAx>
      <c:spPr>
        <a:solidFill>
          <a:srgbClr val="FFFFFF"/>
        </a:solidFill>
      </c:spPr>
    </c:plotArea>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179942767160987E-2"/>
          <c:y val="5.0664605749943151E-2"/>
          <c:w val="0.88535901448060406"/>
          <c:h val="0.70486217014966179"/>
        </c:manualLayout>
      </c:layout>
      <c:barChart>
        <c:barDir val="col"/>
        <c:grouping val="clustered"/>
        <c:varyColors val="0"/>
        <c:ser>
          <c:idx val="0"/>
          <c:order val="0"/>
          <c:tx>
            <c:strRef>
              <c:f>'Summary Report'!$A$75</c:f>
              <c:strCache>
                <c:ptCount val="1"/>
                <c:pt idx="0">
                  <c:v>Diabetes (b)</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Report'!$C$75:$J$75</c:f>
              <c:numCache>
                <c:formatCode>0.0%</c:formatCode>
                <c:ptCount val="8"/>
                <c:pt idx="0">
                  <c:v>6.4324630018708667E-2</c:v>
                </c:pt>
                <c:pt idx="1">
                  <c:v>6.137620051746677E-2</c:v>
                </c:pt>
                <c:pt idx="2">
                  <c:v>5.8412039586068637E-2</c:v>
                </c:pt>
                <c:pt idx="3">
                  <c:v>4.7949779618004541E-2</c:v>
                </c:pt>
                <c:pt idx="4">
                  <c:v>6.2273154555187088E-2</c:v>
                </c:pt>
                <c:pt idx="5">
                  <c:v>6.2968244671369272E-2</c:v>
                </c:pt>
                <c:pt idx="6">
                  <c:v>6.2263635448571386E-2</c:v>
                </c:pt>
                <c:pt idx="7">
                  <c:v>5.9446608822138626E-2</c:v>
                </c:pt>
              </c:numCache>
            </c:numRef>
          </c:val>
        </c:ser>
        <c:dLbls>
          <c:showLegendKey val="0"/>
          <c:showVal val="0"/>
          <c:showCatName val="0"/>
          <c:showSerName val="0"/>
          <c:showPercent val="0"/>
          <c:showBubbleSize val="0"/>
        </c:dLbls>
        <c:gapWidth val="50"/>
        <c:axId val="241480448"/>
        <c:axId val="241481984"/>
      </c:barChart>
      <c:catAx>
        <c:axId val="241480448"/>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41481984"/>
        <c:crosses val="autoZero"/>
        <c:auto val="1"/>
        <c:lblAlgn val="ctr"/>
        <c:lblOffset val="100"/>
        <c:noMultiLvlLbl val="0"/>
      </c:catAx>
      <c:valAx>
        <c:axId val="241481984"/>
        <c:scaling>
          <c:orientation val="minMax"/>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1480448"/>
        <c:crosses val="autoZero"/>
        <c:crossBetween val="between"/>
      </c:valAx>
      <c:spPr>
        <a:solidFill>
          <a:srgbClr val="FFFFFF"/>
        </a:solidFill>
      </c:spPr>
    </c:plotArea>
    <c:legend>
      <c:legendPos val="b"/>
      <c:layout>
        <c:manualLayout>
          <c:xMode val="edge"/>
          <c:yMode val="edge"/>
          <c:x val="0.78228888888888892"/>
          <c:y val="2.3263649251509342E-2"/>
          <c:w val="0.20321630824372755"/>
          <c:h val="7.859106699949843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32155282915218E-2"/>
          <c:y val="4.2212698820703498E-2"/>
          <c:w val="0.89133137934915119"/>
          <c:h val="0.71368895408528799"/>
        </c:manualLayout>
      </c:layout>
      <c:barChart>
        <c:barDir val="col"/>
        <c:grouping val="clustered"/>
        <c:varyColors val="0"/>
        <c:ser>
          <c:idx val="0"/>
          <c:order val="0"/>
          <c:tx>
            <c:strRef>
              <c:f>'Summary Report'!$A$76</c:f>
              <c:strCache>
                <c:ptCount val="1"/>
                <c:pt idx="0">
                  <c:v>Epilepsy (c)</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Report'!$C$76:$J$76</c:f>
              <c:numCache>
                <c:formatCode>0.0%</c:formatCode>
                <c:ptCount val="8"/>
                <c:pt idx="0">
                  <c:v>7.7218490351387697E-3</c:v>
                </c:pt>
                <c:pt idx="1">
                  <c:v>7.8961730304442351E-3</c:v>
                </c:pt>
                <c:pt idx="2">
                  <c:v>7.5007411799584943E-3</c:v>
                </c:pt>
                <c:pt idx="3">
                  <c:v>6.4478913208014669E-3</c:v>
                </c:pt>
                <c:pt idx="4">
                  <c:v>8.5189440426143032E-3</c:v>
                </c:pt>
                <c:pt idx="5">
                  <c:v>7.9808500343782635E-3</c:v>
                </c:pt>
                <c:pt idx="6">
                  <c:v>6.7296492817393557E-3</c:v>
                </c:pt>
                <c:pt idx="7">
                  <c:v>7.5633933746461256E-3</c:v>
                </c:pt>
              </c:numCache>
            </c:numRef>
          </c:val>
        </c:ser>
        <c:dLbls>
          <c:showLegendKey val="0"/>
          <c:showVal val="0"/>
          <c:showCatName val="0"/>
          <c:showSerName val="0"/>
          <c:showPercent val="0"/>
          <c:showBubbleSize val="0"/>
        </c:dLbls>
        <c:gapWidth val="50"/>
        <c:axId val="241969024"/>
        <c:axId val="241970560"/>
      </c:barChart>
      <c:catAx>
        <c:axId val="241969024"/>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41970560"/>
        <c:crosses val="autoZero"/>
        <c:auto val="1"/>
        <c:lblAlgn val="ctr"/>
        <c:lblOffset val="100"/>
        <c:noMultiLvlLbl val="0"/>
      </c:catAx>
      <c:valAx>
        <c:axId val="241970560"/>
        <c:scaling>
          <c:orientation val="minMax"/>
          <c:max val="1.0000000000000002E-2"/>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1969024"/>
        <c:crosses val="autoZero"/>
        <c:crossBetween val="between"/>
      </c:valAx>
      <c:spPr>
        <a:solidFill>
          <a:srgbClr val="FFFFFF"/>
        </a:solidFill>
        <a:ln>
          <a:noFill/>
        </a:ln>
      </c:spPr>
    </c:plotArea>
    <c:legend>
      <c:legendPos val="b"/>
      <c:layout>
        <c:manualLayout>
          <c:xMode val="edge"/>
          <c:yMode val="edge"/>
          <c:x val="0.80048100358422936"/>
          <c:y val="1.6937407407407408E-2"/>
          <c:w val="0.19335733810804281"/>
          <c:h val="8.062251476260774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66989474715056E-2"/>
          <c:y val="6.8199137892986927E-2"/>
          <c:w val="0.87214014607370216"/>
          <c:h val="0.66680930807431882"/>
        </c:manualLayout>
      </c:layout>
      <c:barChart>
        <c:barDir val="col"/>
        <c:grouping val="clustered"/>
        <c:varyColors val="0"/>
        <c:ser>
          <c:idx val="0"/>
          <c:order val="0"/>
          <c:tx>
            <c:strRef>
              <c:f>'Summary Report'!$A$77</c:f>
              <c:strCache>
                <c:ptCount val="1"/>
                <c:pt idx="0">
                  <c:v>Heart Failure </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Report'!$C$77:$J$77</c:f>
              <c:numCache>
                <c:formatCode>0.0%</c:formatCode>
                <c:ptCount val="8"/>
                <c:pt idx="0">
                  <c:v>9.8672637660001915E-3</c:v>
                </c:pt>
                <c:pt idx="1">
                  <c:v>1.0537900723982065E-2</c:v>
                </c:pt>
                <c:pt idx="2">
                  <c:v>1.1042875495884686E-2</c:v>
                </c:pt>
                <c:pt idx="3">
                  <c:v>8.1764914257176202E-3</c:v>
                </c:pt>
                <c:pt idx="4">
                  <c:v>8.6625584249419019E-3</c:v>
                </c:pt>
                <c:pt idx="5">
                  <c:v>1.1263337492678703E-2</c:v>
                </c:pt>
                <c:pt idx="6">
                  <c:v>1.2316120961131962E-2</c:v>
                </c:pt>
                <c:pt idx="7">
                  <c:v>1.0130652842229897E-2</c:v>
                </c:pt>
              </c:numCache>
            </c:numRef>
          </c:val>
        </c:ser>
        <c:dLbls>
          <c:showLegendKey val="0"/>
          <c:showVal val="0"/>
          <c:showCatName val="0"/>
          <c:showSerName val="0"/>
          <c:showPercent val="0"/>
          <c:showBubbleSize val="0"/>
        </c:dLbls>
        <c:gapWidth val="50"/>
        <c:axId val="241978368"/>
        <c:axId val="242004736"/>
      </c:barChart>
      <c:catAx>
        <c:axId val="24197836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2004736"/>
        <c:crosses val="autoZero"/>
        <c:auto val="1"/>
        <c:lblAlgn val="ctr"/>
        <c:lblOffset val="100"/>
        <c:noMultiLvlLbl val="0"/>
      </c:catAx>
      <c:valAx>
        <c:axId val="242004736"/>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1978368"/>
        <c:crosses val="autoZero"/>
        <c:crossBetween val="between"/>
      </c:valAx>
      <c:spPr>
        <a:solidFill>
          <a:srgbClr val="FFFFFF"/>
        </a:solidFill>
      </c:spPr>
    </c:plotArea>
    <c:legend>
      <c:legendPos val="b"/>
      <c:layout>
        <c:manualLayout>
          <c:xMode val="edge"/>
          <c:yMode val="edge"/>
          <c:x val="0.78731228738208847"/>
          <c:y val="2.8650545594121855E-3"/>
          <c:w val="0.21029424011290254"/>
          <c:h val="7.970186691774675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52651348825005E-2"/>
          <c:y val="5.1974220489004123E-2"/>
          <c:w val="0.89580732265069951"/>
          <c:h val="0.70668309602655788"/>
        </c:manualLayout>
      </c:layout>
      <c:barChart>
        <c:barDir val="col"/>
        <c:grouping val="clustered"/>
        <c:varyColors val="0"/>
        <c:ser>
          <c:idx val="0"/>
          <c:order val="0"/>
          <c:tx>
            <c:strRef>
              <c:f>'Summary Report'!$A$78</c:f>
              <c:strCache>
                <c:ptCount val="1"/>
                <c:pt idx="0">
                  <c:v>Heart Failure (due to Left Ventricular Dysfunction) (d)</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Report'!$C$78:$J$78</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242033792"/>
        <c:axId val="242035328"/>
      </c:barChart>
      <c:catAx>
        <c:axId val="24203379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2035328"/>
        <c:crosses val="autoZero"/>
        <c:auto val="1"/>
        <c:lblAlgn val="ctr"/>
        <c:lblOffset val="100"/>
        <c:noMultiLvlLbl val="0"/>
      </c:catAx>
      <c:valAx>
        <c:axId val="242035328"/>
        <c:scaling>
          <c:orientation val="minMax"/>
          <c:min val="0"/>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2033792"/>
        <c:crosses val="autoZero"/>
        <c:crossBetween val="between"/>
      </c:valAx>
      <c:spPr>
        <a:solidFill>
          <a:srgbClr val="FFFFFF"/>
        </a:solidFill>
      </c:spPr>
    </c:plotArea>
    <c:legend>
      <c:legendPos val="b"/>
      <c:layout>
        <c:manualLayout>
          <c:xMode val="edge"/>
          <c:yMode val="edge"/>
          <c:x val="0.33630125448028669"/>
          <c:y val="7.4662990615922452E-3"/>
          <c:w val="0.63782078853046609"/>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568100358423"/>
          <c:y val="5.1974220489004123E-2"/>
          <c:w val="0.87694641577060928"/>
          <c:h val="0.70668309602655788"/>
        </c:manualLayout>
      </c:layout>
      <c:barChart>
        <c:barDir val="col"/>
        <c:grouping val="clustered"/>
        <c:varyColors val="0"/>
        <c:ser>
          <c:idx val="0"/>
          <c:order val="0"/>
          <c:tx>
            <c:strRef>
              <c:f>'Summary Report'!$A$79</c:f>
              <c:strCache>
                <c:ptCount val="1"/>
                <c:pt idx="0">
                  <c:v>Hypertension</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Report'!$C$79:$J$79</c:f>
              <c:numCache>
                <c:formatCode>0.0%</c:formatCode>
                <c:ptCount val="8"/>
                <c:pt idx="0">
                  <c:v>0.16201909008111476</c:v>
                </c:pt>
                <c:pt idx="1">
                  <c:v>0.15232089466994722</c:v>
                </c:pt>
                <c:pt idx="2">
                  <c:v>0.16522524811881467</c:v>
                </c:pt>
                <c:pt idx="3">
                  <c:v>0.12298225136129678</c:v>
                </c:pt>
                <c:pt idx="4">
                  <c:v>0.16650782045591039</c:v>
                </c:pt>
                <c:pt idx="5">
                  <c:v>0.16561919071022943</c:v>
                </c:pt>
                <c:pt idx="6">
                  <c:v>0.17298649756265908</c:v>
                </c:pt>
                <c:pt idx="7">
                  <c:v>0.15614547431313242</c:v>
                </c:pt>
              </c:numCache>
            </c:numRef>
          </c:val>
        </c:ser>
        <c:dLbls>
          <c:showLegendKey val="0"/>
          <c:showVal val="0"/>
          <c:showCatName val="0"/>
          <c:showSerName val="0"/>
          <c:showPercent val="0"/>
          <c:showBubbleSize val="0"/>
        </c:dLbls>
        <c:gapWidth val="50"/>
        <c:axId val="242055808"/>
        <c:axId val="242061696"/>
      </c:barChart>
      <c:catAx>
        <c:axId val="24205580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2061696"/>
        <c:crosses val="autoZero"/>
        <c:auto val="1"/>
        <c:lblAlgn val="ctr"/>
        <c:lblOffset val="100"/>
        <c:noMultiLvlLbl val="0"/>
      </c:catAx>
      <c:valAx>
        <c:axId val="242061696"/>
        <c:scaling>
          <c:orientation val="minMax"/>
          <c:max val="0.2"/>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2055808"/>
        <c:crosses val="autoZero"/>
        <c:crossBetween val="between"/>
      </c:valAx>
      <c:spPr>
        <a:solidFill>
          <a:srgbClr val="FFFFFF"/>
        </a:solidFill>
      </c:spPr>
    </c:plotArea>
    <c:legend>
      <c:legendPos val="b"/>
      <c:layout>
        <c:manualLayout>
          <c:xMode val="edge"/>
          <c:yMode val="edge"/>
          <c:x val="0.72332043010752689"/>
          <c:y val="1.6937037037037039E-2"/>
          <c:w val="0.25608662873668431"/>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Report'!$A$80</c:f>
              <c:strCache>
                <c:ptCount val="1"/>
                <c:pt idx="0">
                  <c:v>Mental Health</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Report'!$C$80:$J$80</c:f>
              <c:numCache>
                <c:formatCode>0.0%</c:formatCode>
                <c:ptCount val="8"/>
                <c:pt idx="0">
                  <c:v>8.8266143218352251E-3</c:v>
                </c:pt>
                <c:pt idx="1">
                  <c:v>1.0797178047369786E-2</c:v>
                </c:pt>
                <c:pt idx="2">
                  <c:v>8.8673358462863349E-3</c:v>
                </c:pt>
                <c:pt idx="3">
                  <c:v>8.6507434141884585E-3</c:v>
                </c:pt>
                <c:pt idx="4">
                  <c:v>9.1162493145677207E-3</c:v>
                </c:pt>
                <c:pt idx="5">
                  <c:v>9.1318852020677889E-3</c:v>
                </c:pt>
                <c:pt idx="6">
                  <c:v>9.627137166932689E-3</c:v>
                </c:pt>
                <c:pt idx="7">
                  <c:v>9.2438716531611977E-3</c:v>
                </c:pt>
              </c:numCache>
            </c:numRef>
          </c:val>
        </c:ser>
        <c:dLbls>
          <c:showLegendKey val="0"/>
          <c:showVal val="0"/>
          <c:showCatName val="0"/>
          <c:showSerName val="0"/>
          <c:showPercent val="0"/>
          <c:showBubbleSize val="0"/>
        </c:dLbls>
        <c:gapWidth val="50"/>
        <c:axId val="242077696"/>
        <c:axId val="242079232"/>
      </c:barChart>
      <c:catAx>
        <c:axId val="24207769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2079232"/>
        <c:crosses val="autoZero"/>
        <c:auto val="1"/>
        <c:lblAlgn val="ctr"/>
        <c:lblOffset val="100"/>
        <c:noMultiLvlLbl val="0"/>
      </c:catAx>
      <c:valAx>
        <c:axId val="242079232"/>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2077696"/>
        <c:crosses val="autoZero"/>
        <c:crossBetween val="between"/>
      </c:valAx>
      <c:spPr>
        <a:solidFill>
          <a:srgbClr val="FFFFFF"/>
        </a:solidFill>
      </c:spPr>
    </c:plotArea>
    <c:legend>
      <c:legendPos val="b"/>
      <c:layout>
        <c:manualLayout>
          <c:xMode val="edge"/>
          <c:yMode val="edge"/>
          <c:x val="0.75469900213794605"/>
          <c:y val="8.4431926781934116E-3"/>
          <c:w val="0.2318549336682627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Report'!$A$81</c:f>
              <c:strCache>
                <c:ptCount val="1"/>
                <c:pt idx="0">
                  <c:v>Obesity (e)</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Report'!$C$81:$J$81</c:f>
              <c:numCache>
                <c:formatCode>0.0%</c:formatCode>
                <c:ptCount val="8"/>
                <c:pt idx="0">
                  <c:v>0.11137743845701115</c:v>
                </c:pt>
                <c:pt idx="1">
                  <c:v>9.8423847711741633E-2</c:v>
                </c:pt>
                <c:pt idx="2">
                  <c:v>8.4474750469413967E-2</c:v>
                </c:pt>
                <c:pt idx="3">
                  <c:v>7.5597702684653406E-2</c:v>
                </c:pt>
                <c:pt idx="4">
                  <c:v>0.11934355171423348</c:v>
                </c:pt>
                <c:pt idx="5">
                  <c:v>9.6483231047391066E-2</c:v>
                </c:pt>
                <c:pt idx="6">
                  <c:v>9.8061630933379343E-2</c:v>
                </c:pt>
                <c:pt idx="7">
                  <c:v>9.5880656255313557E-2</c:v>
                </c:pt>
              </c:numCache>
            </c:numRef>
          </c:val>
        </c:ser>
        <c:dLbls>
          <c:showLegendKey val="0"/>
          <c:showVal val="0"/>
          <c:showCatName val="0"/>
          <c:showSerName val="0"/>
          <c:showPercent val="0"/>
          <c:showBubbleSize val="0"/>
        </c:dLbls>
        <c:gapWidth val="50"/>
        <c:axId val="73946240"/>
        <c:axId val="73947776"/>
      </c:barChart>
      <c:catAx>
        <c:axId val="73946240"/>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73947776"/>
        <c:crosses val="autoZero"/>
        <c:auto val="1"/>
        <c:lblAlgn val="ctr"/>
        <c:lblOffset val="100"/>
        <c:noMultiLvlLbl val="0"/>
      </c:catAx>
      <c:valAx>
        <c:axId val="73947776"/>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73946240"/>
        <c:crosses val="autoZero"/>
        <c:crossBetween val="between"/>
      </c:valAx>
      <c:spPr>
        <a:solidFill>
          <a:srgbClr val="FFFFFF"/>
        </a:solidFill>
      </c:spPr>
    </c:plotArea>
    <c:legend>
      <c:legendPos val="b"/>
      <c:layout>
        <c:manualLayout>
          <c:xMode val="edge"/>
          <c:yMode val="edge"/>
          <c:x val="0.75469900213794605"/>
          <c:y val="8.4431926781934116E-3"/>
          <c:w val="0.2318549336682627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7365591397849"/>
          <c:y val="5.1191962898469154E-2"/>
          <c:w val="0.87392329749103947"/>
          <c:h val="0.69713632819141769"/>
        </c:manualLayout>
      </c:layout>
      <c:barChart>
        <c:barDir val="col"/>
        <c:grouping val="clustered"/>
        <c:varyColors val="0"/>
        <c:ser>
          <c:idx val="0"/>
          <c:order val="0"/>
          <c:tx>
            <c:strRef>
              <c:f>'Summary Report'!$A$82</c:f>
              <c:strCache>
                <c:ptCount val="1"/>
                <c:pt idx="0">
                  <c:v>Osteoporosis</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Report'!$C$82:$J$82</c:f>
              <c:numCache>
                <c:formatCode>0.0%</c:formatCode>
                <c:ptCount val="8"/>
                <c:pt idx="0">
                  <c:v>2.0911628641040059E-3</c:v>
                </c:pt>
                <c:pt idx="1">
                  <c:v>2.8447980447226188E-3</c:v>
                </c:pt>
                <c:pt idx="2">
                  <c:v>2.8616605254612962E-3</c:v>
                </c:pt>
                <c:pt idx="3">
                  <c:v>2.3286740495119078E-3</c:v>
                </c:pt>
                <c:pt idx="4">
                  <c:v>1.7201086246964514E-3</c:v>
                </c:pt>
                <c:pt idx="5">
                  <c:v>2.5847360513382056E-3</c:v>
                </c:pt>
                <c:pt idx="6">
                  <c:v>3.2354083085285364E-3</c:v>
                </c:pt>
                <c:pt idx="7">
                  <c:v>2.5017903175160693E-3</c:v>
                </c:pt>
              </c:numCache>
            </c:numRef>
          </c:val>
        </c:ser>
        <c:dLbls>
          <c:showLegendKey val="0"/>
          <c:showVal val="0"/>
          <c:showCatName val="0"/>
          <c:showSerName val="0"/>
          <c:showPercent val="0"/>
          <c:showBubbleSize val="0"/>
        </c:dLbls>
        <c:gapWidth val="50"/>
        <c:axId val="73959680"/>
        <c:axId val="230715392"/>
      </c:barChart>
      <c:catAx>
        <c:axId val="73959680"/>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30715392"/>
        <c:crosses val="autoZero"/>
        <c:auto val="1"/>
        <c:lblAlgn val="ctr"/>
        <c:lblOffset val="100"/>
        <c:noMultiLvlLbl val="0"/>
      </c:catAx>
      <c:valAx>
        <c:axId val="230715392"/>
        <c:scaling>
          <c:orientation val="minMax"/>
        </c:scaling>
        <c:delete val="0"/>
        <c:axPos val="l"/>
        <c:majorGridlines>
          <c:spPr>
            <a:ln w="9525">
              <a:solidFill>
                <a:schemeClr val="tx1">
                  <a:tint val="75000"/>
                </a:schemeClr>
              </a:solidFill>
              <a:prstDash val="dash"/>
            </a:ln>
          </c:spPr>
        </c:majorGridlines>
        <c:numFmt formatCode="0.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73959680"/>
        <c:crosses val="autoZero"/>
        <c:crossBetween val="between"/>
      </c:valAx>
      <c:spPr>
        <a:solidFill>
          <a:srgbClr val="FFFFFF"/>
        </a:solidFill>
      </c:spPr>
    </c:plotArea>
    <c:legend>
      <c:legendPos val="b"/>
      <c:layout>
        <c:manualLayout>
          <c:xMode val="edge"/>
          <c:yMode val="edge"/>
          <c:x val="0.75469900213794605"/>
          <c:y val="8.4431926781934116E-3"/>
          <c:w val="0.2318549336682627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56821708099157E-2"/>
          <c:y val="5.0157563685205818E-2"/>
          <c:w val="0.88685946281419159"/>
          <c:h val="0.7078158553193048"/>
        </c:manualLayout>
      </c:layout>
      <c:barChart>
        <c:barDir val="col"/>
        <c:grouping val="clustered"/>
        <c:varyColors val="0"/>
        <c:ser>
          <c:idx val="0"/>
          <c:order val="0"/>
          <c:tx>
            <c:strRef>
              <c:f>'Summary Report'!$A$83</c:f>
              <c:strCache>
                <c:ptCount val="1"/>
                <c:pt idx="0">
                  <c:v>Palliative Care (PC)</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Report'!$C$83:$J$83</c:f>
              <c:numCache>
                <c:formatCode>0.0%</c:formatCode>
                <c:ptCount val="8"/>
                <c:pt idx="0">
                  <c:v>4.052450047182684E-3</c:v>
                </c:pt>
                <c:pt idx="1">
                  <c:v>2.413273548454943E-3</c:v>
                </c:pt>
                <c:pt idx="2">
                  <c:v>3.2004856493442323E-3</c:v>
                </c:pt>
                <c:pt idx="3">
                  <c:v>1.9066865658929585E-3</c:v>
                </c:pt>
                <c:pt idx="4">
                  <c:v>2.1248400658014986E-3</c:v>
                </c:pt>
                <c:pt idx="5">
                  <c:v>4.2170668975527771E-3</c:v>
                </c:pt>
                <c:pt idx="6">
                  <c:v>4.7308859266928377E-3</c:v>
                </c:pt>
                <c:pt idx="7">
                  <c:v>3.1068369650611937E-3</c:v>
                </c:pt>
              </c:numCache>
            </c:numRef>
          </c:val>
        </c:ser>
        <c:dLbls>
          <c:showLegendKey val="0"/>
          <c:showVal val="0"/>
          <c:showCatName val="0"/>
          <c:showSerName val="0"/>
          <c:showPercent val="0"/>
          <c:showBubbleSize val="0"/>
        </c:dLbls>
        <c:gapWidth val="50"/>
        <c:axId val="243146112"/>
        <c:axId val="243164288"/>
      </c:barChart>
      <c:catAx>
        <c:axId val="24314611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3164288"/>
        <c:crosses val="autoZero"/>
        <c:auto val="1"/>
        <c:lblAlgn val="ctr"/>
        <c:lblOffset val="100"/>
        <c:noMultiLvlLbl val="0"/>
      </c:catAx>
      <c:valAx>
        <c:axId val="243164288"/>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3146112"/>
        <c:crosses val="autoZero"/>
        <c:crossBetween val="between"/>
      </c:valAx>
      <c:spPr>
        <a:solidFill>
          <a:srgbClr val="FFFFFF"/>
        </a:solidFill>
      </c:spPr>
    </c:plotArea>
    <c:legend>
      <c:legendPos val="b"/>
      <c:layout>
        <c:manualLayout>
          <c:xMode val="edge"/>
          <c:yMode val="edge"/>
          <c:x val="0.12984105092576631"/>
          <c:y val="1.0239754590565996E-2"/>
          <c:w val="0.37249387994345412"/>
          <c:h val="7.7804542042055516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Report'!$A$84</c:f>
              <c:strCache>
                <c:ptCount val="1"/>
                <c:pt idx="0">
                  <c:v>Peripheral Arterial Disease (PAD)</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Report'!$C$84:$J$84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243196672"/>
        <c:axId val="243198208"/>
      </c:barChart>
      <c:catAx>
        <c:axId val="24319667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3198208"/>
        <c:crosses val="autoZero"/>
        <c:auto val="1"/>
        <c:lblAlgn val="ctr"/>
        <c:lblOffset val="100"/>
        <c:noMultiLvlLbl val="0"/>
      </c:catAx>
      <c:valAx>
        <c:axId val="243198208"/>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3196672"/>
        <c:crosses val="autoZero"/>
        <c:crossBetween val="between"/>
      </c:valAx>
      <c:spPr>
        <a:solidFill>
          <a:srgbClr val="FFFFFF"/>
        </a:solidFill>
      </c:spPr>
    </c:plotArea>
    <c:legend>
      <c:legendPos val="b"/>
      <c:layout>
        <c:manualLayout>
          <c:xMode val="edge"/>
          <c:yMode val="edge"/>
          <c:x val="0.55441218637992828"/>
          <c:y val="8.4433333333333339E-3"/>
          <c:w val="0.43214175627240142"/>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 Report'!$A$18</c:f>
              <c:strCache>
                <c:ptCount val="1"/>
                <c:pt idx="0">
                  <c:v>Average patient list size per practice</c:v>
                </c:pt>
              </c:strCache>
            </c:strRef>
          </c:tx>
          <c:spPr>
            <a:solidFill>
              <a:schemeClr val="accent3"/>
            </a:solidFill>
            <a:ln>
              <a:solidFill>
                <a:schemeClr val="bg1">
                  <a:lumMod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Report'!$C$18:$J$18</c:f>
              <c:numCache>
                <c:formatCode>#,##0</c:formatCode>
                <c:ptCount val="8"/>
                <c:pt idx="0">
                  <c:v>7603.4250000000002</c:v>
                </c:pt>
                <c:pt idx="1">
                  <c:v>7555.2465753424658</c:v>
                </c:pt>
                <c:pt idx="2">
                  <c:v>6498.440366972477</c:v>
                </c:pt>
                <c:pt idx="3">
                  <c:v>7827.318181818182</c:v>
                </c:pt>
                <c:pt idx="4">
                  <c:v>7294.666666666667</c:v>
                </c:pt>
                <c:pt idx="5">
                  <c:v>7409.2452830188677</c:v>
                </c:pt>
                <c:pt idx="6">
                  <c:v>8181.5294117647063</c:v>
                </c:pt>
                <c:pt idx="7">
                  <c:v>7324.7545454545452</c:v>
                </c:pt>
              </c:numCache>
            </c:numRef>
          </c:val>
        </c:ser>
        <c:dLbls>
          <c:showLegendKey val="0"/>
          <c:showVal val="0"/>
          <c:showCatName val="0"/>
          <c:showSerName val="0"/>
          <c:showPercent val="0"/>
          <c:showBubbleSize val="0"/>
        </c:dLbls>
        <c:gapWidth val="50"/>
        <c:axId val="238071168"/>
        <c:axId val="238089344"/>
      </c:barChart>
      <c:catAx>
        <c:axId val="238071168"/>
        <c:scaling>
          <c:orientation val="minMax"/>
        </c:scaling>
        <c:delete val="0"/>
        <c:axPos val="b"/>
        <c:numFmt formatCode="General" sourceLinked="1"/>
        <c:majorTickMark val="out"/>
        <c:minorTickMark val="none"/>
        <c:tickLblPos val="nextTo"/>
        <c:txPr>
          <a:bodyPr/>
          <a:lstStyle/>
          <a:p>
            <a:pPr>
              <a:defRPr sz="900"/>
            </a:pPr>
            <a:endParaRPr lang="en-US"/>
          </a:p>
        </c:txPr>
        <c:crossAx val="238089344"/>
        <c:crosses val="autoZero"/>
        <c:auto val="1"/>
        <c:lblAlgn val="ctr"/>
        <c:lblOffset val="100"/>
        <c:noMultiLvlLbl val="0"/>
      </c:catAx>
      <c:valAx>
        <c:axId val="238089344"/>
        <c:scaling>
          <c:orientation val="minMax"/>
        </c:scaling>
        <c:delete val="0"/>
        <c:axPos val="l"/>
        <c:majorGridlines>
          <c:spPr>
            <a:ln w="9525">
              <a:prstDash val="dash"/>
            </a:ln>
          </c:spPr>
        </c:majorGridlines>
        <c:numFmt formatCode="#,##0" sourceLinked="1"/>
        <c:majorTickMark val="out"/>
        <c:minorTickMark val="none"/>
        <c:tickLblPos val="nextTo"/>
        <c:crossAx val="238071168"/>
        <c:crosses val="autoZero"/>
        <c:crossBetween val="between"/>
        <c:majorUnit val="1000"/>
      </c:valAx>
      <c:spPr>
        <a:solidFill>
          <a:srgbClr val="FFFFFF"/>
        </a:solidFill>
        <a:ln>
          <a:noFill/>
        </a:ln>
      </c:spPr>
    </c:plotArea>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Report'!$A$85</c:f>
              <c:strCache>
                <c:ptCount val="1"/>
                <c:pt idx="0">
                  <c:v>Rheumatoid Arthritis</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Report'!$C$85:$J$85</c:f>
              <c:numCache>
                <c:formatCode>0.0%</c:formatCode>
                <c:ptCount val="8"/>
                <c:pt idx="0">
                  <c:v>6.8982070580034657E-3</c:v>
                </c:pt>
                <c:pt idx="1">
                  <c:v>6.5200087755401762E-3</c:v>
                </c:pt>
                <c:pt idx="2">
                  <c:v>6.9261502407070149E-3</c:v>
                </c:pt>
                <c:pt idx="3">
                  <c:v>4.8025272791679492E-3</c:v>
                </c:pt>
                <c:pt idx="4">
                  <c:v>7.0599524766953026E-3</c:v>
                </c:pt>
                <c:pt idx="5">
                  <c:v>8.8619521760167057E-3</c:v>
                </c:pt>
                <c:pt idx="6">
                  <c:v>8.6708942668564781E-3</c:v>
                </c:pt>
                <c:pt idx="7">
                  <c:v>6.8348551549353813E-3</c:v>
                </c:pt>
              </c:numCache>
            </c:numRef>
          </c:val>
        </c:ser>
        <c:dLbls>
          <c:showLegendKey val="0"/>
          <c:showVal val="0"/>
          <c:showCatName val="0"/>
          <c:showSerName val="0"/>
          <c:showPercent val="0"/>
          <c:showBubbleSize val="0"/>
        </c:dLbls>
        <c:gapWidth val="50"/>
        <c:axId val="243865856"/>
        <c:axId val="243875840"/>
      </c:barChart>
      <c:catAx>
        <c:axId val="24386585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3875840"/>
        <c:crosses val="autoZero"/>
        <c:auto val="1"/>
        <c:lblAlgn val="ctr"/>
        <c:lblOffset val="100"/>
        <c:noMultiLvlLbl val="0"/>
      </c:catAx>
      <c:valAx>
        <c:axId val="243875840"/>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3865856"/>
        <c:crosses val="autoZero"/>
        <c:crossBetween val="between"/>
      </c:valAx>
      <c:spPr>
        <a:solidFill>
          <a:srgbClr val="FFFFFF"/>
        </a:solidFill>
      </c:spPr>
    </c:plotArea>
    <c:legend>
      <c:legendPos val="b"/>
      <c:layout>
        <c:manualLayout>
          <c:xMode val="edge"/>
          <c:yMode val="edge"/>
          <c:x val="0.63862365591397863"/>
          <c:y val="3.7396296296296296E-3"/>
          <c:w val="0.35475824372759857"/>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Report'!$A$86</c:f>
              <c:strCache>
                <c:ptCount val="1"/>
                <c:pt idx="0">
                  <c:v>Secondary Prevention of Coronary Heart Disease </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Report'!$C$86:$J$86</c:f>
              <c:numCache>
                <c:formatCode>0.0%</c:formatCode>
                <c:ptCount val="8"/>
                <c:pt idx="0">
                  <c:v>3.7583391695189997E-2</c:v>
                </c:pt>
                <c:pt idx="1">
                  <c:v>3.8222554226129718E-2</c:v>
                </c:pt>
                <c:pt idx="2">
                  <c:v>3.9224655174847883E-2</c:v>
                </c:pt>
                <c:pt idx="3">
                  <c:v>2.758597994978736E-2</c:v>
                </c:pt>
                <c:pt idx="4">
                  <c:v>3.7489881713972377E-2</c:v>
                </c:pt>
                <c:pt idx="5">
                  <c:v>4.1093483409305048E-2</c:v>
                </c:pt>
                <c:pt idx="6">
                  <c:v>4.0572020188947844E-2</c:v>
                </c:pt>
                <c:pt idx="7">
                  <c:v>3.6998757637550374E-2</c:v>
                </c:pt>
              </c:numCache>
            </c:numRef>
          </c:val>
        </c:ser>
        <c:dLbls>
          <c:showLegendKey val="0"/>
          <c:showVal val="0"/>
          <c:showCatName val="0"/>
          <c:showSerName val="0"/>
          <c:showPercent val="0"/>
          <c:showBubbleSize val="0"/>
        </c:dLbls>
        <c:gapWidth val="50"/>
        <c:axId val="243899776"/>
        <c:axId val="243905664"/>
      </c:barChart>
      <c:catAx>
        <c:axId val="24389977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3905664"/>
        <c:crosses val="autoZero"/>
        <c:auto val="1"/>
        <c:lblAlgn val="ctr"/>
        <c:lblOffset val="100"/>
        <c:noMultiLvlLbl val="0"/>
      </c:catAx>
      <c:valAx>
        <c:axId val="243905664"/>
        <c:scaling>
          <c:orientation val="minMax"/>
          <c:max val="5.000000000000001E-2"/>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3899776"/>
        <c:crosses val="autoZero"/>
        <c:crossBetween val="between"/>
      </c:valAx>
      <c:spPr>
        <a:solidFill>
          <a:srgbClr val="FFFFFF"/>
        </a:solidFill>
      </c:spPr>
    </c:plotArea>
    <c:legend>
      <c:legendPos val="b"/>
      <c:layout>
        <c:manualLayout>
          <c:xMode val="edge"/>
          <c:yMode val="edge"/>
          <c:x val="0.14018279569892472"/>
          <c:y val="8.4433333333333339E-3"/>
          <c:w val="0.59601272401433691"/>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Report'!$A$87</c:f>
              <c:strCache>
                <c:ptCount val="1"/>
                <c:pt idx="0">
                  <c:v>Stroke and Ischaemic Attacks</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Report'!$C$87:$J$87</c:f>
              <c:numCache>
                <c:formatCode>0.0%</c:formatCode>
                <c:ptCount val="8"/>
                <c:pt idx="0">
                  <c:v>2.0173474453946742E-2</c:v>
                </c:pt>
                <c:pt idx="1">
                  <c:v>2.2491854521850915E-2</c:v>
                </c:pt>
                <c:pt idx="2">
                  <c:v>2.0706450383295921E-2</c:v>
                </c:pt>
                <c:pt idx="3">
                  <c:v>1.6825299117504158E-2</c:v>
                </c:pt>
                <c:pt idx="4">
                  <c:v>2.0197404496435752E-2</c:v>
                </c:pt>
                <c:pt idx="5">
                  <c:v>2.315312332883445E-2</c:v>
                </c:pt>
                <c:pt idx="6">
                  <c:v>2.5013301123046172E-2</c:v>
                </c:pt>
                <c:pt idx="7">
                  <c:v>2.0724864500578984E-2</c:v>
                </c:pt>
              </c:numCache>
            </c:numRef>
          </c:val>
        </c:ser>
        <c:dLbls>
          <c:showLegendKey val="0"/>
          <c:showVal val="0"/>
          <c:showCatName val="0"/>
          <c:showSerName val="0"/>
          <c:showPercent val="0"/>
          <c:showBubbleSize val="0"/>
        </c:dLbls>
        <c:gapWidth val="50"/>
        <c:axId val="243999104"/>
        <c:axId val="244000640"/>
      </c:barChart>
      <c:catAx>
        <c:axId val="243999104"/>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4000640"/>
        <c:crosses val="autoZero"/>
        <c:auto val="1"/>
        <c:lblAlgn val="ctr"/>
        <c:lblOffset val="100"/>
        <c:noMultiLvlLbl val="0"/>
      </c:catAx>
      <c:valAx>
        <c:axId val="244000640"/>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3999104"/>
        <c:crosses val="autoZero"/>
        <c:crossBetween val="between"/>
      </c:valAx>
      <c:spPr>
        <a:solidFill>
          <a:srgbClr val="FFFFFF"/>
        </a:solidFill>
      </c:spPr>
    </c:plotArea>
    <c:legend>
      <c:legendPos val="b"/>
      <c:layout>
        <c:manualLayout>
          <c:xMode val="edge"/>
          <c:yMode val="edge"/>
          <c:x val="0.60448387096774203"/>
          <c:y val="3.7396296296296296E-3"/>
          <c:w val="0.37979408602150538"/>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Report'!$A$88</c:f>
              <c:strCache>
                <c:ptCount val="1"/>
                <c:pt idx="0">
                  <c:v>Thyroid</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Report'!$C$88:$J$88</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244020736"/>
        <c:axId val="244022272"/>
      </c:barChart>
      <c:catAx>
        <c:axId val="24402073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44022272"/>
        <c:crosses val="autoZero"/>
        <c:auto val="1"/>
        <c:lblAlgn val="ctr"/>
        <c:lblOffset val="100"/>
        <c:noMultiLvlLbl val="0"/>
      </c:catAx>
      <c:valAx>
        <c:axId val="244022272"/>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4020736"/>
        <c:crosses val="autoZero"/>
        <c:crossBetween val="between"/>
      </c:valAx>
      <c:spPr>
        <a:solidFill>
          <a:srgbClr val="FFFFFF"/>
        </a:solidFill>
      </c:spPr>
    </c:plotArea>
    <c:legend>
      <c:legendPos val="b"/>
      <c:layout>
        <c:manualLayout>
          <c:xMode val="edge"/>
          <c:yMode val="edge"/>
          <c:x val="0.82753046594982083"/>
          <c:y val="8.4433333333333339E-3"/>
          <c:w val="0.1590234767025089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77222222222224E-2"/>
          <c:y val="5.1798774552971383E-2"/>
          <c:w val="0.8850042592592593"/>
          <c:h val="0.69351148148148145"/>
        </c:manualLayout>
      </c:layout>
      <c:barChart>
        <c:barDir val="col"/>
        <c:grouping val="clustered"/>
        <c:varyColors val="0"/>
        <c:ser>
          <c:idx val="0"/>
          <c:order val="0"/>
          <c:tx>
            <c:strRef>
              <c:f>'Summary Report'!$A$68</c:f>
              <c:strCache>
                <c:ptCount val="1"/>
                <c:pt idx="0">
                  <c:v>Asthma</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Report'!$C$68:$J$68</c:f>
              <c:numCache>
                <c:formatCode>0.0%</c:formatCode>
                <c:ptCount val="8"/>
                <c:pt idx="0">
                  <c:v>6.913167421260813E-2</c:v>
                </c:pt>
                <c:pt idx="1">
                  <c:v>7.363113358584164E-2</c:v>
                </c:pt>
                <c:pt idx="2">
                  <c:v>7.1922691400900712E-2</c:v>
                </c:pt>
                <c:pt idx="3">
                  <c:v>6.5440967241769787E-2</c:v>
                </c:pt>
                <c:pt idx="4">
                  <c:v>6.8161344230618592E-2</c:v>
                </c:pt>
                <c:pt idx="5">
                  <c:v>6.8356719040464489E-2</c:v>
                </c:pt>
                <c:pt idx="6">
                  <c:v>6.9108321470169529E-2</c:v>
                </c:pt>
                <c:pt idx="7">
                  <c:v>6.9735814914058558E-2</c:v>
                </c:pt>
              </c:numCache>
            </c:numRef>
          </c:val>
        </c:ser>
        <c:dLbls>
          <c:showLegendKey val="0"/>
          <c:showVal val="0"/>
          <c:showCatName val="0"/>
          <c:showSerName val="0"/>
          <c:showPercent val="0"/>
          <c:showBubbleSize val="0"/>
        </c:dLbls>
        <c:gapWidth val="50"/>
        <c:axId val="240341376"/>
        <c:axId val="240342912"/>
      </c:barChart>
      <c:catAx>
        <c:axId val="240341376"/>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40342912"/>
        <c:crosses val="autoZero"/>
        <c:auto val="1"/>
        <c:lblAlgn val="ctr"/>
        <c:lblOffset val="100"/>
        <c:noMultiLvlLbl val="0"/>
      </c:catAx>
      <c:valAx>
        <c:axId val="240342912"/>
        <c:scaling>
          <c:orientation val="minMax"/>
          <c:min val="0"/>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0341376"/>
        <c:crosses val="autoZero"/>
        <c:crossBetween val="between"/>
      </c:valAx>
      <c:spPr>
        <a:solidFill>
          <a:srgbClr val="FFFFFF"/>
        </a:solidFill>
      </c:spPr>
    </c:plotArea>
    <c:legend>
      <c:legendPos val="b"/>
      <c:layout>
        <c:manualLayout>
          <c:xMode val="edge"/>
          <c:yMode val="edge"/>
          <c:x val="0.1274872366630124"/>
          <c:y val="1.3986039915090034E-3"/>
          <c:w val="0.12252364559751291"/>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7347932877798E-2"/>
          <c:y val="5.1798774552971383E-2"/>
          <c:w val="0.88855494014227454"/>
          <c:h val="0.71238220599004431"/>
        </c:manualLayout>
      </c:layout>
      <c:barChart>
        <c:barDir val="col"/>
        <c:grouping val="clustered"/>
        <c:varyColors val="0"/>
        <c:ser>
          <c:idx val="0"/>
          <c:order val="0"/>
          <c:tx>
            <c:strRef>
              <c:f>'Summary Report'!$A$69</c:f>
              <c:strCache>
                <c:ptCount val="1"/>
                <c:pt idx="0">
                  <c:v>Atrial Fibrillation</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Report'!$C$69:$J$69</c:f>
              <c:numCache>
                <c:formatCode>0.0%</c:formatCode>
                <c:ptCount val="8"/>
                <c:pt idx="0">
                  <c:v>1.9672055685431237E-2</c:v>
                </c:pt>
                <c:pt idx="1">
                  <c:v>2.1467437125249077E-2</c:v>
                </c:pt>
                <c:pt idx="2">
                  <c:v>2.2680106729914024E-2</c:v>
                </c:pt>
                <c:pt idx="3">
                  <c:v>1.5967774093452805E-2</c:v>
                </c:pt>
                <c:pt idx="4">
                  <c:v>1.9795937018565423E-2</c:v>
                </c:pt>
                <c:pt idx="5">
                  <c:v>2.5921210114848863E-2</c:v>
                </c:pt>
                <c:pt idx="6">
                  <c:v>2.4696950088434495E-2</c:v>
                </c:pt>
                <c:pt idx="7">
                  <c:v>2.1036696234313777E-2</c:v>
                </c:pt>
              </c:numCache>
            </c:numRef>
          </c:val>
        </c:ser>
        <c:dLbls>
          <c:showLegendKey val="0"/>
          <c:showVal val="0"/>
          <c:showCatName val="0"/>
          <c:showSerName val="0"/>
          <c:showPercent val="0"/>
          <c:showBubbleSize val="0"/>
        </c:dLbls>
        <c:gapWidth val="50"/>
        <c:axId val="238106112"/>
        <c:axId val="238107648"/>
      </c:barChart>
      <c:catAx>
        <c:axId val="238106112"/>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38107648"/>
        <c:crosses val="autoZero"/>
        <c:auto val="1"/>
        <c:lblAlgn val="ctr"/>
        <c:lblOffset val="100"/>
        <c:noMultiLvlLbl val="0"/>
      </c:catAx>
      <c:valAx>
        <c:axId val="238107648"/>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8106112"/>
        <c:crosses val="autoZero"/>
        <c:crossBetween val="between"/>
      </c:valAx>
      <c:spPr>
        <a:solidFill>
          <a:srgbClr val="FFFFFF"/>
        </a:solidFill>
      </c:spPr>
    </c:plotArea>
    <c:legend>
      <c:legendPos val="b"/>
      <c:layout>
        <c:manualLayout>
          <c:xMode val="edge"/>
          <c:yMode val="edge"/>
          <c:x val="0.11998333372578408"/>
          <c:y val="1.0906731675758679E-2"/>
          <c:w val="0.22202688204655885"/>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29074074074079E-2"/>
          <c:y val="7.0613703703703706E-2"/>
          <c:w val="0.87324500000000005"/>
          <c:h val="0.66501777777777782"/>
        </c:manualLayout>
      </c:layout>
      <c:barChart>
        <c:barDir val="col"/>
        <c:grouping val="clustered"/>
        <c:varyColors val="0"/>
        <c:ser>
          <c:idx val="0"/>
          <c:order val="0"/>
          <c:tx>
            <c:strRef>
              <c:f>'Summary Report'!$A$70</c:f>
              <c:strCache>
                <c:ptCount val="1"/>
                <c:pt idx="0">
                  <c:v>Cancer</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Report'!$C$70:$J$70</c:f>
              <c:numCache>
                <c:formatCode>0.0%</c:formatCode>
                <c:ptCount val="8"/>
                <c:pt idx="0">
                  <c:v>2.6772474246803249E-2</c:v>
                </c:pt>
                <c:pt idx="1">
                  <c:v>2.726944715910018E-2</c:v>
                </c:pt>
                <c:pt idx="2">
                  <c:v>3.0837321587395706E-2</c:v>
                </c:pt>
                <c:pt idx="3">
                  <c:v>2.3195761542228754E-2</c:v>
                </c:pt>
                <c:pt idx="4">
                  <c:v>2.5253283547014126E-2</c:v>
                </c:pt>
                <c:pt idx="5">
                  <c:v>3.2407242354019712E-2</c:v>
                </c:pt>
                <c:pt idx="6">
                  <c:v>3.3123391283091039E-2</c:v>
                </c:pt>
                <c:pt idx="7">
                  <c:v>2.7993801840086482E-2</c:v>
                </c:pt>
              </c:numCache>
            </c:numRef>
          </c:val>
        </c:ser>
        <c:dLbls>
          <c:showLegendKey val="0"/>
          <c:showVal val="0"/>
          <c:showCatName val="0"/>
          <c:showSerName val="0"/>
          <c:showPercent val="0"/>
          <c:showBubbleSize val="0"/>
        </c:dLbls>
        <c:gapWidth val="50"/>
        <c:axId val="238135936"/>
        <c:axId val="238145920"/>
      </c:barChart>
      <c:catAx>
        <c:axId val="238135936"/>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38145920"/>
        <c:crosses val="autoZero"/>
        <c:auto val="1"/>
        <c:lblAlgn val="ctr"/>
        <c:lblOffset val="100"/>
        <c:noMultiLvlLbl val="0"/>
      </c:catAx>
      <c:valAx>
        <c:axId val="238145920"/>
        <c:scaling>
          <c:orientation val="minMax"/>
          <c:max val="5.000000000000001E-2"/>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8135936"/>
        <c:crosses val="autoZero"/>
        <c:crossBetween val="between"/>
        <c:majorUnit val="1.0000000000000002E-2"/>
      </c:valAx>
      <c:spPr>
        <a:solidFill>
          <a:srgbClr val="FFFFFF"/>
        </a:solidFill>
      </c:spPr>
    </c:plotArea>
    <c:legend>
      <c:legendPos val="b"/>
      <c:layout>
        <c:manualLayout>
          <c:xMode val="edge"/>
          <c:yMode val="edge"/>
          <c:x val="0.78525572010349143"/>
          <c:y val="2.4943501515586906E-2"/>
          <c:w val="0.19195660442287146"/>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93166666666668E-2"/>
          <c:y val="5.1798774552971383E-2"/>
          <c:w val="0.89413351851851852"/>
          <c:h val="0.70349966165796851"/>
        </c:manualLayout>
      </c:layout>
      <c:barChart>
        <c:barDir val="col"/>
        <c:grouping val="clustered"/>
        <c:varyColors val="0"/>
        <c:ser>
          <c:idx val="0"/>
          <c:order val="0"/>
          <c:tx>
            <c:strRef>
              <c:f>'Summary Report'!$A$71</c:f>
              <c:strCache>
                <c:ptCount val="1"/>
                <c:pt idx="0">
                  <c:v>Cardiovascular disease</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Report'!$C$71:$J$71</c:f>
              <c:numCache>
                <c:formatCode>0.0%</c:formatCode>
                <c:ptCount val="8"/>
                <c:pt idx="0">
                  <c:v>4.8392665147614394E-2</c:v>
                </c:pt>
                <c:pt idx="1">
                  <c:v>3.4275374274975387E-2</c:v>
                </c:pt>
                <c:pt idx="2">
                  <c:v>5.1692007962390409E-2</c:v>
                </c:pt>
                <c:pt idx="3">
                  <c:v>3.1259981068634909E-2</c:v>
                </c:pt>
                <c:pt idx="4">
                  <c:v>3.7711831213933206E-2</c:v>
                </c:pt>
                <c:pt idx="5">
                  <c:v>3.8687005016679821E-2</c:v>
                </c:pt>
                <c:pt idx="6">
                  <c:v>4.7826524596292941E-2</c:v>
                </c:pt>
                <c:pt idx="7">
                  <c:v>4.1733325224673989E-2</c:v>
                </c:pt>
              </c:numCache>
            </c:numRef>
          </c:val>
        </c:ser>
        <c:dLbls>
          <c:showLegendKey val="0"/>
          <c:showVal val="0"/>
          <c:showCatName val="0"/>
          <c:showSerName val="0"/>
          <c:showPercent val="0"/>
          <c:showBubbleSize val="0"/>
        </c:dLbls>
        <c:gapWidth val="50"/>
        <c:axId val="240529408"/>
        <c:axId val="240530944"/>
      </c:barChart>
      <c:catAx>
        <c:axId val="240529408"/>
        <c:scaling>
          <c:orientation val="minMax"/>
        </c:scaling>
        <c:delete val="0"/>
        <c:axPos val="b"/>
        <c:numFmt formatCode="General" sourceLinked="1"/>
        <c:majorTickMark val="out"/>
        <c:minorTickMark val="none"/>
        <c:tickLblPos val="nextTo"/>
        <c:txPr>
          <a:bodyPr rot="0"/>
          <a:lstStyle/>
          <a:p>
            <a:pPr>
              <a:defRPr sz="900"/>
            </a:pPr>
            <a:endParaRPr lang="en-US"/>
          </a:p>
        </c:txPr>
        <c:crossAx val="240530944"/>
        <c:crosses val="autoZero"/>
        <c:auto val="1"/>
        <c:lblAlgn val="ctr"/>
        <c:lblOffset val="100"/>
        <c:noMultiLvlLbl val="0"/>
      </c:catAx>
      <c:valAx>
        <c:axId val="240530944"/>
        <c:scaling>
          <c:orientation val="minMax"/>
          <c:max val="0.1"/>
          <c:min val="0"/>
        </c:scaling>
        <c:delete val="0"/>
        <c:axPos val="l"/>
        <c:majorGridlines>
          <c:spPr>
            <a:ln w="9525">
              <a:solidFill>
                <a:schemeClr val="tx1">
                  <a:tint val="75000"/>
                </a:schemeClr>
              </a:solidFill>
              <a:prstDash val="dash"/>
            </a:ln>
          </c:spPr>
        </c:majorGridlines>
        <c:numFmt formatCode="0%" sourceLinked="0"/>
        <c:majorTickMark val="out"/>
        <c:minorTickMark val="none"/>
        <c:tickLblPos val="nextTo"/>
        <c:txPr>
          <a:bodyPr/>
          <a:lstStyle/>
          <a:p>
            <a:pPr>
              <a:defRPr sz="1000"/>
            </a:pPr>
            <a:endParaRPr lang="en-US"/>
          </a:p>
        </c:txPr>
        <c:crossAx val="240529408"/>
        <c:crosses val="autoZero"/>
        <c:crossBetween val="between"/>
        <c:majorUnit val="2.0000000000000004E-2"/>
      </c:valAx>
      <c:spPr>
        <a:solidFill>
          <a:srgbClr val="FFFFFF"/>
        </a:solidFill>
      </c:spPr>
    </c:plotArea>
    <c:legend>
      <c:legendPos val="b"/>
      <c:layout>
        <c:manualLayout>
          <c:xMode val="edge"/>
          <c:yMode val="edge"/>
          <c:x val="0.65598494623655923"/>
          <c:y val="1.6060957183511158E-2"/>
          <c:w val="0.32822813620071684"/>
          <c:h val="7.5105998387081818E-2"/>
        </c:manualLayout>
      </c:layout>
      <c:overlay val="0"/>
      <c:spPr>
        <a:solidFill>
          <a:srgbClr val="FFFFFF"/>
        </a:solidFill>
      </c:spPr>
      <c:txPr>
        <a:bodyPr/>
        <a:lstStyle/>
        <a:p>
          <a:pPr>
            <a:defRPr sz="1000"/>
          </a:pPr>
          <a:endParaRPr lang="en-US"/>
        </a:p>
      </c:txPr>
    </c:legend>
    <c:plotVisOnly val="1"/>
    <c:dispBlanksAs val="gap"/>
    <c:showDLblsOverMax val="0"/>
  </c:chart>
  <c:spPr>
    <a:solidFill>
      <a:srgbClr val="FFFFFF"/>
    </a:solidFill>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557633939012101E-2"/>
          <c:y val="5.1974220489004123E-2"/>
          <c:w val="0.88573679222039303"/>
          <c:h val="0.69723323775582979"/>
        </c:manualLayout>
      </c:layout>
      <c:barChart>
        <c:barDir val="col"/>
        <c:grouping val="clustered"/>
        <c:varyColors val="0"/>
        <c:ser>
          <c:idx val="0"/>
          <c:order val="0"/>
          <c:tx>
            <c:strRef>
              <c:f>'Summary Report'!$A$72</c:f>
              <c:strCache>
                <c:ptCount val="1"/>
                <c:pt idx="0">
                  <c:v>Chronic Kidney Disease</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Report'!$C$72:$J$72</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240559232"/>
        <c:axId val="240560768"/>
      </c:barChart>
      <c:catAx>
        <c:axId val="240559232"/>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40560768"/>
        <c:crosses val="autoZero"/>
        <c:auto val="1"/>
        <c:lblAlgn val="ctr"/>
        <c:lblOffset val="100"/>
        <c:noMultiLvlLbl val="0"/>
      </c:catAx>
      <c:valAx>
        <c:axId val="240560768"/>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0559232"/>
        <c:crosses val="autoZero"/>
        <c:crossBetween val="between"/>
      </c:valAx>
      <c:spPr>
        <a:solidFill>
          <a:srgbClr val="FFFFFF"/>
        </a:solidFill>
        <a:ln>
          <a:noFill/>
        </a:ln>
      </c:spPr>
    </c:plotArea>
    <c:legend>
      <c:legendPos val="b"/>
      <c:layout>
        <c:manualLayout>
          <c:xMode val="edge"/>
          <c:yMode val="edge"/>
          <c:x val="0.67770197132616483"/>
          <c:y val="2.783703703703704E-3"/>
          <c:w val="0.31879806109683129"/>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99052833106848E-2"/>
          <c:y val="6.6200550218469101E-2"/>
          <c:w val="0.88999950983534237"/>
          <c:h val="0.67274133814683235"/>
        </c:manualLayout>
      </c:layout>
      <c:barChart>
        <c:barDir val="col"/>
        <c:grouping val="clustered"/>
        <c:varyColors val="0"/>
        <c:ser>
          <c:idx val="0"/>
          <c:order val="0"/>
          <c:tx>
            <c:strRef>
              <c:f>'Summary Report'!$A$73</c:f>
              <c:strCache>
                <c:ptCount val="1"/>
                <c:pt idx="0">
                  <c:v>Chronic Obstructive Pulmonary Disease </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Report'!$C$73:$J$73</c:f>
              <c:numCache>
                <c:formatCode>0.0%</c:formatCode>
                <c:ptCount val="8"/>
                <c:pt idx="0">
                  <c:v>2.2193945491669871E-2</c:v>
                </c:pt>
                <c:pt idx="1">
                  <c:v>2.2141920791684269E-2</c:v>
                </c:pt>
                <c:pt idx="2">
                  <c:v>2.5966710431578503E-2</c:v>
                </c:pt>
                <c:pt idx="3">
                  <c:v>1.6012295708697007E-2</c:v>
                </c:pt>
                <c:pt idx="4">
                  <c:v>2.7077838995221558E-2</c:v>
                </c:pt>
                <c:pt idx="5">
                  <c:v>2.2401894624258321E-2</c:v>
                </c:pt>
                <c:pt idx="6">
                  <c:v>2.3057676545446701E-2</c:v>
                </c:pt>
                <c:pt idx="7">
                  <c:v>2.2550243694172811E-2</c:v>
                </c:pt>
              </c:numCache>
            </c:numRef>
          </c:val>
        </c:ser>
        <c:dLbls>
          <c:showLegendKey val="0"/>
          <c:showVal val="0"/>
          <c:showCatName val="0"/>
          <c:showSerName val="0"/>
          <c:showPercent val="0"/>
          <c:showBubbleSize val="0"/>
        </c:dLbls>
        <c:gapWidth val="50"/>
        <c:axId val="240572672"/>
        <c:axId val="241438720"/>
      </c:barChart>
      <c:catAx>
        <c:axId val="240572672"/>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41438720"/>
        <c:crosses val="autoZero"/>
        <c:auto val="1"/>
        <c:lblAlgn val="ctr"/>
        <c:lblOffset val="100"/>
        <c:noMultiLvlLbl val="0"/>
      </c:catAx>
      <c:valAx>
        <c:axId val="241438720"/>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0572672"/>
        <c:crosses val="autoZero"/>
        <c:crossBetween val="between"/>
      </c:valAx>
      <c:spPr>
        <a:solidFill>
          <a:srgbClr val="FFFFFF"/>
        </a:solidFill>
      </c:spPr>
    </c:plotArea>
    <c:legend>
      <c:legendPos val="b"/>
      <c:layout>
        <c:manualLayout>
          <c:xMode val="edge"/>
          <c:yMode val="edge"/>
          <c:x val="0.49373908912324627"/>
          <c:y val="2.6391624392940419E-2"/>
          <c:w val="0.47106672936465144"/>
          <c:h val="7.970186691774675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74593990236844E-2"/>
          <c:y val="5.8758814671807692E-2"/>
          <c:w val="0.89202642532713516"/>
          <c:h val="0.68095920784839525"/>
        </c:manualLayout>
      </c:layout>
      <c:barChart>
        <c:barDir val="col"/>
        <c:grouping val="clustered"/>
        <c:varyColors val="0"/>
        <c:ser>
          <c:idx val="0"/>
          <c:order val="0"/>
          <c:tx>
            <c:strRef>
              <c:f>'Summary Report'!$A$74</c:f>
              <c:strCache>
                <c:ptCount val="1"/>
                <c:pt idx="0">
                  <c:v>Dementia</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Report'!$C$74:$J$74</c:f>
              <c:numCache>
                <c:formatCode>0.0%</c:formatCode>
                <c:ptCount val="8"/>
                <c:pt idx="0">
                  <c:v>6.3671963621657343E-3</c:v>
                </c:pt>
                <c:pt idx="1">
                  <c:v>7.1165279321454928E-3</c:v>
                </c:pt>
                <c:pt idx="2">
                  <c:v>7.3285050753180018E-3</c:v>
                </c:pt>
                <c:pt idx="3">
                  <c:v>6.3220693646765507E-3</c:v>
                </c:pt>
                <c:pt idx="4">
                  <c:v>5.5258897563777842E-3</c:v>
                </c:pt>
                <c:pt idx="5">
                  <c:v>6.8018029488909823E-3</c:v>
                </c:pt>
                <c:pt idx="6">
                  <c:v>7.4486289058568076E-3</c:v>
                </c:pt>
                <c:pt idx="7">
                  <c:v>6.7191205910716216E-3</c:v>
                </c:pt>
              </c:numCache>
            </c:numRef>
          </c:val>
        </c:ser>
        <c:dLbls>
          <c:showLegendKey val="0"/>
          <c:showVal val="0"/>
          <c:showCatName val="0"/>
          <c:showSerName val="0"/>
          <c:showPercent val="0"/>
          <c:showBubbleSize val="0"/>
        </c:dLbls>
        <c:gapWidth val="50"/>
        <c:axId val="241458560"/>
        <c:axId val="241460352"/>
      </c:barChart>
      <c:catAx>
        <c:axId val="241458560"/>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41460352"/>
        <c:crosses val="autoZero"/>
        <c:auto val="1"/>
        <c:lblAlgn val="ctr"/>
        <c:lblOffset val="100"/>
        <c:noMultiLvlLbl val="0"/>
      </c:catAx>
      <c:valAx>
        <c:axId val="241460352"/>
        <c:scaling>
          <c:orientation val="minMax"/>
          <c:max val="1.0000000000000002E-2"/>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1458560"/>
        <c:crosses val="autoZero"/>
        <c:crossBetween val="between"/>
      </c:valAx>
      <c:spPr>
        <a:solidFill>
          <a:srgbClr val="FFFFFF"/>
        </a:solidFill>
      </c:spPr>
    </c:plotArea>
    <c:legend>
      <c:legendPos val="b"/>
      <c:layout>
        <c:manualLayout>
          <c:xMode val="edge"/>
          <c:yMode val="edge"/>
          <c:x val="0.80505193835211031"/>
          <c:y val="1.9976031820653002E-2"/>
          <c:w val="0.17513770370809092"/>
          <c:h val="7.8345688787177084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fmlaLink="Years!$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12</xdr:col>
      <xdr:colOff>307511</xdr:colOff>
      <xdr:row>0</xdr:row>
      <xdr:rowOff>52900</xdr:rowOff>
    </xdr:from>
    <xdr:to>
      <xdr:col>14</xdr:col>
      <xdr:colOff>738343</xdr:colOff>
      <xdr:row>7</xdr:row>
      <xdr:rowOff>42333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261" y="52900"/>
          <a:ext cx="1806665" cy="172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93147</xdr:colOff>
      <xdr:row>21</xdr:row>
      <xdr:rowOff>41741</xdr:rowOff>
    </xdr:from>
    <xdr:to>
      <xdr:col>2</xdr:col>
      <xdr:colOff>579790</xdr:colOff>
      <xdr:row>33</xdr:row>
      <xdr:rowOff>145884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41320</xdr:colOff>
      <xdr:row>21</xdr:row>
      <xdr:rowOff>48745</xdr:rowOff>
    </xdr:from>
    <xdr:to>
      <xdr:col>7</xdr:col>
      <xdr:colOff>1045034</xdr:colOff>
      <xdr:row>33</xdr:row>
      <xdr:rowOff>152888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99</xdr:row>
      <xdr:rowOff>79560</xdr:rowOff>
    </xdr:from>
    <xdr:to>
      <xdr:col>1</xdr:col>
      <xdr:colOff>376969</xdr:colOff>
      <xdr:row>114</xdr:row>
      <xdr:rowOff>136372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391584</xdr:colOff>
      <xdr:row>99</xdr:row>
      <xdr:rowOff>63376</xdr:rowOff>
    </xdr:from>
    <xdr:to>
      <xdr:col>6</xdr:col>
      <xdr:colOff>411365</xdr:colOff>
      <xdr:row>114</xdr:row>
      <xdr:rowOff>120188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11208</xdr:colOff>
      <xdr:row>99</xdr:row>
      <xdr:rowOff>67235</xdr:rowOff>
    </xdr:from>
    <xdr:to>
      <xdr:col>12</xdr:col>
      <xdr:colOff>221490</xdr:colOff>
      <xdr:row>114</xdr:row>
      <xdr:rowOff>124047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31751</xdr:colOff>
      <xdr:row>99</xdr:row>
      <xdr:rowOff>100855</xdr:rowOff>
    </xdr:from>
    <xdr:to>
      <xdr:col>23</xdr:col>
      <xdr:colOff>420626</xdr:colOff>
      <xdr:row>114</xdr:row>
      <xdr:rowOff>157667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22411</xdr:colOff>
      <xdr:row>118</xdr:row>
      <xdr:rowOff>33616</xdr:rowOff>
    </xdr:from>
    <xdr:to>
      <xdr:col>1</xdr:col>
      <xdr:colOff>399380</xdr:colOff>
      <xdr:row>133</xdr:row>
      <xdr:rowOff>54710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392828</xdr:colOff>
      <xdr:row>118</xdr:row>
      <xdr:rowOff>56029</xdr:rowOff>
    </xdr:from>
    <xdr:to>
      <xdr:col>6</xdr:col>
      <xdr:colOff>412609</xdr:colOff>
      <xdr:row>133</xdr:row>
      <xdr:rowOff>76199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3737</xdr:colOff>
      <xdr:row>118</xdr:row>
      <xdr:rowOff>22411</xdr:rowOff>
    </xdr:from>
    <xdr:to>
      <xdr:col>12</xdr:col>
      <xdr:colOff>214019</xdr:colOff>
      <xdr:row>133</xdr:row>
      <xdr:rowOff>43505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22414</xdr:colOff>
      <xdr:row>118</xdr:row>
      <xdr:rowOff>21787</xdr:rowOff>
    </xdr:from>
    <xdr:to>
      <xdr:col>23</xdr:col>
      <xdr:colOff>411289</xdr:colOff>
      <xdr:row>133</xdr:row>
      <xdr:rowOff>42881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136</xdr:row>
      <xdr:rowOff>33617</xdr:rowOff>
    </xdr:from>
    <xdr:to>
      <xdr:col>1</xdr:col>
      <xdr:colOff>376969</xdr:colOff>
      <xdr:row>151</xdr:row>
      <xdr:rowOff>54711</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361080</xdr:colOff>
      <xdr:row>136</xdr:row>
      <xdr:rowOff>34241</xdr:rowOff>
    </xdr:from>
    <xdr:to>
      <xdr:col>6</xdr:col>
      <xdr:colOff>381000</xdr:colOff>
      <xdr:row>151</xdr:row>
      <xdr:rowOff>54411</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36111</xdr:colOff>
      <xdr:row>136</xdr:row>
      <xdr:rowOff>22412</xdr:rowOff>
    </xdr:from>
    <xdr:to>
      <xdr:col>12</xdr:col>
      <xdr:colOff>246393</xdr:colOff>
      <xdr:row>151</xdr:row>
      <xdr:rowOff>43505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24281</xdr:colOff>
      <xdr:row>136</xdr:row>
      <xdr:rowOff>11206</xdr:rowOff>
    </xdr:from>
    <xdr:to>
      <xdr:col>23</xdr:col>
      <xdr:colOff>413156</xdr:colOff>
      <xdr:row>151</xdr:row>
      <xdr:rowOff>32300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11205</xdr:colOff>
      <xdr:row>154</xdr:row>
      <xdr:rowOff>123265</xdr:rowOff>
    </xdr:from>
    <xdr:to>
      <xdr:col>1</xdr:col>
      <xdr:colOff>388174</xdr:colOff>
      <xdr:row>171</xdr:row>
      <xdr:rowOff>13390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393450</xdr:colOff>
      <xdr:row>154</xdr:row>
      <xdr:rowOff>112060</xdr:rowOff>
    </xdr:from>
    <xdr:to>
      <xdr:col>6</xdr:col>
      <xdr:colOff>413231</xdr:colOff>
      <xdr:row>171</xdr:row>
      <xdr:rowOff>2185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36110</xdr:colOff>
      <xdr:row>154</xdr:row>
      <xdr:rowOff>100230</xdr:rowOff>
    </xdr:from>
    <xdr:to>
      <xdr:col>12</xdr:col>
      <xdr:colOff>246392</xdr:colOff>
      <xdr:row>170</xdr:row>
      <xdr:rowOff>168948</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4357</xdr:colOff>
      <xdr:row>154</xdr:row>
      <xdr:rowOff>89645</xdr:rowOff>
    </xdr:from>
    <xdr:to>
      <xdr:col>23</xdr:col>
      <xdr:colOff>613832</xdr:colOff>
      <xdr:row>171</xdr:row>
      <xdr:rowOff>64993</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76200</xdr:colOff>
          <xdr:row>3</xdr:row>
          <xdr:rowOff>171450</xdr:rowOff>
        </xdr:from>
        <xdr:to>
          <xdr:col>2</xdr:col>
          <xdr:colOff>800100</xdr:colOff>
          <xdr:row>4</xdr:row>
          <xdr:rowOff>114300</xdr:rowOff>
        </xdr:to>
        <xdr:sp macro="" textlink="">
          <xdr:nvSpPr>
            <xdr:cNvPr id="10596233" name="Option Button 8073" hidden="1">
              <a:extLst>
                <a:ext uri="{63B3BB69-23CF-44E3-9099-C40C66FF867C}">
                  <a14:compatExt spid="_x0000_s10596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2008-09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3</xdr:row>
          <xdr:rowOff>171450</xdr:rowOff>
        </xdr:from>
        <xdr:to>
          <xdr:col>3</xdr:col>
          <xdr:colOff>257175</xdr:colOff>
          <xdr:row>4</xdr:row>
          <xdr:rowOff>114300</xdr:rowOff>
        </xdr:to>
        <xdr:sp macro="" textlink="">
          <xdr:nvSpPr>
            <xdr:cNvPr id="10596234" name="Option Button 8074" hidden="1">
              <a:extLst>
                <a:ext uri="{63B3BB69-23CF-44E3-9099-C40C66FF867C}">
                  <a14:compatExt spid="_x0000_s10596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2009-10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xdr:row>
          <xdr:rowOff>171450</xdr:rowOff>
        </xdr:from>
        <xdr:to>
          <xdr:col>3</xdr:col>
          <xdr:colOff>1123950</xdr:colOff>
          <xdr:row>4</xdr:row>
          <xdr:rowOff>114300</xdr:rowOff>
        </xdr:to>
        <xdr:sp macro="" textlink="">
          <xdr:nvSpPr>
            <xdr:cNvPr id="10596235" name="Option Button 8075" hidden="1">
              <a:extLst>
                <a:ext uri="{63B3BB69-23CF-44E3-9099-C40C66FF867C}">
                  <a14:compatExt spid="_x0000_s10596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xdr:row>
          <xdr:rowOff>171450</xdr:rowOff>
        </xdr:from>
        <xdr:to>
          <xdr:col>4</xdr:col>
          <xdr:colOff>590550</xdr:colOff>
          <xdr:row>4</xdr:row>
          <xdr:rowOff>114300</xdr:rowOff>
        </xdr:to>
        <xdr:sp macro="" textlink="">
          <xdr:nvSpPr>
            <xdr:cNvPr id="10596236" name="Option Button 8076" hidden="1">
              <a:extLst>
                <a:ext uri="{63B3BB69-23CF-44E3-9099-C40C66FF867C}">
                  <a14:compatExt spid="_x0000_s10596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3</xdr:row>
          <xdr:rowOff>171450</xdr:rowOff>
        </xdr:from>
        <xdr:to>
          <xdr:col>5</xdr:col>
          <xdr:colOff>47625</xdr:colOff>
          <xdr:row>4</xdr:row>
          <xdr:rowOff>114300</xdr:rowOff>
        </xdr:to>
        <xdr:sp macro="" textlink="">
          <xdr:nvSpPr>
            <xdr:cNvPr id="10596243" name="Option Button 8083" hidden="1">
              <a:extLst>
                <a:ext uri="{63B3BB69-23CF-44E3-9099-C40C66FF867C}">
                  <a14:compatExt spid="_x0000_s10596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xdr:row>
          <xdr:rowOff>171450</xdr:rowOff>
        </xdr:from>
        <xdr:to>
          <xdr:col>5</xdr:col>
          <xdr:colOff>914400</xdr:colOff>
          <xdr:row>4</xdr:row>
          <xdr:rowOff>114300</xdr:rowOff>
        </xdr:to>
        <xdr:sp macro="" textlink="">
          <xdr:nvSpPr>
            <xdr:cNvPr id="10596244" name="Option Button 8084" hidden="1">
              <a:extLst>
                <a:ext uri="{63B3BB69-23CF-44E3-9099-C40C66FF867C}">
                  <a14:compatExt spid="_x0000_s10596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1057275</xdr:colOff>
          <xdr:row>3</xdr:row>
          <xdr:rowOff>171450</xdr:rowOff>
        </xdr:from>
        <xdr:to>
          <xdr:col>6</xdr:col>
          <xdr:colOff>428625</xdr:colOff>
          <xdr:row>4</xdr:row>
          <xdr:rowOff>114300</xdr:rowOff>
        </xdr:to>
        <xdr:sp macro="" textlink="">
          <xdr:nvSpPr>
            <xdr:cNvPr id="10596245" name="Option Button 8085" hidden="1">
              <a:extLst>
                <a:ext uri="{63B3BB69-23CF-44E3-9099-C40C66FF867C}">
                  <a14:compatExt spid="_x0000_s10596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2014-15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xdr:row>
          <xdr:rowOff>171450</xdr:rowOff>
        </xdr:from>
        <xdr:to>
          <xdr:col>7</xdr:col>
          <xdr:colOff>314325</xdr:colOff>
          <xdr:row>4</xdr:row>
          <xdr:rowOff>114300</xdr:rowOff>
        </xdr:to>
        <xdr:sp macro="" textlink="">
          <xdr:nvSpPr>
            <xdr:cNvPr id="10596246" name="Option Button 8086" hidden="1">
              <a:extLst>
                <a:ext uri="{63B3BB69-23CF-44E3-9099-C40C66FF867C}">
                  <a14:compatExt spid="_x0000_s10596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2015-16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xdr:row>
          <xdr:rowOff>171450</xdr:rowOff>
        </xdr:from>
        <xdr:to>
          <xdr:col>7</xdr:col>
          <xdr:colOff>1181100</xdr:colOff>
          <xdr:row>4</xdr:row>
          <xdr:rowOff>114300</xdr:rowOff>
        </xdr:to>
        <xdr:sp macro="" textlink="">
          <xdr:nvSpPr>
            <xdr:cNvPr id="10596247" name="Option Button 8087" hidden="1">
              <a:extLst>
                <a:ext uri="{63B3BB69-23CF-44E3-9099-C40C66FF867C}">
                  <a14:compatExt spid="_x0000_s10596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2016-17</a:t>
              </a:r>
            </a:p>
          </xdr:txBody>
        </xdr:sp>
        <xdr:clientData/>
      </xdr:twoCellAnchor>
    </mc:Choice>
    <mc:Fallback/>
  </mc:AlternateContent>
  <xdr:twoCellAnchor>
    <xdr:from>
      <xdr:col>0</xdr:col>
      <xdr:colOff>23812</xdr:colOff>
      <xdr:row>173</xdr:row>
      <xdr:rowOff>11905</xdr:rowOff>
    </xdr:from>
    <xdr:to>
      <xdr:col>1</xdr:col>
      <xdr:colOff>400781</xdr:colOff>
      <xdr:row>188</xdr:row>
      <xdr:rowOff>32999</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333374</xdr:colOff>
      <xdr:row>173</xdr:row>
      <xdr:rowOff>47624</xdr:rowOff>
    </xdr:from>
    <xdr:to>
      <xdr:col>6</xdr:col>
      <xdr:colOff>353155</xdr:colOff>
      <xdr:row>188</xdr:row>
      <xdr:rowOff>68718</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23813</xdr:colOff>
      <xdr:row>173</xdr:row>
      <xdr:rowOff>47624</xdr:rowOff>
    </xdr:from>
    <xdr:to>
      <xdr:col>12</xdr:col>
      <xdr:colOff>234095</xdr:colOff>
      <xdr:row>188</xdr:row>
      <xdr:rowOff>68718</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261937</xdr:colOff>
      <xdr:row>173</xdr:row>
      <xdr:rowOff>59531</xdr:rowOff>
    </xdr:from>
    <xdr:to>
      <xdr:col>23</xdr:col>
      <xdr:colOff>376968</xdr:colOff>
      <xdr:row>188</xdr:row>
      <xdr:rowOff>80625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190</xdr:row>
      <xdr:rowOff>11907</xdr:rowOff>
    </xdr:from>
    <xdr:to>
      <xdr:col>1</xdr:col>
      <xdr:colOff>376969</xdr:colOff>
      <xdr:row>205</xdr:row>
      <xdr:rowOff>33001</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s/HSA/NHSPrimaryCommunityHealth/General%20Medical/GP%20contract/Statistical%20Release/2015/QOF%20Spreadsheets/QOF%20Cluster%20Network%20Development%20DomainStrategic%20Data%20by%20Practice%20for%20Wales,%2020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QOF Cluster Network Development"/>
    </sheetNames>
    <sheetDataSet>
      <sheetData sheetId="0"/>
      <sheetData sheetId="1">
        <row r="6">
          <cell r="E6">
            <v>135</v>
          </cell>
        </row>
        <row r="7">
          <cell r="E7">
            <v>160</v>
          </cell>
        </row>
        <row r="8">
          <cell r="E8">
            <v>160</v>
          </cell>
        </row>
        <row r="9">
          <cell r="E9">
            <v>160</v>
          </cell>
        </row>
        <row r="10">
          <cell r="E10">
            <v>160</v>
          </cell>
        </row>
        <row r="11">
          <cell r="E11">
            <v>135</v>
          </cell>
        </row>
        <row r="12">
          <cell r="E12">
            <v>160</v>
          </cell>
        </row>
        <row r="13">
          <cell r="E13">
            <v>160</v>
          </cell>
        </row>
        <row r="14">
          <cell r="E14">
            <v>160</v>
          </cell>
        </row>
        <row r="15">
          <cell r="E15">
            <v>160</v>
          </cell>
        </row>
        <row r="16">
          <cell r="E16">
            <v>160</v>
          </cell>
        </row>
        <row r="17">
          <cell r="E17">
            <v>160</v>
          </cell>
        </row>
        <row r="18">
          <cell r="E18">
            <v>160</v>
          </cell>
        </row>
        <row r="19">
          <cell r="E19">
            <v>160</v>
          </cell>
        </row>
        <row r="20">
          <cell r="E20">
            <v>160</v>
          </cell>
        </row>
        <row r="21">
          <cell r="E21">
            <v>160</v>
          </cell>
        </row>
        <row r="22">
          <cell r="E22">
            <v>160</v>
          </cell>
        </row>
        <row r="23">
          <cell r="E23">
            <v>160</v>
          </cell>
        </row>
        <row r="24">
          <cell r="E24">
            <v>160</v>
          </cell>
        </row>
        <row r="25">
          <cell r="E25">
            <v>160</v>
          </cell>
        </row>
        <row r="26">
          <cell r="E26">
            <v>160</v>
          </cell>
        </row>
        <row r="27">
          <cell r="E27">
            <v>160</v>
          </cell>
        </row>
        <row r="28">
          <cell r="E28">
            <v>160</v>
          </cell>
        </row>
        <row r="29">
          <cell r="E29">
            <v>160</v>
          </cell>
        </row>
        <row r="30">
          <cell r="E30">
            <v>160</v>
          </cell>
        </row>
        <row r="31">
          <cell r="E31">
            <v>145</v>
          </cell>
        </row>
        <row r="32">
          <cell r="E32">
            <v>160</v>
          </cell>
        </row>
        <row r="33">
          <cell r="E33">
            <v>160</v>
          </cell>
        </row>
        <row r="34">
          <cell r="E34">
            <v>160</v>
          </cell>
        </row>
        <row r="35">
          <cell r="E35">
            <v>160</v>
          </cell>
        </row>
        <row r="36">
          <cell r="E36">
            <v>160</v>
          </cell>
        </row>
        <row r="37">
          <cell r="E37">
            <v>160</v>
          </cell>
        </row>
        <row r="38">
          <cell r="E38">
            <v>160</v>
          </cell>
        </row>
        <row r="39">
          <cell r="E39">
            <v>160</v>
          </cell>
        </row>
        <row r="40">
          <cell r="E40">
            <v>160</v>
          </cell>
        </row>
        <row r="41">
          <cell r="E41">
            <v>145</v>
          </cell>
        </row>
        <row r="42">
          <cell r="E42">
            <v>160</v>
          </cell>
        </row>
        <row r="43">
          <cell r="E43">
            <v>160</v>
          </cell>
        </row>
        <row r="44">
          <cell r="E44">
            <v>160</v>
          </cell>
        </row>
        <row r="45">
          <cell r="E45">
            <v>160</v>
          </cell>
        </row>
        <row r="46">
          <cell r="E46">
            <v>160</v>
          </cell>
        </row>
        <row r="47">
          <cell r="E47">
            <v>160</v>
          </cell>
        </row>
        <row r="48">
          <cell r="E48">
            <v>160</v>
          </cell>
        </row>
        <row r="49">
          <cell r="E49">
            <v>160</v>
          </cell>
        </row>
        <row r="50">
          <cell r="E50">
            <v>160</v>
          </cell>
        </row>
        <row r="51">
          <cell r="E51">
            <v>160</v>
          </cell>
        </row>
        <row r="52">
          <cell r="E52">
            <v>160</v>
          </cell>
        </row>
        <row r="53">
          <cell r="E53">
            <v>160</v>
          </cell>
        </row>
        <row r="54">
          <cell r="E54">
            <v>160</v>
          </cell>
        </row>
        <row r="55">
          <cell r="E55">
            <v>160</v>
          </cell>
        </row>
        <row r="56">
          <cell r="E56">
            <v>160</v>
          </cell>
        </row>
        <row r="57">
          <cell r="E57">
            <v>160</v>
          </cell>
        </row>
        <row r="58">
          <cell r="E58">
            <v>160</v>
          </cell>
        </row>
        <row r="59">
          <cell r="E59">
            <v>160</v>
          </cell>
        </row>
        <row r="60">
          <cell r="E60">
            <v>160</v>
          </cell>
        </row>
        <row r="61">
          <cell r="E61">
            <v>160</v>
          </cell>
        </row>
        <row r="62">
          <cell r="E62">
            <v>160</v>
          </cell>
        </row>
        <row r="63">
          <cell r="E63">
            <v>160</v>
          </cell>
        </row>
        <row r="64">
          <cell r="E64">
            <v>160</v>
          </cell>
        </row>
        <row r="65">
          <cell r="E65">
            <v>160</v>
          </cell>
        </row>
        <row r="66">
          <cell r="E66">
            <v>160</v>
          </cell>
        </row>
        <row r="67">
          <cell r="E67">
            <v>160</v>
          </cell>
        </row>
        <row r="68">
          <cell r="E68">
            <v>160</v>
          </cell>
        </row>
        <row r="69">
          <cell r="E69">
            <v>135</v>
          </cell>
        </row>
        <row r="70">
          <cell r="E70">
            <v>160</v>
          </cell>
        </row>
        <row r="71">
          <cell r="E71">
            <v>160</v>
          </cell>
        </row>
        <row r="72">
          <cell r="E72">
            <v>160</v>
          </cell>
        </row>
        <row r="73">
          <cell r="E73">
            <v>160</v>
          </cell>
        </row>
        <row r="74">
          <cell r="E74">
            <v>160</v>
          </cell>
        </row>
        <row r="75">
          <cell r="E75">
            <v>105</v>
          </cell>
        </row>
        <row r="76">
          <cell r="E76">
            <v>160</v>
          </cell>
        </row>
        <row r="77">
          <cell r="E77">
            <v>135</v>
          </cell>
        </row>
        <row r="78">
          <cell r="E78">
            <v>160</v>
          </cell>
        </row>
        <row r="79">
          <cell r="E79">
            <v>135</v>
          </cell>
        </row>
        <row r="80">
          <cell r="E80">
            <v>160</v>
          </cell>
        </row>
        <row r="81">
          <cell r="E81">
            <v>160</v>
          </cell>
        </row>
        <row r="82">
          <cell r="E82">
            <v>160</v>
          </cell>
        </row>
        <row r="83">
          <cell r="E83">
            <v>160</v>
          </cell>
        </row>
        <row r="84">
          <cell r="E84">
            <v>160</v>
          </cell>
        </row>
        <row r="85">
          <cell r="E85">
            <v>160</v>
          </cell>
        </row>
        <row r="86">
          <cell r="E86">
            <v>160</v>
          </cell>
        </row>
        <row r="87">
          <cell r="E87">
            <v>160</v>
          </cell>
        </row>
        <row r="88">
          <cell r="E88">
            <v>160</v>
          </cell>
        </row>
        <row r="89">
          <cell r="E89">
            <v>160</v>
          </cell>
        </row>
        <row r="90">
          <cell r="E90">
            <v>160</v>
          </cell>
        </row>
        <row r="91">
          <cell r="E91">
            <v>160</v>
          </cell>
        </row>
        <row r="92">
          <cell r="E92">
            <v>145</v>
          </cell>
        </row>
        <row r="93">
          <cell r="E93">
            <v>160</v>
          </cell>
        </row>
        <row r="94">
          <cell r="E94">
            <v>160</v>
          </cell>
        </row>
        <row r="95">
          <cell r="E95">
            <v>160</v>
          </cell>
        </row>
        <row r="96">
          <cell r="E96">
            <v>160</v>
          </cell>
        </row>
        <row r="97">
          <cell r="E97">
            <v>160</v>
          </cell>
        </row>
        <row r="98">
          <cell r="E98">
            <v>160</v>
          </cell>
        </row>
        <row r="99">
          <cell r="E99">
            <v>160</v>
          </cell>
        </row>
        <row r="100">
          <cell r="E100">
            <v>160</v>
          </cell>
        </row>
        <row r="101">
          <cell r="E101">
            <v>160</v>
          </cell>
        </row>
        <row r="102">
          <cell r="E102">
            <v>160</v>
          </cell>
        </row>
        <row r="103">
          <cell r="E103">
            <v>160</v>
          </cell>
        </row>
        <row r="104">
          <cell r="E104">
            <v>160</v>
          </cell>
        </row>
        <row r="105">
          <cell r="E105">
            <v>135</v>
          </cell>
        </row>
        <row r="106">
          <cell r="E106">
            <v>160</v>
          </cell>
        </row>
        <row r="107">
          <cell r="E107">
            <v>130</v>
          </cell>
        </row>
        <row r="108">
          <cell r="E108">
            <v>160</v>
          </cell>
        </row>
        <row r="109">
          <cell r="E109">
            <v>160</v>
          </cell>
        </row>
        <row r="110">
          <cell r="E110">
            <v>160</v>
          </cell>
        </row>
        <row r="111">
          <cell r="E111">
            <v>160</v>
          </cell>
        </row>
        <row r="112">
          <cell r="E112">
            <v>160</v>
          </cell>
        </row>
        <row r="113">
          <cell r="E113">
            <v>160</v>
          </cell>
        </row>
        <row r="114">
          <cell r="E114">
            <v>160</v>
          </cell>
        </row>
        <row r="115">
          <cell r="E115">
            <v>160</v>
          </cell>
        </row>
        <row r="116">
          <cell r="E116">
            <v>160</v>
          </cell>
        </row>
        <row r="117">
          <cell r="E117">
            <v>160</v>
          </cell>
        </row>
        <row r="118">
          <cell r="E118">
            <v>160</v>
          </cell>
        </row>
        <row r="119">
          <cell r="E119">
            <v>160</v>
          </cell>
        </row>
        <row r="120">
          <cell r="E120">
            <v>160</v>
          </cell>
        </row>
        <row r="121">
          <cell r="E121">
            <v>160</v>
          </cell>
        </row>
        <row r="122">
          <cell r="E122">
            <v>160</v>
          </cell>
        </row>
        <row r="123">
          <cell r="E123">
            <v>160</v>
          </cell>
        </row>
        <row r="124">
          <cell r="E124">
            <v>160</v>
          </cell>
        </row>
        <row r="125">
          <cell r="E125">
            <v>160</v>
          </cell>
        </row>
        <row r="126">
          <cell r="E126">
            <v>160</v>
          </cell>
        </row>
        <row r="127">
          <cell r="E127">
            <v>160</v>
          </cell>
        </row>
        <row r="128">
          <cell r="E128">
            <v>160</v>
          </cell>
        </row>
        <row r="129">
          <cell r="E129">
            <v>160</v>
          </cell>
        </row>
        <row r="130">
          <cell r="E130">
            <v>160</v>
          </cell>
        </row>
        <row r="131">
          <cell r="E131">
            <v>160</v>
          </cell>
        </row>
        <row r="132">
          <cell r="E132">
            <v>160</v>
          </cell>
        </row>
        <row r="133">
          <cell r="E133">
            <v>160</v>
          </cell>
        </row>
        <row r="134">
          <cell r="E134">
            <v>160</v>
          </cell>
        </row>
        <row r="135">
          <cell r="E135">
            <v>160</v>
          </cell>
        </row>
        <row r="136">
          <cell r="E136">
            <v>160</v>
          </cell>
        </row>
        <row r="137">
          <cell r="E137">
            <v>160</v>
          </cell>
        </row>
        <row r="138">
          <cell r="E138">
            <v>160</v>
          </cell>
        </row>
        <row r="139">
          <cell r="E139">
            <v>160</v>
          </cell>
        </row>
        <row r="140">
          <cell r="E140">
            <v>160</v>
          </cell>
        </row>
        <row r="141">
          <cell r="E141">
            <v>160</v>
          </cell>
        </row>
        <row r="142">
          <cell r="E142">
            <v>160</v>
          </cell>
        </row>
        <row r="143">
          <cell r="E143">
            <v>160</v>
          </cell>
        </row>
        <row r="144">
          <cell r="E144">
            <v>160</v>
          </cell>
        </row>
        <row r="145">
          <cell r="E145">
            <v>160</v>
          </cell>
        </row>
        <row r="146">
          <cell r="E146">
            <v>160</v>
          </cell>
        </row>
        <row r="147">
          <cell r="E147">
            <v>160</v>
          </cell>
        </row>
        <row r="148">
          <cell r="E148">
            <v>160</v>
          </cell>
        </row>
        <row r="149">
          <cell r="E149">
            <v>160</v>
          </cell>
        </row>
        <row r="150">
          <cell r="E150">
            <v>160</v>
          </cell>
        </row>
        <row r="151">
          <cell r="E151">
            <v>160</v>
          </cell>
        </row>
        <row r="152">
          <cell r="E152">
            <v>160</v>
          </cell>
        </row>
        <row r="153">
          <cell r="E153">
            <v>160</v>
          </cell>
        </row>
        <row r="154">
          <cell r="E154">
            <v>160</v>
          </cell>
        </row>
        <row r="155">
          <cell r="E155">
            <v>160</v>
          </cell>
        </row>
        <row r="156">
          <cell r="E156">
            <v>160</v>
          </cell>
        </row>
        <row r="157">
          <cell r="E157">
            <v>160</v>
          </cell>
        </row>
        <row r="158">
          <cell r="E158">
            <v>160</v>
          </cell>
        </row>
        <row r="159">
          <cell r="E159">
            <v>160</v>
          </cell>
        </row>
        <row r="160">
          <cell r="E160">
            <v>160</v>
          </cell>
        </row>
        <row r="161">
          <cell r="E161">
            <v>160</v>
          </cell>
        </row>
        <row r="162">
          <cell r="E162">
            <v>160</v>
          </cell>
        </row>
        <row r="163">
          <cell r="E163">
            <v>160</v>
          </cell>
        </row>
        <row r="164">
          <cell r="E164">
            <v>160</v>
          </cell>
        </row>
        <row r="165">
          <cell r="E165">
            <v>160</v>
          </cell>
        </row>
        <row r="166">
          <cell r="E166">
            <v>160</v>
          </cell>
        </row>
        <row r="167">
          <cell r="E167">
            <v>160</v>
          </cell>
        </row>
        <row r="168">
          <cell r="E168">
            <v>160</v>
          </cell>
        </row>
        <row r="169">
          <cell r="E169">
            <v>160</v>
          </cell>
        </row>
        <row r="170">
          <cell r="E170">
            <v>160</v>
          </cell>
        </row>
        <row r="171">
          <cell r="E171">
            <v>160</v>
          </cell>
        </row>
        <row r="172">
          <cell r="E172">
            <v>160</v>
          </cell>
        </row>
        <row r="173">
          <cell r="E173">
            <v>160</v>
          </cell>
        </row>
        <row r="174">
          <cell r="E174">
            <v>160</v>
          </cell>
        </row>
        <row r="175">
          <cell r="E175">
            <v>160</v>
          </cell>
        </row>
        <row r="176">
          <cell r="E176">
            <v>160</v>
          </cell>
        </row>
        <row r="177">
          <cell r="E177">
            <v>160</v>
          </cell>
        </row>
        <row r="178">
          <cell r="E178">
            <v>160</v>
          </cell>
        </row>
        <row r="179">
          <cell r="E179">
            <v>160</v>
          </cell>
        </row>
        <row r="180">
          <cell r="E180">
            <v>160</v>
          </cell>
        </row>
        <row r="181">
          <cell r="E181">
            <v>160</v>
          </cell>
        </row>
        <row r="182">
          <cell r="E182">
            <v>160</v>
          </cell>
        </row>
        <row r="183">
          <cell r="E183">
            <v>160</v>
          </cell>
        </row>
        <row r="184">
          <cell r="E184">
            <v>135</v>
          </cell>
        </row>
        <row r="185">
          <cell r="E185">
            <v>130</v>
          </cell>
        </row>
        <row r="186">
          <cell r="E186">
            <v>160</v>
          </cell>
        </row>
        <row r="187">
          <cell r="E187">
            <v>160</v>
          </cell>
        </row>
        <row r="188">
          <cell r="E188">
            <v>160</v>
          </cell>
        </row>
        <row r="189">
          <cell r="E189">
            <v>160</v>
          </cell>
        </row>
        <row r="190">
          <cell r="E190">
            <v>160</v>
          </cell>
        </row>
        <row r="191">
          <cell r="E191">
            <v>160</v>
          </cell>
        </row>
        <row r="192">
          <cell r="E192">
            <v>160</v>
          </cell>
        </row>
        <row r="193">
          <cell r="E193">
            <v>160</v>
          </cell>
        </row>
        <row r="194">
          <cell r="E194">
            <v>160</v>
          </cell>
        </row>
        <row r="195">
          <cell r="E195">
            <v>160</v>
          </cell>
        </row>
        <row r="196">
          <cell r="E196">
            <v>160</v>
          </cell>
        </row>
        <row r="197">
          <cell r="E197">
            <v>160</v>
          </cell>
        </row>
        <row r="198">
          <cell r="E198">
            <v>160</v>
          </cell>
        </row>
        <row r="199">
          <cell r="E199">
            <v>160</v>
          </cell>
        </row>
        <row r="200">
          <cell r="E200">
            <v>160</v>
          </cell>
        </row>
        <row r="201">
          <cell r="E201">
            <v>160</v>
          </cell>
        </row>
        <row r="202">
          <cell r="E202">
            <v>160</v>
          </cell>
        </row>
        <row r="203">
          <cell r="E203">
            <v>160</v>
          </cell>
        </row>
        <row r="204">
          <cell r="E204">
            <v>130</v>
          </cell>
        </row>
        <row r="205">
          <cell r="E205">
            <v>0</v>
          </cell>
        </row>
        <row r="206">
          <cell r="E206">
            <v>155</v>
          </cell>
        </row>
        <row r="207">
          <cell r="E207">
            <v>160</v>
          </cell>
        </row>
        <row r="208">
          <cell r="E208">
            <v>135</v>
          </cell>
        </row>
        <row r="209">
          <cell r="E209">
            <v>160</v>
          </cell>
        </row>
        <row r="210">
          <cell r="E210">
            <v>160</v>
          </cell>
        </row>
        <row r="211">
          <cell r="E211">
            <v>160</v>
          </cell>
        </row>
        <row r="212">
          <cell r="E212">
            <v>160</v>
          </cell>
        </row>
        <row r="213">
          <cell r="E213">
            <v>30</v>
          </cell>
        </row>
        <row r="214">
          <cell r="E214">
            <v>160</v>
          </cell>
        </row>
        <row r="215">
          <cell r="E215">
            <v>160</v>
          </cell>
        </row>
        <row r="216">
          <cell r="E216">
            <v>160</v>
          </cell>
        </row>
        <row r="217">
          <cell r="E217">
            <v>160</v>
          </cell>
        </row>
        <row r="218">
          <cell r="E218">
            <v>160</v>
          </cell>
        </row>
        <row r="219">
          <cell r="E219">
            <v>160</v>
          </cell>
        </row>
        <row r="220">
          <cell r="E220">
            <v>160</v>
          </cell>
        </row>
        <row r="221">
          <cell r="E221">
            <v>160</v>
          </cell>
        </row>
        <row r="222">
          <cell r="E222">
            <v>160</v>
          </cell>
        </row>
        <row r="223">
          <cell r="E223">
            <v>160</v>
          </cell>
        </row>
        <row r="224">
          <cell r="E224">
            <v>160</v>
          </cell>
        </row>
        <row r="225">
          <cell r="E225">
            <v>160</v>
          </cell>
        </row>
        <row r="226">
          <cell r="E226">
            <v>160</v>
          </cell>
        </row>
        <row r="227">
          <cell r="E227">
            <v>160</v>
          </cell>
        </row>
        <row r="228">
          <cell r="E228">
            <v>160</v>
          </cell>
        </row>
        <row r="229">
          <cell r="E229">
            <v>160</v>
          </cell>
        </row>
        <row r="230">
          <cell r="E230">
            <v>160</v>
          </cell>
        </row>
        <row r="231">
          <cell r="E231">
            <v>155</v>
          </cell>
        </row>
        <row r="232">
          <cell r="E232">
            <v>160</v>
          </cell>
        </row>
        <row r="233">
          <cell r="E233">
            <v>160</v>
          </cell>
        </row>
        <row r="234">
          <cell r="E234">
            <v>160</v>
          </cell>
        </row>
        <row r="235">
          <cell r="E235">
            <v>135</v>
          </cell>
        </row>
        <row r="236">
          <cell r="E236">
            <v>105</v>
          </cell>
        </row>
        <row r="237">
          <cell r="E237">
            <v>160</v>
          </cell>
        </row>
        <row r="238">
          <cell r="E238">
            <v>135</v>
          </cell>
        </row>
        <row r="239">
          <cell r="E239">
            <v>85</v>
          </cell>
        </row>
        <row r="240">
          <cell r="E240">
            <v>160</v>
          </cell>
        </row>
        <row r="241">
          <cell r="E241">
            <v>160</v>
          </cell>
        </row>
        <row r="242">
          <cell r="E242">
            <v>160</v>
          </cell>
        </row>
        <row r="243">
          <cell r="E243">
            <v>160</v>
          </cell>
        </row>
        <row r="244">
          <cell r="E244">
            <v>160</v>
          </cell>
        </row>
        <row r="245">
          <cell r="E245">
            <v>160</v>
          </cell>
        </row>
        <row r="246">
          <cell r="E246">
            <v>160</v>
          </cell>
        </row>
        <row r="247">
          <cell r="E247">
            <v>160</v>
          </cell>
        </row>
        <row r="248">
          <cell r="E248">
            <v>160</v>
          </cell>
        </row>
        <row r="249">
          <cell r="E249">
            <v>160</v>
          </cell>
        </row>
        <row r="250">
          <cell r="E250">
            <v>135</v>
          </cell>
        </row>
        <row r="251">
          <cell r="E251">
            <v>115</v>
          </cell>
        </row>
        <row r="252">
          <cell r="E252">
            <v>160</v>
          </cell>
        </row>
        <row r="253">
          <cell r="E253">
            <v>160</v>
          </cell>
        </row>
        <row r="254">
          <cell r="E254">
            <v>160</v>
          </cell>
        </row>
        <row r="255">
          <cell r="E255">
            <v>160</v>
          </cell>
        </row>
        <row r="256">
          <cell r="E256">
            <v>160</v>
          </cell>
        </row>
        <row r="257">
          <cell r="E257">
            <v>160</v>
          </cell>
        </row>
        <row r="258">
          <cell r="E258">
            <v>160</v>
          </cell>
        </row>
        <row r="259">
          <cell r="E259">
            <v>160</v>
          </cell>
        </row>
        <row r="260">
          <cell r="E260">
            <v>160</v>
          </cell>
        </row>
        <row r="261">
          <cell r="E261">
            <v>160</v>
          </cell>
        </row>
        <row r="262">
          <cell r="E262">
            <v>160</v>
          </cell>
        </row>
        <row r="263">
          <cell r="E263">
            <v>160</v>
          </cell>
        </row>
        <row r="264">
          <cell r="E264">
            <v>160</v>
          </cell>
        </row>
        <row r="265">
          <cell r="E265">
            <v>160</v>
          </cell>
        </row>
        <row r="266">
          <cell r="E266">
            <v>160</v>
          </cell>
        </row>
        <row r="267">
          <cell r="E267">
            <v>135</v>
          </cell>
        </row>
        <row r="268">
          <cell r="E268">
            <v>160</v>
          </cell>
        </row>
        <row r="269">
          <cell r="E269">
            <v>160</v>
          </cell>
        </row>
        <row r="270">
          <cell r="E270">
            <v>160</v>
          </cell>
        </row>
        <row r="271">
          <cell r="E271">
            <v>160</v>
          </cell>
        </row>
        <row r="272">
          <cell r="E272">
            <v>160</v>
          </cell>
        </row>
        <row r="273">
          <cell r="E273">
            <v>160</v>
          </cell>
        </row>
        <row r="274">
          <cell r="E274">
            <v>160</v>
          </cell>
        </row>
        <row r="275">
          <cell r="E275">
            <v>160</v>
          </cell>
        </row>
        <row r="276">
          <cell r="E276">
            <v>160</v>
          </cell>
        </row>
        <row r="277">
          <cell r="E277">
            <v>160</v>
          </cell>
        </row>
        <row r="278">
          <cell r="E278">
            <v>30</v>
          </cell>
        </row>
        <row r="279">
          <cell r="E279">
            <v>160</v>
          </cell>
        </row>
        <row r="280">
          <cell r="E280">
            <v>160</v>
          </cell>
        </row>
        <row r="281">
          <cell r="E281">
            <v>160</v>
          </cell>
        </row>
        <row r="282">
          <cell r="E282">
            <v>160</v>
          </cell>
        </row>
        <row r="283">
          <cell r="E283">
            <v>160</v>
          </cell>
        </row>
        <row r="284">
          <cell r="E284">
            <v>160</v>
          </cell>
        </row>
        <row r="285">
          <cell r="E285">
            <v>160</v>
          </cell>
        </row>
        <row r="286">
          <cell r="E286">
            <v>160</v>
          </cell>
        </row>
        <row r="287">
          <cell r="E287">
            <v>160</v>
          </cell>
        </row>
        <row r="288">
          <cell r="E288">
            <v>160</v>
          </cell>
        </row>
        <row r="289">
          <cell r="E289">
            <v>160</v>
          </cell>
        </row>
        <row r="290">
          <cell r="E290">
            <v>160</v>
          </cell>
        </row>
        <row r="291">
          <cell r="E291">
            <v>160</v>
          </cell>
        </row>
        <row r="292">
          <cell r="E292">
            <v>160</v>
          </cell>
        </row>
        <row r="293">
          <cell r="E293">
            <v>160</v>
          </cell>
        </row>
        <row r="294">
          <cell r="E294">
            <v>160</v>
          </cell>
        </row>
        <row r="295">
          <cell r="E295">
            <v>160</v>
          </cell>
        </row>
        <row r="296">
          <cell r="E296">
            <v>160</v>
          </cell>
        </row>
        <row r="297">
          <cell r="E297">
            <v>160</v>
          </cell>
        </row>
        <row r="298">
          <cell r="E298">
            <v>160</v>
          </cell>
        </row>
        <row r="299">
          <cell r="E299">
            <v>160</v>
          </cell>
        </row>
        <row r="300">
          <cell r="E300">
            <v>160</v>
          </cell>
        </row>
        <row r="301">
          <cell r="E301">
            <v>160</v>
          </cell>
        </row>
        <row r="302">
          <cell r="E302">
            <v>160</v>
          </cell>
        </row>
        <row r="303">
          <cell r="E303">
            <v>160</v>
          </cell>
        </row>
        <row r="304">
          <cell r="E304">
            <v>160</v>
          </cell>
        </row>
        <row r="305">
          <cell r="E305">
            <v>160</v>
          </cell>
        </row>
        <row r="306">
          <cell r="E306">
            <v>0</v>
          </cell>
        </row>
        <row r="307">
          <cell r="E307">
            <v>160</v>
          </cell>
        </row>
        <row r="308">
          <cell r="E308">
            <v>160</v>
          </cell>
        </row>
        <row r="309">
          <cell r="E309">
            <v>160</v>
          </cell>
        </row>
        <row r="310">
          <cell r="E310">
            <v>160</v>
          </cell>
        </row>
        <row r="311">
          <cell r="E311">
            <v>160</v>
          </cell>
        </row>
        <row r="312">
          <cell r="E312">
            <v>160</v>
          </cell>
        </row>
        <row r="313">
          <cell r="E313">
            <v>160</v>
          </cell>
        </row>
        <row r="314">
          <cell r="E314">
            <v>160</v>
          </cell>
        </row>
        <row r="315">
          <cell r="E315">
            <v>160</v>
          </cell>
        </row>
        <row r="316">
          <cell r="E316">
            <v>160</v>
          </cell>
        </row>
        <row r="317">
          <cell r="E317">
            <v>160</v>
          </cell>
        </row>
        <row r="318">
          <cell r="E318">
            <v>160</v>
          </cell>
        </row>
        <row r="319">
          <cell r="E319">
            <v>160</v>
          </cell>
        </row>
        <row r="320">
          <cell r="E320">
            <v>160</v>
          </cell>
        </row>
        <row r="321">
          <cell r="E321">
            <v>160</v>
          </cell>
        </row>
        <row r="322">
          <cell r="E322">
            <v>160</v>
          </cell>
        </row>
        <row r="323">
          <cell r="E323">
            <v>160</v>
          </cell>
        </row>
        <row r="324">
          <cell r="E324">
            <v>160</v>
          </cell>
        </row>
        <row r="325">
          <cell r="E325">
            <v>160</v>
          </cell>
        </row>
        <row r="326">
          <cell r="E326">
            <v>160</v>
          </cell>
        </row>
        <row r="327">
          <cell r="E327">
            <v>160</v>
          </cell>
        </row>
        <row r="328">
          <cell r="E328">
            <v>160</v>
          </cell>
        </row>
        <row r="329">
          <cell r="E329">
            <v>160</v>
          </cell>
        </row>
        <row r="330">
          <cell r="E330">
            <v>160</v>
          </cell>
        </row>
        <row r="331">
          <cell r="E331">
            <v>160</v>
          </cell>
        </row>
        <row r="332">
          <cell r="E332">
            <v>160</v>
          </cell>
        </row>
        <row r="333">
          <cell r="E333">
            <v>160</v>
          </cell>
        </row>
        <row r="334">
          <cell r="E334">
            <v>160</v>
          </cell>
        </row>
        <row r="335">
          <cell r="E335">
            <v>160</v>
          </cell>
        </row>
        <row r="336">
          <cell r="E336">
            <v>130</v>
          </cell>
        </row>
        <row r="337">
          <cell r="E337">
            <v>145</v>
          </cell>
        </row>
        <row r="338">
          <cell r="E338">
            <v>160</v>
          </cell>
        </row>
        <row r="339">
          <cell r="E339">
            <v>160</v>
          </cell>
        </row>
        <row r="340">
          <cell r="E340">
            <v>160</v>
          </cell>
        </row>
        <row r="341">
          <cell r="E341">
            <v>160</v>
          </cell>
        </row>
        <row r="342">
          <cell r="E342">
            <v>160</v>
          </cell>
        </row>
        <row r="343">
          <cell r="E343">
            <v>160</v>
          </cell>
        </row>
        <row r="344">
          <cell r="E344">
            <v>160</v>
          </cell>
        </row>
        <row r="345">
          <cell r="E345">
            <v>160</v>
          </cell>
        </row>
        <row r="346">
          <cell r="E346">
            <v>160</v>
          </cell>
        </row>
        <row r="347">
          <cell r="E347">
            <v>160</v>
          </cell>
        </row>
        <row r="348">
          <cell r="E348">
            <v>160</v>
          </cell>
        </row>
        <row r="349">
          <cell r="E349">
            <v>160</v>
          </cell>
        </row>
        <row r="350">
          <cell r="E350">
            <v>160</v>
          </cell>
        </row>
        <row r="351">
          <cell r="E351">
            <v>160</v>
          </cell>
        </row>
        <row r="352">
          <cell r="E352">
            <v>160</v>
          </cell>
        </row>
        <row r="353">
          <cell r="E353">
            <v>160</v>
          </cell>
        </row>
        <row r="354">
          <cell r="E354">
            <v>160</v>
          </cell>
        </row>
        <row r="355">
          <cell r="E355">
            <v>160</v>
          </cell>
        </row>
        <row r="356">
          <cell r="E356">
            <v>160</v>
          </cell>
        </row>
        <row r="357">
          <cell r="E357">
            <v>160</v>
          </cell>
        </row>
        <row r="358">
          <cell r="E358">
            <v>160</v>
          </cell>
        </row>
        <row r="359">
          <cell r="E359">
            <v>160</v>
          </cell>
        </row>
        <row r="360">
          <cell r="E360">
            <v>160</v>
          </cell>
        </row>
        <row r="361">
          <cell r="E361">
            <v>160</v>
          </cell>
        </row>
        <row r="362">
          <cell r="E362">
            <v>160</v>
          </cell>
        </row>
        <row r="363">
          <cell r="E363">
            <v>160</v>
          </cell>
        </row>
        <row r="364">
          <cell r="E364">
            <v>160</v>
          </cell>
        </row>
        <row r="365">
          <cell r="E365">
            <v>85</v>
          </cell>
        </row>
        <row r="366">
          <cell r="E366">
            <v>160</v>
          </cell>
        </row>
        <row r="367">
          <cell r="E367">
            <v>160</v>
          </cell>
        </row>
        <row r="368">
          <cell r="E368">
            <v>160</v>
          </cell>
        </row>
        <row r="369">
          <cell r="E369">
            <v>160</v>
          </cell>
        </row>
        <row r="370">
          <cell r="E370">
            <v>160</v>
          </cell>
        </row>
        <row r="371">
          <cell r="E371">
            <v>160</v>
          </cell>
        </row>
        <row r="372">
          <cell r="E372">
            <v>160</v>
          </cell>
        </row>
        <row r="373">
          <cell r="E373">
            <v>160</v>
          </cell>
        </row>
        <row r="374">
          <cell r="E374">
            <v>130</v>
          </cell>
        </row>
        <row r="375">
          <cell r="E375">
            <v>160</v>
          </cell>
        </row>
        <row r="376">
          <cell r="E376">
            <v>160</v>
          </cell>
        </row>
        <row r="377">
          <cell r="E377">
            <v>130</v>
          </cell>
        </row>
        <row r="378">
          <cell r="E378">
            <v>160</v>
          </cell>
        </row>
        <row r="379">
          <cell r="E379">
            <v>160</v>
          </cell>
        </row>
        <row r="380">
          <cell r="E380">
            <v>160</v>
          </cell>
        </row>
        <row r="381">
          <cell r="E381">
            <v>160</v>
          </cell>
        </row>
        <row r="382">
          <cell r="E382">
            <v>160</v>
          </cell>
        </row>
        <row r="383">
          <cell r="E383">
            <v>160</v>
          </cell>
        </row>
        <row r="384">
          <cell r="E384">
            <v>160</v>
          </cell>
        </row>
        <row r="385">
          <cell r="E385">
            <v>160</v>
          </cell>
        </row>
        <row r="386">
          <cell r="E386">
            <v>160</v>
          </cell>
        </row>
        <row r="387">
          <cell r="E387">
            <v>160</v>
          </cell>
        </row>
        <row r="388">
          <cell r="E388">
            <v>160</v>
          </cell>
        </row>
        <row r="389">
          <cell r="E389">
            <v>160</v>
          </cell>
        </row>
        <row r="390">
          <cell r="E390">
            <v>160</v>
          </cell>
        </row>
        <row r="391">
          <cell r="E391">
            <v>160</v>
          </cell>
        </row>
        <row r="392">
          <cell r="E392">
            <v>160</v>
          </cell>
        </row>
        <row r="393">
          <cell r="E393">
            <v>160</v>
          </cell>
        </row>
        <row r="394">
          <cell r="E394">
            <v>160</v>
          </cell>
        </row>
        <row r="395">
          <cell r="E395">
            <v>160</v>
          </cell>
        </row>
        <row r="396">
          <cell r="E396">
            <v>160</v>
          </cell>
        </row>
        <row r="397">
          <cell r="E397">
            <v>160</v>
          </cell>
        </row>
        <row r="398">
          <cell r="E398">
            <v>160</v>
          </cell>
        </row>
        <row r="399">
          <cell r="E399">
            <v>160</v>
          </cell>
        </row>
        <row r="400">
          <cell r="E400">
            <v>160</v>
          </cell>
        </row>
        <row r="401">
          <cell r="E401">
            <v>160</v>
          </cell>
        </row>
        <row r="402">
          <cell r="E402">
            <v>160</v>
          </cell>
        </row>
        <row r="403">
          <cell r="E403">
            <v>160</v>
          </cell>
        </row>
        <row r="404">
          <cell r="E404">
            <v>160</v>
          </cell>
        </row>
        <row r="405">
          <cell r="E405">
            <v>160</v>
          </cell>
        </row>
        <row r="406">
          <cell r="E406">
            <v>160</v>
          </cell>
        </row>
        <row r="407">
          <cell r="E407">
            <v>160</v>
          </cell>
        </row>
        <row r="408">
          <cell r="E408">
            <v>160</v>
          </cell>
        </row>
        <row r="409">
          <cell r="E409">
            <v>160</v>
          </cell>
        </row>
        <row r="410">
          <cell r="E410">
            <v>160</v>
          </cell>
        </row>
        <row r="411">
          <cell r="E411">
            <v>160</v>
          </cell>
        </row>
        <row r="412">
          <cell r="E412">
            <v>160</v>
          </cell>
        </row>
        <row r="413">
          <cell r="E413">
            <v>160</v>
          </cell>
        </row>
        <row r="414">
          <cell r="E414">
            <v>160</v>
          </cell>
        </row>
        <row r="415">
          <cell r="E415">
            <v>160</v>
          </cell>
        </row>
        <row r="416">
          <cell r="E416">
            <v>160</v>
          </cell>
        </row>
        <row r="417">
          <cell r="E417">
            <v>160</v>
          </cell>
        </row>
        <row r="418">
          <cell r="E418">
            <v>160</v>
          </cell>
        </row>
        <row r="419">
          <cell r="E419">
            <v>160</v>
          </cell>
        </row>
        <row r="420">
          <cell r="E420">
            <v>160</v>
          </cell>
        </row>
        <row r="421">
          <cell r="E421">
            <v>160</v>
          </cell>
        </row>
        <row r="422">
          <cell r="E422">
            <v>160</v>
          </cell>
        </row>
        <row r="423">
          <cell r="E423">
            <v>160</v>
          </cell>
        </row>
        <row r="424">
          <cell r="E424">
            <v>160</v>
          </cell>
        </row>
        <row r="425">
          <cell r="E425">
            <v>160</v>
          </cell>
        </row>
        <row r="426">
          <cell r="E426">
            <v>160</v>
          </cell>
        </row>
        <row r="427">
          <cell r="E427">
            <v>160</v>
          </cell>
        </row>
        <row r="428">
          <cell r="E428">
            <v>160</v>
          </cell>
        </row>
        <row r="429">
          <cell r="E429">
            <v>160</v>
          </cell>
        </row>
        <row r="430">
          <cell r="E430">
            <v>160</v>
          </cell>
        </row>
        <row r="431">
          <cell r="E431">
            <v>160</v>
          </cell>
        </row>
        <row r="432">
          <cell r="E432">
            <v>160</v>
          </cell>
        </row>
        <row r="433">
          <cell r="E433">
            <v>160</v>
          </cell>
        </row>
        <row r="434">
          <cell r="E434">
            <v>145</v>
          </cell>
        </row>
        <row r="435">
          <cell r="E435">
            <v>140</v>
          </cell>
        </row>
        <row r="436">
          <cell r="E436">
            <v>160</v>
          </cell>
        </row>
        <row r="437">
          <cell r="E437">
            <v>160</v>
          </cell>
        </row>
        <row r="438">
          <cell r="E438">
            <v>160</v>
          </cell>
        </row>
        <row r="439">
          <cell r="E439">
            <v>160</v>
          </cell>
        </row>
        <row r="440">
          <cell r="E440">
            <v>160</v>
          </cell>
        </row>
        <row r="441">
          <cell r="E441">
            <v>160</v>
          </cell>
        </row>
        <row r="442">
          <cell r="E442">
            <v>160</v>
          </cell>
        </row>
        <row r="443">
          <cell r="E443">
            <v>160</v>
          </cell>
        </row>
        <row r="444">
          <cell r="E444">
            <v>160</v>
          </cell>
        </row>
        <row r="445">
          <cell r="E445">
            <v>160</v>
          </cell>
        </row>
        <row r="446">
          <cell r="E446">
            <v>160</v>
          </cell>
        </row>
        <row r="447">
          <cell r="E447">
            <v>160</v>
          </cell>
        </row>
        <row r="448">
          <cell r="E448">
            <v>160</v>
          </cell>
        </row>
        <row r="449">
          <cell r="E449">
            <v>160</v>
          </cell>
        </row>
        <row r="450">
          <cell r="E450">
            <v>160</v>
          </cell>
        </row>
        <row r="451">
          <cell r="E451">
            <v>160</v>
          </cell>
        </row>
        <row r="452">
          <cell r="E452">
            <v>160</v>
          </cell>
        </row>
        <row r="453">
          <cell r="E453">
            <v>160</v>
          </cell>
        </row>
        <row r="454">
          <cell r="E454">
            <v>160</v>
          </cell>
        </row>
        <row r="455">
          <cell r="E455">
            <v>160</v>
          </cell>
        </row>
        <row r="456">
          <cell r="E456">
            <v>160</v>
          </cell>
        </row>
        <row r="457">
          <cell r="E457">
            <v>160</v>
          </cell>
        </row>
        <row r="458">
          <cell r="E458">
            <v>160</v>
          </cell>
        </row>
        <row r="459">
          <cell r="E459">
            <v>145</v>
          </cell>
        </row>
        <row r="460">
          <cell r="E460">
            <v>160</v>
          </cell>
        </row>
        <row r="461">
          <cell r="E461">
            <v>160</v>
          </cell>
        </row>
        <row r="462">
          <cell r="E462">
            <v>160</v>
          </cell>
        </row>
        <row r="463">
          <cell r="E463">
            <v>160</v>
          </cell>
        </row>
        <row r="464">
          <cell r="E464">
            <v>160</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s chart colours">
  <a:themeElements>
    <a:clrScheme name="Deirdre">
      <a:dk1>
        <a:sysClr val="windowText" lastClr="000000"/>
      </a:dk1>
      <a:lt1>
        <a:srgbClr val="BFBFBF"/>
      </a:lt1>
      <a:dk2>
        <a:srgbClr val="1F497D"/>
      </a:dk2>
      <a:lt2>
        <a:srgbClr val="EEECE1"/>
      </a:lt2>
      <a:accent1>
        <a:srgbClr val="002D6A"/>
      </a:accent1>
      <a:accent2>
        <a:srgbClr val="0073F2"/>
      </a:accent2>
      <a:accent3>
        <a:srgbClr val="7DB5FF"/>
      </a:accent3>
      <a:accent4>
        <a:srgbClr val="A3CAFF"/>
      </a:accent4>
      <a:accent5>
        <a:srgbClr val="C5DEFF"/>
      </a:accent5>
      <a:accent6>
        <a:srgbClr val="DDECFF"/>
      </a:accent6>
      <a:hlink>
        <a:srgbClr val="0000FF"/>
      </a:hlink>
      <a:folHlink>
        <a:srgbClr val="0000FF"/>
      </a:folHlink>
    </a:clrScheme>
    <a:fontScheme name="Elemental">
      <a:maj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Elemental">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glow" dir="tl">
              <a:rot lat="0" lon="0" rev="19800000"/>
            </a:lightRig>
          </a:scene3d>
          <a:sp3d prstMaterial="metal">
            <a:bevelT w="38100" h="3810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50800" h="50800"/>
          </a:sp3d>
        </a:effectStyle>
      </a:effectStyleLst>
      <a:bgFillStyleLst>
        <a:solidFill>
          <a:schemeClr val="phClr"/>
        </a:solidFill>
        <a:gradFill rotWithShape="1">
          <a:gsLst>
            <a:gs pos="0">
              <a:schemeClr val="phClr">
                <a:tint val="95000"/>
              </a:schemeClr>
            </a:gs>
            <a:gs pos="100000">
              <a:schemeClr val="phClr">
                <a:shade val="40000"/>
                <a:satMod val="180000"/>
              </a:schemeClr>
            </a:gs>
          </a:gsLst>
          <a:lin ang="5400000" scaled="0"/>
        </a:gradFill>
        <a:blipFill>
          <a:blip xmlns:r="http://schemas.openxmlformats.org/officeDocument/2006/relationships" r:embed="rId1">
            <a:duotone>
              <a:schemeClr val="phClr">
                <a:shade val="14000"/>
                <a:satMod val="280000"/>
              </a:schemeClr>
              <a:schemeClr val="phClr">
                <a:tint val="60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s.healthinfo@wales.gsi.gov.uk" TargetMode="External"/><Relationship Id="rId2" Type="http://schemas.openxmlformats.org/officeDocument/2006/relationships/hyperlink" Target="http://www.wales.nhs.uk/sites3/page.cfm?orgid=480&amp;pid=6063" TargetMode="External"/><Relationship Id="rId1" Type="http://schemas.openxmlformats.org/officeDocument/2006/relationships/hyperlink" Target="http://wales.gov.uk/topics/statistics/?lang=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tabSelected="1" zoomScale="90" zoomScaleNormal="90" workbookViewId="0">
      <selection activeCell="B2" sqref="B2:H2"/>
    </sheetView>
  </sheetViews>
  <sheetFormatPr defaultRowHeight="15" x14ac:dyDescent="0.2"/>
  <cols>
    <col min="1" max="1" width="1.125" style="28" customWidth="1"/>
    <col min="2" max="10" width="9" style="28"/>
    <col min="11" max="11" width="15.75" style="28" customWidth="1"/>
    <col min="12" max="14" width="9" style="28"/>
    <col min="15" max="15" width="15.25" style="28" customWidth="1"/>
    <col min="16" max="256" width="9" style="28"/>
    <col min="257" max="257" width="1.125" style="28" customWidth="1"/>
    <col min="258" max="266" width="9" style="28"/>
    <col min="267" max="267" width="15.75" style="28" customWidth="1"/>
    <col min="268" max="270" width="9" style="28"/>
    <col min="271" max="271" width="15.25" style="28" customWidth="1"/>
    <col min="272" max="512" width="9" style="28"/>
    <col min="513" max="513" width="1.125" style="28" customWidth="1"/>
    <col min="514" max="522" width="9" style="28"/>
    <col min="523" max="523" width="15.75" style="28" customWidth="1"/>
    <col min="524" max="526" width="9" style="28"/>
    <col min="527" max="527" width="15.25" style="28" customWidth="1"/>
    <col min="528" max="768" width="9" style="28"/>
    <col min="769" max="769" width="1.125" style="28" customWidth="1"/>
    <col min="770" max="778" width="9" style="28"/>
    <col min="779" max="779" width="15.75" style="28" customWidth="1"/>
    <col min="780" max="782" width="9" style="28"/>
    <col min="783" max="783" width="15.25" style="28" customWidth="1"/>
    <col min="784" max="1024" width="9" style="28"/>
    <col min="1025" max="1025" width="1.125" style="28" customWidth="1"/>
    <col min="1026" max="1034" width="9" style="28"/>
    <col min="1035" max="1035" width="15.75" style="28" customWidth="1"/>
    <col min="1036" max="1038" width="9" style="28"/>
    <col min="1039" max="1039" width="15.25" style="28" customWidth="1"/>
    <col min="1040" max="1280" width="9" style="28"/>
    <col min="1281" max="1281" width="1.125" style="28" customWidth="1"/>
    <col min="1282" max="1290" width="9" style="28"/>
    <col min="1291" max="1291" width="15.75" style="28" customWidth="1"/>
    <col min="1292" max="1294" width="9" style="28"/>
    <col min="1295" max="1295" width="15.25" style="28" customWidth="1"/>
    <col min="1296" max="1536" width="9" style="28"/>
    <col min="1537" max="1537" width="1.125" style="28" customWidth="1"/>
    <col min="1538" max="1546" width="9" style="28"/>
    <col min="1547" max="1547" width="15.75" style="28" customWidth="1"/>
    <col min="1548" max="1550" width="9" style="28"/>
    <col min="1551" max="1551" width="15.25" style="28" customWidth="1"/>
    <col min="1552" max="1792" width="9" style="28"/>
    <col min="1793" max="1793" width="1.125" style="28" customWidth="1"/>
    <col min="1794" max="1802" width="9" style="28"/>
    <col min="1803" max="1803" width="15.75" style="28" customWidth="1"/>
    <col min="1804" max="1806" width="9" style="28"/>
    <col min="1807" max="1807" width="15.25" style="28" customWidth="1"/>
    <col min="1808" max="2048" width="9" style="28"/>
    <col min="2049" max="2049" width="1.125" style="28" customWidth="1"/>
    <col min="2050" max="2058" width="9" style="28"/>
    <col min="2059" max="2059" width="15.75" style="28" customWidth="1"/>
    <col min="2060" max="2062" width="9" style="28"/>
    <col min="2063" max="2063" width="15.25" style="28" customWidth="1"/>
    <col min="2064" max="2304" width="9" style="28"/>
    <col min="2305" max="2305" width="1.125" style="28" customWidth="1"/>
    <col min="2306" max="2314" width="9" style="28"/>
    <col min="2315" max="2315" width="15.75" style="28" customWidth="1"/>
    <col min="2316" max="2318" width="9" style="28"/>
    <col min="2319" max="2319" width="15.25" style="28" customWidth="1"/>
    <col min="2320" max="2560" width="9" style="28"/>
    <col min="2561" max="2561" width="1.125" style="28" customWidth="1"/>
    <col min="2562" max="2570" width="9" style="28"/>
    <col min="2571" max="2571" width="15.75" style="28" customWidth="1"/>
    <col min="2572" max="2574" width="9" style="28"/>
    <col min="2575" max="2575" width="15.25" style="28" customWidth="1"/>
    <col min="2576" max="2816" width="9" style="28"/>
    <col min="2817" max="2817" width="1.125" style="28" customWidth="1"/>
    <col min="2818" max="2826" width="9" style="28"/>
    <col min="2827" max="2827" width="15.75" style="28" customWidth="1"/>
    <col min="2828" max="2830" width="9" style="28"/>
    <col min="2831" max="2831" width="15.25" style="28" customWidth="1"/>
    <col min="2832" max="3072" width="9" style="28"/>
    <col min="3073" max="3073" width="1.125" style="28" customWidth="1"/>
    <col min="3074" max="3082" width="9" style="28"/>
    <col min="3083" max="3083" width="15.75" style="28" customWidth="1"/>
    <col min="3084" max="3086" width="9" style="28"/>
    <col min="3087" max="3087" width="15.25" style="28" customWidth="1"/>
    <col min="3088" max="3328" width="9" style="28"/>
    <col min="3329" max="3329" width="1.125" style="28" customWidth="1"/>
    <col min="3330" max="3338" width="9" style="28"/>
    <col min="3339" max="3339" width="15.75" style="28" customWidth="1"/>
    <col min="3340" max="3342" width="9" style="28"/>
    <col min="3343" max="3343" width="15.25" style="28" customWidth="1"/>
    <col min="3344" max="3584" width="9" style="28"/>
    <col min="3585" max="3585" width="1.125" style="28" customWidth="1"/>
    <col min="3586" max="3594" width="9" style="28"/>
    <col min="3595" max="3595" width="15.75" style="28" customWidth="1"/>
    <col min="3596" max="3598" width="9" style="28"/>
    <col min="3599" max="3599" width="15.25" style="28" customWidth="1"/>
    <col min="3600" max="3840" width="9" style="28"/>
    <col min="3841" max="3841" width="1.125" style="28" customWidth="1"/>
    <col min="3842" max="3850" width="9" style="28"/>
    <col min="3851" max="3851" width="15.75" style="28" customWidth="1"/>
    <col min="3852" max="3854" width="9" style="28"/>
    <col min="3855" max="3855" width="15.25" style="28" customWidth="1"/>
    <col min="3856" max="4096" width="9" style="28"/>
    <col min="4097" max="4097" width="1.125" style="28" customWidth="1"/>
    <col min="4098" max="4106" width="9" style="28"/>
    <col min="4107" max="4107" width="15.75" style="28" customWidth="1"/>
    <col min="4108" max="4110" width="9" style="28"/>
    <col min="4111" max="4111" width="15.25" style="28" customWidth="1"/>
    <col min="4112" max="4352" width="9" style="28"/>
    <col min="4353" max="4353" width="1.125" style="28" customWidth="1"/>
    <col min="4354" max="4362" width="9" style="28"/>
    <col min="4363" max="4363" width="15.75" style="28" customWidth="1"/>
    <col min="4364" max="4366" width="9" style="28"/>
    <col min="4367" max="4367" width="15.25" style="28" customWidth="1"/>
    <col min="4368" max="4608" width="9" style="28"/>
    <col min="4609" max="4609" width="1.125" style="28" customWidth="1"/>
    <col min="4610" max="4618" width="9" style="28"/>
    <col min="4619" max="4619" width="15.75" style="28" customWidth="1"/>
    <col min="4620" max="4622" width="9" style="28"/>
    <col min="4623" max="4623" width="15.25" style="28" customWidth="1"/>
    <col min="4624" max="4864" width="9" style="28"/>
    <col min="4865" max="4865" width="1.125" style="28" customWidth="1"/>
    <col min="4866" max="4874" width="9" style="28"/>
    <col min="4875" max="4875" width="15.75" style="28" customWidth="1"/>
    <col min="4876" max="4878" width="9" style="28"/>
    <col min="4879" max="4879" width="15.25" style="28" customWidth="1"/>
    <col min="4880" max="5120" width="9" style="28"/>
    <col min="5121" max="5121" width="1.125" style="28" customWidth="1"/>
    <col min="5122" max="5130" width="9" style="28"/>
    <col min="5131" max="5131" width="15.75" style="28" customWidth="1"/>
    <col min="5132" max="5134" width="9" style="28"/>
    <col min="5135" max="5135" width="15.25" style="28" customWidth="1"/>
    <col min="5136" max="5376" width="9" style="28"/>
    <col min="5377" max="5377" width="1.125" style="28" customWidth="1"/>
    <col min="5378" max="5386" width="9" style="28"/>
    <col min="5387" max="5387" width="15.75" style="28" customWidth="1"/>
    <col min="5388" max="5390" width="9" style="28"/>
    <col min="5391" max="5391" width="15.25" style="28" customWidth="1"/>
    <col min="5392" max="5632" width="9" style="28"/>
    <col min="5633" max="5633" width="1.125" style="28" customWidth="1"/>
    <col min="5634" max="5642" width="9" style="28"/>
    <col min="5643" max="5643" width="15.75" style="28" customWidth="1"/>
    <col min="5644" max="5646" width="9" style="28"/>
    <col min="5647" max="5647" width="15.25" style="28" customWidth="1"/>
    <col min="5648" max="5888" width="9" style="28"/>
    <col min="5889" max="5889" width="1.125" style="28" customWidth="1"/>
    <col min="5890" max="5898" width="9" style="28"/>
    <col min="5899" max="5899" width="15.75" style="28" customWidth="1"/>
    <col min="5900" max="5902" width="9" style="28"/>
    <col min="5903" max="5903" width="15.25" style="28" customWidth="1"/>
    <col min="5904" max="6144" width="9" style="28"/>
    <col min="6145" max="6145" width="1.125" style="28" customWidth="1"/>
    <col min="6146" max="6154" width="9" style="28"/>
    <col min="6155" max="6155" width="15.75" style="28" customWidth="1"/>
    <col min="6156" max="6158" width="9" style="28"/>
    <col min="6159" max="6159" width="15.25" style="28" customWidth="1"/>
    <col min="6160" max="6400" width="9" style="28"/>
    <col min="6401" max="6401" width="1.125" style="28" customWidth="1"/>
    <col min="6402" max="6410" width="9" style="28"/>
    <col min="6411" max="6411" width="15.75" style="28" customWidth="1"/>
    <col min="6412" max="6414" width="9" style="28"/>
    <col min="6415" max="6415" width="15.25" style="28" customWidth="1"/>
    <col min="6416" max="6656" width="9" style="28"/>
    <col min="6657" max="6657" width="1.125" style="28" customWidth="1"/>
    <col min="6658" max="6666" width="9" style="28"/>
    <col min="6667" max="6667" width="15.75" style="28" customWidth="1"/>
    <col min="6668" max="6670" width="9" style="28"/>
    <col min="6671" max="6671" width="15.25" style="28" customWidth="1"/>
    <col min="6672" max="6912" width="9" style="28"/>
    <col min="6913" max="6913" width="1.125" style="28" customWidth="1"/>
    <col min="6914" max="6922" width="9" style="28"/>
    <col min="6923" max="6923" width="15.75" style="28" customWidth="1"/>
    <col min="6924" max="6926" width="9" style="28"/>
    <col min="6927" max="6927" width="15.25" style="28" customWidth="1"/>
    <col min="6928" max="7168" width="9" style="28"/>
    <col min="7169" max="7169" width="1.125" style="28" customWidth="1"/>
    <col min="7170" max="7178" width="9" style="28"/>
    <col min="7179" max="7179" width="15.75" style="28" customWidth="1"/>
    <col min="7180" max="7182" width="9" style="28"/>
    <col min="7183" max="7183" width="15.25" style="28" customWidth="1"/>
    <col min="7184" max="7424" width="9" style="28"/>
    <col min="7425" max="7425" width="1.125" style="28" customWidth="1"/>
    <col min="7426" max="7434" width="9" style="28"/>
    <col min="7435" max="7435" width="15.75" style="28" customWidth="1"/>
    <col min="7436" max="7438" width="9" style="28"/>
    <col min="7439" max="7439" width="15.25" style="28" customWidth="1"/>
    <col min="7440" max="7680" width="9" style="28"/>
    <col min="7681" max="7681" width="1.125" style="28" customWidth="1"/>
    <col min="7682" max="7690" width="9" style="28"/>
    <col min="7691" max="7691" width="15.75" style="28" customWidth="1"/>
    <col min="7692" max="7694" width="9" style="28"/>
    <col min="7695" max="7695" width="15.25" style="28" customWidth="1"/>
    <col min="7696" max="7936" width="9" style="28"/>
    <col min="7937" max="7937" width="1.125" style="28" customWidth="1"/>
    <col min="7938" max="7946" width="9" style="28"/>
    <col min="7947" max="7947" width="15.75" style="28" customWidth="1"/>
    <col min="7948" max="7950" width="9" style="28"/>
    <col min="7951" max="7951" width="15.25" style="28" customWidth="1"/>
    <col min="7952" max="8192" width="9" style="28"/>
    <col min="8193" max="8193" width="1.125" style="28" customWidth="1"/>
    <col min="8194" max="8202" width="9" style="28"/>
    <col min="8203" max="8203" width="15.75" style="28" customWidth="1"/>
    <col min="8204" max="8206" width="9" style="28"/>
    <col min="8207" max="8207" width="15.25" style="28" customWidth="1"/>
    <col min="8208" max="8448" width="9" style="28"/>
    <col min="8449" max="8449" width="1.125" style="28" customWidth="1"/>
    <col min="8450" max="8458" width="9" style="28"/>
    <col min="8459" max="8459" width="15.75" style="28" customWidth="1"/>
    <col min="8460" max="8462" width="9" style="28"/>
    <col min="8463" max="8463" width="15.25" style="28" customWidth="1"/>
    <col min="8464" max="8704" width="9" style="28"/>
    <col min="8705" max="8705" width="1.125" style="28" customWidth="1"/>
    <col min="8706" max="8714" width="9" style="28"/>
    <col min="8715" max="8715" width="15.75" style="28" customWidth="1"/>
    <col min="8716" max="8718" width="9" style="28"/>
    <col min="8719" max="8719" width="15.25" style="28" customWidth="1"/>
    <col min="8720" max="8960" width="9" style="28"/>
    <col min="8961" max="8961" width="1.125" style="28" customWidth="1"/>
    <col min="8962" max="8970" width="9" style="28"/>
    <col min="8971" max="8971" width="15.75" style="28" customWidth="1"/>
    <col min="8972" max="8974" width="9" style="28"/>
    <col min="8975" max="8975" width="15.25" style="28" customWidth="1"/>
    <col min="8976" max="9216" width="9" style="28"/>
    <col min="9217" max="9217" width="1.125" style="28" customWidth="1"/>
    <col min="9218" max="9226" width="9" style="28"/>
    <col min="9227" max="9227" width="15.75" style="28" customWidth="1"/>
    <col min="9228" max="9230" width="9" style="28"/>
    <col min="9231" max="9231" width="15.25" style="28" customWidth="1"/>
    <col min="9232" max="9472" width="9" style="28"/>
    <col min="9473" max="9473" width="1.125" style="28" customWidth="1"/>
    <col min="9474" max="9482" width="9" style="28"/>
    <col min="9483" max="9483" width="15.75" style="28" customWidth="1"/>
    <col min="9484" max="9486" width="9" style="28"/>
    <col min="9487" max="9487" width="15.25" style="28" customWidth="1"/>
    <col min="9488" max="9728" width="9" style="28"/>
    <col min="9729" max="9729" width="1.125" style="28" customWidth="1"/>
    <col min="9730" max="9738" width="9" style="28"/>
    <col min="9739" max="9739" width="15.75" style="28" customWidth="1"/>
    <col min="9740" max="9742" width="9" style="28"/>
    <col min="9743" max="9743" width="15.25" style="28" customWidth="1"/>
    <col min="9744" max="9984" width="9" style="28"/>
    <col min="9985" max="9985" width="1.125" style="28" customWidth="1"/>
    <col min="9986" max="9994" width="9" style="28"/>
    <col min="9995" max="9995" width="15.75" style="28" customWidth="1"/>
    <col min="9996" max="9998" width="9" style="28"/>
    <col min="9999" max="9999" width="15.25" style="28" customWidth="1"/>
    <col min="10000" max="10240" width="9" style="28"/>
    <col min="10241" max="10241" width="1.125" style="28" customWidth="1"/>
    <col min="10242" max="10250" width="9" style="28"/>
    <col min="10251" max="10251" width="15.75" style="28" customWidth="1"/>
    <col min="10252" max="10254" width="9" style="28"/>
    <col min="10255" max="10255" width="15.25" style="28" customWidth="1"/>
    <col min="10256" max="10496" width="9" style="28"/>
    <col min="10497" max="10497" width="1.125" style="28" customWidth="1"/>
    <col min="10498" max="10506" width="9" style="28"/>
    <col min="10507" max="10507" width="15.75" style="28" customWidth="1"/>
    <col min="10508" max="10510" width="9" style="28"/>
    <col min="10511" max="10511" width="15.25" style="28" customWidth="1"/>
    <col min="10512" max="10752" width="9" style="28"/>
    <col min="10753" max="10753" width="1.125" style="28" customWidth="1"/>
    <col min="10754" max="10762" width="9" style="28"/>
    <col min="10763" max="10763" width="15.75" style="28" customWidth="1"/>
    <col min="10764" max="10766" width="9" style="28"/>
    <col min="10767" max="10767" width="15.25" style="28" customWidth="1"/>
    <col min="10768" max="11008" width="9" style="28"/>
    <col min="11009" max="11009" width="1.125" style="28" customWidth="1"/>
    <col min="11010" max="11018" width="9" style="28"/>
    <col min="11019" max="11019" width="15.75" style="28" customWidth="1"/>
    <col min="11020" max="11022" width="9" style="28"/>
    <col min="11023" max="11023" width="15.25" style="28" customWidth="1"/>
    <col min="11024" max="11264" width="9" style="28"/>
    <col min="11265" max="11265" width="1.125" style="28" customWidth="1"/>
    <col min="11266" max="11274" width="9" style="28"/>
    <col min="11275" max="11275" width="15.75" style="28" customWidth="1"/>
    <col min="11276" max="11278" width="9" style="28"/>
    <col min="11279" max="11279" width="15.25" style="28" customWidth="1"/>
    <col min="11280" max="11520" width="9" style="28"/>
    <col min="11521" max="11521" width="1.125" style="28" customWidth="1"/>
    <col min="11522" max="11530" width="9" style="28"/>
    <col min="11531" max="11531" width="15.75" style="28" customWidth="1"/>
    <col min="11532" max="11534" width="9" style="28"/>
    <col min="11535" max="11535" width="15.25" style="28" customWidth="1"/>
    <col min="11536" max="11776" width="9" style="28"/>
    <col min="11777" max="11777" width="1.125" style="28" customWidth="1"/>
    <col min="11778" max="11786" width="9" style="28"/>
    <col min="11787" max="11787" width="15.75" style="28" customWidth="1"/>
    <col min="11788" max="11790" width="9" style="28"/>
    <col min="11791" max="11791" width="15.25" style="28" customWidth="1"/>
    <col min="11792" max="12032" width="9" style="28"/>
    <col min="12033" max="12033" width="1.125" style="28" customWidth="1"/>
    <col min="12034" max="12042" width="9" style="28"/>
    <col min="12043" max="12043" width="15.75" style="28" customWidth="1"/>
    <col min="12044" max="12046" width="9" style="28"/>
    <col min="12047" max="12047" width="15.25" style="28" customWidth="1"/>
    <col min="12048" max="12288" width="9" style="28"/>
    <col min="12289" max="12289" width="1.125" style="28" customWidth="1"/>
    <col min="12290" max="12298" width="9" style="28"/>
    <col min="12299" max="12299" width="15.75" style="28" customWidth="1"/>
    <col min="12300" max="12302" width="9" style="28"/>
    <col min="12303" max="12303" width="15.25" style="28" customWidth="1"/>
    <col min="12304" max="12544" width="9" style="28"/>
    <col min="12545" max="12545" width="1.125" style="28" customWidth="1"/>
    <col min="12546" max="12554" width="9" style="28"/>
    <col min="12555" max="12555" width="15.75" style="28" customWidth="1"/>
    <col min="12556" max="12558" width="9" style="28"/>
    <col min="12559" max="12559" width="15.25" style="28" customWidth="1"/>
    <col min="12560" max="12800" width="9" style="28"/>
    <col min="12801" max="12801" width="1.125" style="28" customWidth="1"/>
    <col min="12802" max="12810" width="9" style="28"/>
    <col min="12811" max="12811" width="15.75" style="28" customWidth="1"/>
    <col min="12812" max="12814" width="9" style="28"/>
    <col min="12815" max="12815" width="15.25" style="28" customWidth="1"/>
    <col min="12816" max="13056" width="9" style="28"/>
    <col min="13057" max="13057" width="1.125" style="28" customWidth="1"/>
    <col min="13058" max="13066" width="9" style="28"/>
    <col min="13067" max="13067" width="15.75" style="28" customWidth="1"/>
    <col min="13068" max="13070" width="9" style="28"/>
    <col min="13071" max="13071" width="15.25" style="28" customWidth="1"/>
    <col min="13072" max="13312" width="9" style="28"/>
    <col min="13313" max="13313" width="1.125" style="28" customWidth="1"/>
    <col min="13314" max="13322" width="9" style="28"/>
    <col min="13323" max="13323" width="15.75" style="28" customWidth="1"/>
    <col min="13324" max="13326" width="9" style="28"/>
    <col min="13327" max="13327" width="15.25" style="28" customWidth="1"/>
    <col min="13328" max="13568" width="9" style="28"/>
    <col min="13569" max="13569" width="1.125" style="28" customWidth="1"/>
    <col min="13570" max="13578" width="9" style="28"/>
    <col min="13579" max="13579" width="15.75" style="28" customWidth="1"/>
    <col min="13580" max="13582" width="9" style="28"/>
    <col min="13583" max="13583" width="15.25" style="28" customWidth="1"/>
    <col min="13584" max="13824" width="9" style="28"/>
    <col min="13825" max="13825" width="1.125" style="28" customWidth="1"/>
    <col min="13826" max="13834" width="9" style="28"/>
    <col min="13835" max="13835" width="15.75" style="28" customWidth="1"/>
    <col min="13836" max="13838" width="9" style="28"/>
    <col min="13839" max="13839" width="15.25" style="28" customWidth="1"/>
    <col min="13840" max="14080" width="9" style="28"/>
    <col min="14081" max="14081" width="1.125" style="28" customWidth="1"/>
    <col min="14082" max="14090" width="9" style="28"/>
    <col min="14091" max="14091" width="15.75" style="28" customWidth="1"/>
    <col min="14092" max="14094" width="9" style="28"/>
    <col min="14095" max="14095" width="15.25" style="28" customWidth="1"/>
    <col min="14096" max="14336" width="9" style="28"/>
    <col min="14337" max="14337" width="1.125" style="28" customWidth="1"/>
    <col min="14338" max="14346" width="9" style="28"/>
    <col min="14347" max="14347" width="15.75" style="28" customWidth="1"/>
    <col min="14348" max="14350" width="9" style="28"/>
    <col min="14351" max="14351" width="15.25" style="28" customWidth="1"/>
    <col min="14352" max="14592" width="9" style="28"/>
    <col min="14593" max="14593" width="1.125" style="28" customWidth="1"/>
    <col min="14594" max="14602" width="9" style="28"/>
    <col min="14603" max="14603" width="15.75" style="28" customWidth="1"/>
    <col min="14604" max="14606" width="9" style="28"/>
    <col min="14607" max="14607" width="15.25" style="28" customWidth="1"/>
    <col min="14608" max="14848" width="9" style="28"/>
    <col min="14849" max="14849" width="1.125" style="28" customWidth="1"/>
    <col min="14850" max="14858" width="9" style="28"/>
    <col min="14859" max="14859" width="15.75" style="28" customWidth="1"/>
    <col min="14860" max="14862" width="9" style="28"/>
    <col min="14863" max="14863" width="15.25" style="28" customWidth="1"/>
    <col min="14864" max="15104" width="9" style="28"/>
    <col min="15105" max="15105" width="1.125" style="28" customWidth="1"/>
    <col min="15106" max="15114" width="9" style="28"/>
    <col min="15115" max="15115" width="15.75" style="28" customWidth="1"/>
    <col min="15116" max="15118" width="9" style="28"/>
    <col min="15119" max="15119" width="15.25" style="28" customWidth="1"/>
    <col min="15120" max="15360" width="9" style="28"/>
    <col min="15361" max="15361" width="1.125" style="28" customWidth="1"/>
    <col min="15362" max="15370" width="9" style="28"/>
    <col min="15371" max="15371" width="15.75" style="28" customWidth="1"/>
    <col min="15372" max="15374" width="9" style="28"/>
    <col min="15375" max="15375" width="15.25" style="28" customWidth="1"/>
    <col min="15376" max="15616" width="9" style="28"/>
    <col min="15617" max="15617" width="1.125" style="28" customWidth="1"/>
    <col min="15618" max="15626" width="9" style="28"/>
    <col min="15627" max="15627" width="15.75" style="28" customWidth="1"/>
    <col min="15628" max="15630" width="9" style="28"/>
    <col min="15631" max="15631" width="15.25" style="28" customWidth="1"/>
    <col min="15632" max="15872" width="9" style="28"/>
    <col min="15873" max="15873" width="1.125" style="28" customWidth="1"/>
    <col min="15874" max="15882" width="9" style="28"/>
    <col min="15883" max="15883" width="15.75" style="28" customWidth="1"/>
    <col min="15884" max="15886" width="9" style="28"/>
    <col min="15887" max="15887" width="15.25" style="28" customWidth="1"/>
    <col min="15888" max="16128" width="9" style="28"/>
    <col min="16129" max="16129" width="1.125" style="28" customWidth="1"/>
    <col min="16130" max="16138" width="9" style="28"/>
    <col min="16139" max="16139" width="15.75" style="28" customWidth="1"/>
    <col min="16140" max="16142" width="9" style="28"/>
    <col min="16143" max="16143" width="15.25" style="28" customWidth="1"/>
    <col min="16144" max="16384" width="9" style="28"/>
  </cols>
  <sheetData>
    <row r="1" spans="2:16" ht="6" customHeight="1" x14ac:dyDescent="0.2"/>
    <row r="2" spans="2:16" ht="53.25" customHeight="1" x14ac:dyDescent="0.2">
      <c r="B2" s="314" t="s">
        <v>33</v>
      </c>
      <c r="C2" s="315"/>
      <c r="D2" s="315"/>
      <c r="E2" s="315"/>
      <c r="F2" s="315"/>
      <c r="G2" s="315"/>
      <c r="H2" s="316"/>
      <c r="I2" s="292"/>
      <c r="J2" s="292"/>
      <c r="K2" s="293"/>
      <c r="L2" s="293"/>
      <c r="M2" s="29"/>
      <c r="N2" s="29"/>
      <c r="O2" s="30"/>
    </row>
    <row r="3" spans="2:16" ht="15.75" x14ac:dyDescent="0.2">
      <c r="K3" s="29"/>
      <c r="L3" s="29"/>
      <c r="M3" s="29"/>
      <c r="N3" s="29"/>
    </row>
    <row r="4" spans="2:16" ht="15.75" x14ac:dyDescent="0.25">
      <c r="B4" s="296" t="s">
        <v>29</v>
      </c>
      <c r="C4" s="297"/>
      <c r="D4" s="297"/>
      <c r="E4" s="297"/>
      <c r="F4" s="297"/>
      <c r="G4" s="297"/>
      <c r="H4" s="297"/>
      <c r="I4" s="297"/>
      <c r="J4" s="297"/>
      <c r="K4" s="297"/>
      <c r="L4" s="297"/>
      <c r="M4" s="297"/>
      <c r="N4" s="297"/>
      <c r="O4" s="297"/>
    </row>
    <row r="5" spans="2:16" ht="6" customHeight="1" x14ac:dyDescent="0.2">
      <c r="B5" s="294"/>
      <c r="C5" s="294"/>
      <c r="D5" s="294"/>
      <c r="E5" s="294"/>
      <c r="F5" s="294"/>
      <c r="G5" s="294"/>
      <c r="H5" s="294"/>
      <c r="I5" s="294"/>
      <c r="J5" s="294"/>
      <c r="K5" s="294"/>
      <c r="L5" s="294"/>
      <c r="M5" s="294"/>
      <c r="N5" s="294"/>
      <c r="O5" s="294"/>
    </row>
    <row r="6" spans="2:16" s="31" customFormat="1" ht="32.25" customHeight="1" x14ac:dyDescent="0.25">
      <c r="B6" s="300" t="s">
        <v>143</v>
      </c>
      <c r="C6" s="300"/>
      <c r="D6" s="300"/>
      <c r="E6" s="300"/>
      <c r="F6" s="300"/>
      <c r="G6" s="300"/>
      <c r="H6" s="300"/>
      <c r="I6" s="300"/>
      <c r="J6" s="300"/>
      <c r="K6" s="300"/>
      <c r="L6" s="300"/>
      <c r="M6" s="29"/>
      <c r="N6" s="29"/>
    </row>
    <row r="7" spans="2:16" ht="7.5" customHeight="1" x14ac:dyDescent="0.2">
      <c r="B7" s="294"/>
      <c r="C7" s="294"/>
      <c r="D7" s="294"/>
      <c r="E7" s="294"/>
      <c r="F7" s="294"/>
      <c r="G7" s="294"/>
      <c r="H7" s="294"/>
      <c r="I7" s="294"/>
      <c r="J7" s="294"/>
      <c r="K7" s="294"/>
      <c r="L7" s="294"/>
      <c r="M7" s="294"/>
      <c r="N7" s="294"/>
      <c r="O7" s="294"/>
    </row>
    <row r="8" spans="2:16" ht="15.75" x14ac:dyDescent="0.25">
      <c r="B8" s="298" t="s">
        <v>216</v>
      </c>
      <c r="C8" s="299"/>
      <c r="D8" s="299"/>
      <c r="E8" s="299"/>
      <c r="F8" s="299"/>
      <c r="G8" s="299"/>
      <c r="H8" s="299"/>
      <c r="I8" s="299"/>
      <c r="J8" s="299"/>
      <c r="K8" s="299"/>
      <c r="L8" s="29"/>
      <c r="M8" s="29"/>
      <c r="N8" s="29"/>
    </row>
    <row r="9" spans="2:16" ht="6" customHeight="1" x14ac:dyDescent="0.2">
      <c r="B9" s="294"/>
      <c r="C9" s="294"/>
      <c r="D9" s="294"/>
      <c r="E9" s="294"/>
      <c r="F9" s="294"/>
      <c r="G9" s="294"/>
      <c r="H9" s="294"/>
      <c r="I9" s="294"/>
      <c r="J9" s="294"/>
      <c r="K9" s="294"/>
      <c r="L9" s="294"/>
      <c r="M9" s="294"/>
      <c r="N9" s="294"/>
      <c r="O9" s="294"/>
    </row>
    <row r="10" spans="2:16" ht="36.75" customHeight="1" x14ac:dyDescent="0.2">
      <c r="B10" s="311" t="s">
        <v>218</v>
      </c>
      <c r="C10" s="312"/>
      <c r="D10" s="312"/>
      <c r="E10" s="312"/>
      <c r="F10" s="312"/>
      <c r="G10" s="312"/>
      <c r="H10" s="312"/>
      <c r="I10" s="312"/>
      <c r="J10" s="312"/>
      <c r="K10" s="312"/>
      <c r="L10" s="312"/>
      <c r="M10" s="312"/>
      <c r="N10" s="312"/>
      <c r="O10" s="313"/>
    </row>
    <row r="11" spans="2:16" ht="6" customHeight="1" x14ac:dyDescent="0.2">
      <c r="B11" s="291"/>
      <c r="C11" s="291"/>
      <c r="D11" s="291"/>
      <c r="E11" s="291"/>
      <c r="F11" s="291"/>
      <c r="G11" s="291"/>
      <c r="H11" s="291"/>
      <c r="I11" s="291"/>
      <c r="J11" s="291"/>
      <c r="K11" s="291"/>
      <c r="L11" s="291"/>
      <c r="M11" s="291"/>
      <c r="N11" s="291"/>
      <c r="O11" s="291"/>
    </row>
    <row r="12" spans="2:16" ht="15.75" x14ac:dyDescent="0.25">
      <c r="B12" s="31" t="s">
        <v>28</v>
      </c>
    </row>
    <row r="13" spans="2:16" ht="6" customHeight="1" x14ac:dyDescent="0.2">
      <c r="B13" s="294"/>
      <c r="C13" s="294"/>
      <c r="D13" s="294"/>
      <c r="E13" s="294"/>
      <c r="F13" s="294"/>
      <c r="G13" s="294"/>
      <c r="H13" s="294"/>
      <c r="I13" s="294"/>
      <c r="J13" s="294"/>
      <c r="K13" s="294"/>
      <c r="L13" s="294"/>
      <c r="M13" s="294"/>
      <c r="N13" s="294"/>
      <c r="O13" s="294"/>
    </row>
    <row r="14" spans="2:16" x14ac:dyDescent="0.2">
      <c r="B14" s="295" t="s">
        <v>34</v>
      </c>
      <c r="C14" s="295"/>
      <c r="D14" s="295"/>
      <c r="E14" s="295"/>
      <c r="F14" s="295"/>
      <c r="G14" s="295"/>
      <c r="H14" s="295"/>
      <c r="I14" s="295"/>
      <c r="J14" s="295"/>
      <c r="K14" s="295"/>
      <c r="L14" s="295"/>
      <c r="M14" s="295"/>
      <c r="N14" s="295"/>
      <c r="O14" s="295"/>
      <c r="P14" s="87"/>
    </row>
    <row r="15" spans="2:16" ht="6" customHeight="1" x14ac:dyDescent="0.2">
      <c r="B15" s="32"/>
      <c r="C15" s="32"/>
      <c r="D15" s="32"/>
      <c r="E15" s="32"/>
      <c r="F15" s="32"/>
      <c r="G15" s="32"/>
      <c r="H15" s="32"/>
      <c r="I15" s="32"/>
      <c r="J15" s="32"/>
      <c r="K15" s="32"/>
      <c r="L15" s="32"/>
      <c r="M15" s="32"/>
      <c r="N15" s="32"/>
      <c r="O15" s="32"/>
      <c r="P15" s="87"/>
    </row>
    <row r="16" spans="2:16" x14ac:dyDescent="0.2">
      <c r="B16" s="294" t="s">
        <v>35</v>
      </c>
      <c r="C16" s="294"/>
      <c r="D16" s="294"/>
      <c r="E16" s="294"/>
      <c r="F16" s="294"/>
      <c r="G16" s="294"/>
      <c r="H16" s="294"/>
      <c r="I16" s="294"/>
      <c r="J16" s="294"/>
      <c r="K16" s="294"/>
      <c r="L16" s="294"/>
      <c r="M16" s="294"/>
      <c r="N16" s="294"/>
      <c r="O16" s="294"/>
      <c r="P16" s="87"/>
    </row>
    <row r="17" spans="2:16" ht="10.5" customHeight="1" x14ac:dyDescent="0.2">
      <c r="B17" s="86"/>
      <c r="C17" s="86"/>
      <c r="D17" s="86"/>
      <c r="E17" s="86"/>
      <c r="F17" s="86"/>
      <c r="G17" s="86"/>
      <c r="H17" s="86"/>
      <c r="I17" s="86"/>
      <c r="J17" s="86"/>
      <c r="K17" s="86"/>
      <c r="L17" s="86"/>
      <c r="M17" s="86"/>
      <c r="N17" s="86"/>
      <c r="O17" s="86"/>
    </row>
    <row r="18" spans="2:16" ht="15.75" x14ac:dyDescent="0.25">
      <c r="B18" s="31" t="s">
        <v>30</v>
      </c>
    </row>
    <row r="19" spans="2:16" ht="4.5" customHeight="1" x14ac:dyDescent="0.2">
      <c r="B19" s="294"/>
      <c r="C19" s="294"/>
      <c r="D19" s="294"/>
      <c r="E19" s="294"/>
      <c r="F19" s="294"/>
      <c r="G19" s="294"/>
      <c r="H19" s="294"/>
      <c r="I19" s="294"/>
      <c r="J19" s="294"/>
      <c r="K19" s="294"/>
      <c r="L19" s="294"/>
      <c r="M19" s="294"/>
      <c r="N19" s="294"/>
      <c r="O19" s="294"/>
    </row>
    <row r="20" spans="2:16" x14ac:dyDescent="0.2">
      <c r="B20" s="302" t="s">
        <v>217</v>
      </c>
      <c r="C20" s="302"/>
      <c r="D20" s="302"/>
      <c r="E20" s="302"/>
      <c r="F20" s="302"/>
      <c r="G20" s="302"/>
      <c r="H20" s="302"/>
      <c r="I20" s="302"/>
      <c r="J20" s="302"/>
      <c r="K20" s="302"/>
      <c r="L20" s="302"/>
      <c r="M20" s="302"/>
      <c r="N20" s="302"/>
      <c r="O20" s="302"/>
    </row>
    <row r="21" spans="2:16" x14ac:dyDescent="0.2">
      <c r="B21" s="301" t="s">
        <v>144</v>
      </c>
      <c r="C21" s="295"/>
      <c r="D21" s="295"/>
      <c r="E21" s="295"/>
      <c r="F21" s="295"/>
      <c r="G21" s="295"/>
      <c r="H21" s="295"/>
      <c r="I21" s="295"/>
      <c r="J21" s="295"/>
      <c r="K21" s="295"/>
      <c r="L21" s="295"/>
      <c r="M21" s="295"/>
      <c r="N21" s="295"/>
      <c r="O21" s="295"/>
    </row>
    <row r="22" spans="2:16" ht="6" customHeight="1" x14ac:dyDescent="0.2">
      <c r="B22" s="32"/>
      <c r="C22" s="32"/>
      <c r="D22" s="32"/>
      <c r="E22" s="32"/>
      <c r="F22" s="32"/>
      <c r="G22" s="32"/>
      <c r="H22" s="32"/>
      <c r="I22" s="32"/>
      <c r="J22" s="32"/>
      <c r="K22" s="32"/>
      <c r="L22" s="32"/>
      <c r="M22" s="32"/>
      <c r="N22" s="32"/>
      <c r="O22" s="32"/>
      <c r="P22" s="87"/>
    </row>
    <row r="23" spans="2:16" x14ac:dyDescent="0.2">
      <c r="B23" s="295" t="s">
        <v>214</v>
      </c>
      <c r="C23" s="295"/>
      <c r="D23" s="295"/>
      <c r="E23" s="295"/>
      <c r="F23" s="295"/>
      <c r="G23" s="295"/>
      <c r="H23" s="295"/>
      <c r="I23" s="295"/>
      <c r="J23" s="295"/>
      <c r="K23" s="295"/>
      <c r="L23" s="295"/>
      <c r="M23" s="295"/>
      <c r="N23" s="295"/>
      <c r="O23" s="295"/>
    </row>
    <row r="24" spans="2:16" x14ac:dyDescent="0.2">
      <c r="B24" s="301" t="s">
        <v>31</v>
      </c>
      <c r="C24" s="295"/>
      <c r="D24" s="295"/>
      <c r="E24" s="295"/>
      <c r="F24" s="295"/>
      <c r="G24" s="295"/>
      <c r="H24" s="295"/>
      <c r="I24" s="295"/>
      <c r="J24" s="295"/>
      <c r="K24" s="295"/>
      <c r="L24" s="295"/>
      <c r="M24" s="295"/>
      <c r="N24" s="295"/>
      <c r="O24" s="295"/>
    </row>
    <row r="25" spans="2:16" ht="6" customHeight="1" x14ac:dyDescent="0.2">
      <c r="B25" s="32"/>
      <c r="C25" s="32"/>
      <c r="D25" s="32"/>
      <c r="E25" s="32"/>
      <c r="F25" s="32"/>
      <c r="G25" s="32"/>
      <c r="H25" s="32"/>
      <c r="I25" s="32"/>
      <c r="J25" s="32"/>
      <c r="K25" s="32"/>
      <c r="L25" s="32"/>
      <c r="M25" s="32"/>
      <c r="N25" s="32"/>
      <c r="O25" s="32"/>
      <c r="P25" s="87"/>
    </row>
    <row r="26" spans="2:16" x14ac:dyDescent="0.2">
      <c r="B26" s="28" t="s">
        <v>32</v>
      </c>
    </row>
    <row r="27" spans="2:16" x14ac:dyDescent="0.2">
      <c r="B27" s="301" t="s">
        <v>215</v>
      </c>
      <c r="C27" s="295"/>
      <c r="D27" s="295"/>
      <c r="E27" s="295"/>
      <c r="F27" s="295"/>
      <c r="G27" s="295"/>
      <c r="H27" s="295"/>
      <c r="I27" s="295"/>
      <c r="J27" s="295"/>
      <c r="K27" s="295"/>
      <c r="L27" s="295"/>
      <c r="M27" s="295"/>
      <c r="N27" s="295"/>
      <c r="O27" s="295"/>
    </row>
  </sheetData>
  <mergeCells count="17">
    <mergeCell ref="B27:O27"/>
    <mergeCell ref="B16:O16"/>
    <mergeCell ref="B19:O19"/>
    <mergeCell ref="B20:O20"/>
    <mergeCell ref="B21:O21"/>
    <mergeCell ref="B23:O23"/>
    <mergeCell ref="B24:O24"/>
    <mergeCell ref="B13:O13"/>
    <mergeCell ref="B14:O14"/>
    <mergeCell ref="B4:O4"/>
    <mergeCell ref="B5:O5"/>
    <mergeCell ref="B7:O7"/>
    <mergeCell ref="B8:K8"/>
    <mergeCell ref="B9:O9"/>
    <mergeCell ref="B6:L6"/>
    <mergeCell ref="B10:O10"/>
    <mergeCell ref="B2:H2"/>
  </mergeCells>
  <hyperlinks>
    <hyperlink ref="B21" r:id="rId1" display="http://wales.gov.uk/topics/statistics/?lang=en"/>
    <hyperlink ref="B24" r:id="rId2"/>
    <hyperlink ref="B27" r:id="rId3" display="stats.healthinfo@wales.gsi.gov.uk"/>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X259"/>
  <sheetViews>
    <sheetView zoomScaleNormal="100" zoomScaleSheetLayoutView="66" workbookViewId="0"/>
  </sheetViews>
  <sheetFormatPr defaultRowHeight="14.25" x14ac:dyDescent="0.2"/>
  <cols>
    <col min="1" max="1" width="68.25" style="4" customWidth="1"/>
    <col min="2" max="2" width="5.625" style="4" customWidth="1"/>
    <col min="3" max="5" width="18.375" style="4" customWidth="1"/>
    <col min="6" max="6" width="17.625" style="4" customWidth="1"/>
    <col min="7" max="7" width="12.75" style="4" customWidth="1"/>
    <col min="8" max="10" width="18.375" style="4" customWidth="1"/>
    <col min="11" max="11" width="10.625" style="4" customWidth="1"/>
    <col min="12" max="12" width="4.5" style="4" customWidth="1"/>
    <col min="13" max="13" width="12.125" style="4" customWidth="1"/>
    <col min="14" max="14" width="3.625" style="4" customWidth="1"/>
    <col min="15" max="15" width="3.75" style="4" customWidth="1"/>
    <col min="16" max="16" width="9" style="4"/>
    <col min="17" max="17" width="4.25" style="4" customWidth="1"/>
    <col min="18" max="21" width="9" style="4"/>
    <col min="22" max="22" width="12.875" style="4" customWidth="1"/>
    <col min="23" max="23" width="2" style="4" customWidth="1"/>
    <col min="24" max="24" width="12.75" style="4" customWidth="1"/>
    <col min="25" max="16384" width="9" style="4"/>
  </cols>
  <sheetData>
    <row r="1" spans="1:24" ht="18" x14ac:dyDescent="0.25">
      <c r="A1" s="281" t="s">
        <v>106</v>
      </c>
      <c r="B1" s="22"/>
      <c r="C1" s="3"/>
      <c r="D1" s="3"/>
      <c r="E1" s="3"/>
      <c r="F1" s="3"/>
      <c r="G1" s="3"/>
      <c r="H1" s="3"/>
      <c r="I1" s="3"/>
      <c r="J1" s="3"/>
      <c r="K1" s="3"/>
      <c r="L1" s="3"/>
      <c r="M1" s="3"/>
      <c r="N1" s="3"/>
      <c r="O1" s="3"/>
      <c r="P1" s="3"/>
      <c r="Q1" s="3"/>
      <c r="R1" s="3"/>
      <c r="S1" s="3"/>
      <c r="T1" s="3"/>
      <c r="U1" s="3"/>
      <c r="V1" s="3"/>
      <c r="W1" s="3"/>
      <c r="X1" s="3"/>
    </row>
    <row r="2" spans="1:24" ht="9.75" customHeight="1" x14ac:dyDescent="0.2">
      <c r="A2" s="63"/>
      <c r="C2" s="3"/>
      <c r="D2" s="3"/>
      <c r="E2" s="3"/>
      <c r="F2" s="3"/>
      <c r="G2" s="3"/>
      <c r="H2" s="3"/>
      <c r="I2" s="3"/>
      <c r="J2" s="3"/>
      <c r="K2" s="3"/>
      <c r="L2" s="3"/>
      <c r="M2" s="3"/>
      <c r="N2" s="3"/>
      <c r="O2" s="3"/>
      <c r="P2" s="3"/>
      <c r="Q2" s="3"/>
      <c r="R2" s="3"/>
      <c r="S2" s="3"/>
      <c r="T2" s="3"/>
      <c r="U2" s="3"/>
      <c r="V2" s="3"/>
      <c r="W2" s="3"/>
      <c r="X2" s="3"/>
    </row>
    <row r="3" spans="1:24" ht="17.25" customHeight="1" thickBot="1" x14ac:dyDescent="0.3">
      <c r="C3" s="7" t="s">
        <v>104</v>
      </c>
      <c r="D3" s="3"/>
      <c r="E3" s="3"/>
      <c r="F3" s="3"/>
      <c r="G3" s="3"/>
      <c r="H3" s="3"/>
      <c r="I3" s="3"/>
      <c r="J3" s="3"/>
      <c r="K3" s="3"/>
      <c r="L3" s="3"/>
      <c r="M3" s="3"/>
      <c r="N3" s="3"/>
      <c r="O3" s="3"/>
      <c r="P3" s="3"/>
      <c r="Q3" s="3"/>
      <c r="R3" s="3"/>
      <c r="S3" s="3"/>
      <c r="T3" s="3"/>
      <c r="U3" s="3"/>
      <c r="V3" s="3"/>
      <c r="W3" s="3"/>
      <c r="X3" s="3"/>
    </row>
    <row r="4" spans="1:24" ht="21.75" customHeight="1" x14ac:dyDescent="0.2">
      <c r="A4" s="51"/>
      <c r="B4" s="264"/>
      <c r="C4" s="265"/>
      <c r="D4" s="266"/>
      <c r="E4" s="266"/>
      <c r="F4" s="266"/>
      <c r="G4" s="266"/>
      <c r="H4" s="267"/>
      <c r="I4" s="3"/>
      <c r="J4" s="3"/>
      <c r="K4" s="3"/>
      <c r="L4" s="3"/>
      <c r="M4" s="3"/>
      <c r="N4" s="3"/>
      <c r="O4" s="3"/>
      <c r="P4" s="3"/>
      <c r="Q4" s="3"/>
      <c r="R4" s="3"/>
      <c r="S4" s="3"/>
      <c r="T4" s="3"/>
      <c r="U4" s="3"/>
      <c r="V4" s="3"/>
      <c r="W4" s="3"/>
      <c r="X4" s="3"/>
    </row>
    <row r="5" spans="1:24" ht="15" customHeight="1" x14ac:dyDescent="0.2">
      <c r="A5" s="51"/>
      <c r="B5" s="51"/>
      <c r="C5" s="268"/>
      <c r="D5" s="269"/>
      <c r="E5" s="269"/>
      <c r="F5" s="269"/>
      <c r="G5" s="269"/>
      <c r="H5" s="270"/>
      <c r="I5" s="3"/>
      <c r="J5" s="3"/>
      <c r="K5" s="3"/>
      <c r="L5" s="3"/>
      <c r="M5" s="3"/>
      <c r="N5" s="3"/>
      <c r="O5" s="3"/>
      <c r="P5" s="3"/>
      <c r="Q5" s="3"/>
      <c r="R5" s="3"/>
      <c r="S5" s="3"/>
      <c r="T5" s="3"/>
      <c r="U5" s="3"/>
      <c r="V5" s="3"/>
      <c r="W5" s="3"/>
      <c r="X5" s="3"/>
    </row>
    <row r="6" spans="1:24" ht="15" customHeight="1" thickBot="1" x14ac:dyDescent="0.25">
      <c r="A6" s="51"/>
      <c r="B6" s="51"/>
      <c r="C6" s="271"/>
      <c r="D6" s="272"/>
      <c r="E6" s="272"/>
      <c r="F6" s="272"/>
      <c r="G6" s="272"/>
      <c r="H6" s="273"/>
      <c r="I6" s="3"/>
      <c r="J6" s="3"/>
      <c r="K6" s="3"/>
      <c r="L6" s="3"/>
      <c r="M6" s="3"/>
      <c r="N6" s="3"/>
      <c r="O6" s="3"/>
      <c r="P6" s="3"/>
      <c r="Q6" s="3"/>
      <c r="R6" s="3"/>
      <c r="S6" s="3"/>
      <c r="T6" s="3"/>
      <c r="U6" s="3"/>
      <c r="V6" s="3"/>
      <c r="W6" s="3"/>
      <c r="X6" s="3"/>
    </row>
    <row r="7" spans="1:24" ht="8.25" customHeight="1" x14ac:dyDescent="0.2">
      <c r="A7" s="52"/>
      <c r="B7" s="52"/>
      <c r="C7" s="52"/>
      <c r="D7" s="52"/>
      <c r="E7" s="52"/>
      <c r="F7" s="53"/>
      <c r="G7" s="53"/>
      <c r="H7" s="53"/>
      <c r="I7" s="3"/>
      <c r="J7" s="3"/>
      <c r="K7" s="3"/>
      <c r="L7" s="3"/>
      <c r="M7" s="5"/>
      <c r="N7" s="5"/>
      <c r="O7" s="3"/>
      <c r="P7" s="6"/>
      <c r="Q7" s="6"/>
      <c r="R7" s="6"/>
      <c r="S7" s="6"/>
      <c r="T7" s="6"/>
      <c r="U7" s="6"/>
      <c r="V7" s="6"/>
      <c r="W7" s="3"/>
    </row>
    <row r="8" spans="1:24" ht="15" customHeight="1" x14ac:dyDescent="0.25">
      <c r="A8" s="52"/>
      <c r="B8" s="8"/>
      <c r="C8" s="305" t="s">
        <v>142</v>
      </c>
      <c r="D8" s="305"/>
      <c r="E8" s="305"/>
      <c r="F8" s="305"/>
      <c r="G8" s="305"/>
      <c r="H8" s="305"/>
      <c r="I8" s="305"/>
      <c r="J8" s="305"/>
      <c r="K8" s="3"/>
      <c r="L8" s="3"/>
      <c r="M8" s="5"/>
      <c r="N8" s="5"/>
      <c r="O8" s="3"/>
      <c r="P8" s="6"/>
      <c r="Q8" s="6"/>
      <c r="R8" s="6"/>
      <c r="S8" s="6"/>
      <c r="T8" s="6"/>
      <c r="U8" s="6"/>
      <c r="V8" s="6"/>
      <c r="W8" s="3"/>
    </row>
    <row r="9" spans="1:24" ht="28.5" customHeight="1" x14ac:dyDescent="0.25">
      <c r="A9" s="71" t="s">
        <v>131</v>
      </c>
      <c r="B9" s="81"/>
      <c r="C9" s="112" t="s">
        <v>140</v>
      </c>
      <c r="D9" s="112" t="s">
        <v>147</v>
      </c>
      <c r="E9" s="112" t="s">
        <v>23</v>
      </c>
      <c r="F9" s="112" t="s">
        <v>24</v>
      </c>
      <c r="G9" s="112" t="s">
        <v>139</v>
      </c>
      <c r="H9" s="112" t="s">
        <v>138</v>
      </c>
      <c r="I9" s="112" t="s">
        <v>27</v>
      </c>
      <c r="J9" s="287" t="s">
        <v>39</v>
      </c>
      <c r="K9" s="3"/>
      <c r="L9" s="3"/>
      <c r="M9" s="7"/>
      <c r="N9" s="7"/>
      <c r="O9" s="3"/>
      <c r="P9" s="6"/>
      <c r="Q9" s="6"/>
      <c r="R9" s="6"/>
      <c r="S9" s="6"/>
      <c r="T9" s="6"/>
      <c r="U9" s="6"/>
      <c r="V9" s="6"/>
      <c r="W9" s="3"/>
    </row>
    <row r="10" spans="1:24" ht="28.5" hidden="1" customHeight="1" x14ac:dyDescent="0.25">
      <c r="B10" s="91"/>
      <c r="C10" s="67"/>
      <c r="D10" s="67"/>
      <c r="E10" s="92"/>
      <c r="F10" s="92"/>
      <c r="G10" s="92"/>
      <c r="H10" s="92"/>
      <c r="I10" s="92"/>
      <c r="J10" s="92"/>
      <c r="K10" s="3"/>
      <c r="L10" s="3"/>
      <c r="M10" s="7"/>
      <c r="N10" s="7"/>
      <c r="O10" s="3"/>
      <c r="P10" s="6"/>
      <c r="Q10" s="6"/>
      <c r="R10" s="6"/>
      <c r="S10" s="6"/>
      <c r="T10" s="6"/>
      <c r="U10" s="6"/>
      <c r="V10" s="6"/>
      <c r="W10" s="3"/>
    </row>
    <row r="11" spans="1:24" ht="21" hidden="1" customHeight="1" x14ac:dyDescent="0.25">
      <c r="A11" s="90">
        <f>Years!B11</f>
        <v>2017</v>
      </c>
      <c r="B11" s="25"/>
      <c r="C11" s="62" t="s">
        <v>22</v>
      </c>
      <c r="D11" s="62" t="s">
        <v>21</v>
      </c>
      <c r="E11" s="62" t="s">
        <v>23</v>
      </c>
      <c r="F11" s="62" t="s">
        <v>24</v>
      </c>
      <c r="G11" s="62" t="s">
        <v>25</v>
      </c>
      <c r="H11" s="62" t="s">
        <v>26</v>
      </c>
      <c r="I11" s="62" t="s">
        <v>27</v>
      </c>
      <c r="J11" s="62" t="s">
        <v>39</v>
      </c>
      <c r="K11" s="3"/>
      <c r="L11" s="3"/>
      <c r="M11" s="7"/>
      <c r="N11" s="7"/>
      <c r="O11" s="3"/>
      <c r="P11" s="6"/>
      <c r="Q11" s="6"/>
      <c r="R11" s="6"/>
      <c r="S11" s="6"/>
      <c r="T11" s="6"/>
      <c r="U11" s="6"/>
      <c r="V11" s="6"/>
      <c r="W11" s="3"/>
    </row>
    <row r="12" spans="1:24" ht="5.25" customHeight="1" x14ac:dyDescent="0.25">
      <c r="A12" s="25"/>
      <c r="B12" s="25"/>
      <c r="C12" s="23"/>
      <c r="D12" s="23"/>
      <c r="E12" s="24"/>
      <c r="F12" s="24"/>
      <c r="G12" s="24"/>
      <c r="H12" s="3"/>
      <c r="K12" s="3"/>
      <c r="L12" s="3"/>
      <c r="M12" s="7"/>
      <c r="N12" s="7"/>
      <c r="O12" s="3"/>
      <c r="P12" s="6"/>
      <c r="Q12" s="6"/>
      <c r="R12" s="6"/>
      <c r="S12" s="6"/>
      <c r="T12" s="6"/>
      <c r="U12" s="6"/>
      <c r="V12" s="6"/>
      <c r="W12" s="3"/>
    </row>
    <row r="13" spans="1:24" ht="18" x14ac:dyDescent="0.25">
      <c r="A13" s="22" t="s">
        <v>65</v>
      </c>
      <c r="B13" s="25"/>
      <c r="C13" s="23"/>
      <c r="D13" s="23"/>
      <c r="E13" s="24"/>
      <c r="F13" s="24"/>
      <c r="G13" s="24"/>
      <c r="K13" s="3"/>
      <c r="L13" s="3"/>
      <c r="M13" s="7"/>
      <c r="N13" s="7"/>
      <c r="O13" s="3"/>
      <c r="P13" s="6"/>
      <c r="Q13" s="6"/>
      <c r="R13" s="6"/>
      <c r="S13" s="6"/>
      <c r="T13" s="6"/>
      <c r="U13" s="6"/>
      <c r="V13" s="6"/>
      <c r="W13" s="3"/>
    </row>
    <row r="14" spans="1:24" ht="6.75" customHeight="1" x14ac:dyDescent="0.25">
      <c r="A14" s="22"/>
      <c r="B14" s="25"/>
      <c r="C14" s="23"/>
      <c r="D14" s="23"/>
      <c r="E14" s="24"/>
      <c r="F14" s="24"/>
      <c r="G14" s="24"/>
      <c r="K14" s="3"/>
      <c r="L14" s="3"/>
      <c r="M14" s="7"/>
      <c r="N14" s="7"/>
      <c r="O14" s="3"/>
      <c r="P14" s="6"/>
      <c r="Q14" s="6"/>
      <c r="R14" s="6"/>
      <c r="S14" s="6"/>
      <c r="T14" s="6"/>
      <c r="U14" s="6"/>
      <c r="V14" s="6"/>
      <c r="W14" s="3"/>
    </row>
    <row r="15" spans="1:24" ht="3.75" customHeight="1" x14ac:dyDescent="0.25">
      <c r="A15" s="43"/>
      <c r="B15" s="44"/>
      <c r="C15" s="45"/>
      <c r="D15" s="45"/>
      <c r="E15" s="46"/>
      <c r="F15" s="46"/>
      <c r="G15" s="46"/>
      <c r="H15" s="35"/>
      <c r="I15" s="35"/>
      <c r="J15" s="35"/>
      <c r="K15" s="3"/>
      <c r="L15" s="3"/>
      <c r="M15" s="7"/>
      <c r="N15" s="7"/>
      <c r="O15" s="3"/>
      <c r="P15" s="6"/>
      <c r="Q15" s="6"/>
      <c r="R15" s="6"/>
      <c r="S15" s="6"/>
      <c r="T15" s="6"/>
      <c r="U15" s="6"/>
      <c r="V15" s="6"/>
      <c r="W15" s="3"/>
    </row>
    <row r="16" spans="1:24" ht="12.75" customHeight="1" x14ac:dyDescent="0.25">
      <c r="A16" s="24" t="s">
        <v>38</v>
      </c>
      <c r="B16" s="25"/>
      <c r="C16" s="61">
        <f t="shared" ref="C16:J16" si="0">VLOOKUP($A$11&amp;C$11,practice,4,FALSE)</f>
        <v>80</v>
      </c>
      <c r="D16" s="61">
        <f t="shared" si="0"/>
        <v>73</v>
      </c>
      <c r="E16" s="61">
        <f t="shared" si="0"/>
        <v>109</v>
      </c>
      <c r="F16" s="61">
        <f t="shared" si="0"/>
        <v>66</v>
      </c>
      <c r="G16" s="61">
        <f t="shared" si="0"/>
        <v>42</v>
      </c>
      <c r="H16" s="61">
        <f t="shared" si="0"/>
        <v>53</v>
      </c>
      <c r="I16" s="61">
        <f t="shared" si="0"/>
        <v>17</v>
      </c>
      <c r="J16" s="61">
        <f t="shared" si="0"/>
        <v>440</v>
      </c>
      <c r="L16" s="3"/>
      <c r="M16" s="7"/>
      <c r="N16" s="7"/>
      <c r="O16" s="3"/>
      <c r="P16" s="6"/>
      <c r="Q16" s="6"/>
      <c r="R16" s="6"/>
      <c r="S16" s="6"/>
      <c r="T16" s="6"/>
      <c r="U16" s="6"/>
      <c r="V16" s="6"/>
      <c r="W16" s="3"/>
    </row>
    <row r="17" spans="1:23" ht="12.75" customHeight="1" x14ac:dyDescent="0.25">
      <c r="A17" s="24" t="s">
        <v>89</v>
      </c>
      <c r="B17" s="25"/>
      <c r="C17" s="41">
        <f t="shared" ref="C17:J17" si="1">VLOOKUP($A$11&amp;C$11,patients,4,FALSE)</f>
        <v>608274</v>
      </c>
      <c r="D17" s="41">
        <f t="shared" si="1"/>
        <v>551533</v>
      </c>
      <c r="E17" s="41">
        <f t="shared" si="1"/>
        <v>708330</v>
      </c>
      <c r="F17" s="41">
        <f t="shared" si="1"/>
        <v>516603</v>
      </c>
      <c r="G17" s="41">
        <f t="shared" si="1"/>
        <v>306376</v>
      </c>
      <c r="H17" s="41">
        <f t="shared" si="1"/>
        <v>392690</v>
      </c>
      <c r="I17" s="41">
        <f t="shared" si="1"/>
        <v>139086</v>
      </c>
      <c r="J17" s="41">
        <f t="shared" si="1"/>
        <v>3222892</v>
      </c>
      <c r="K17" s="3"/>
      <c r="L17" s="3"/>
      <c r="M17" s="7"/>
      <c r="N17" s="7"/>
      <c r="O17" s="3"/>
      <c r="P17" s="6"/>
      <c r="Q17" s="6"/>
      <c r="R17" s="6"/>
      <c r="S17" s="6"/>
      <c r="T17" s="6"/>
      <c r="U17" s="6"/>
      <c r="V17" s="6"/>
      <c r="W17" s="3"/>
    </row>
    <row r="18" spans="1:23" ht="12.75" customHeight="1" x14ac:dyDescent="0.25">
      <c r="A18" s="24" t="s">
        <v>51</v>
      </c>
      <c r="B18" s="25"/>
      <c r="C18" s="41">
        <f t="shared" ref="C18:G18" si="2">C17/C16</f>
        <v>7603.4250000000002</v>
      </c>
      <c r="D18" s="41">
        <f t="shared" si="2"/>
        <v>7555.2465753424658</v>
      </c>
      <c r="E18" s="41">
        <f t="shared" si="2"/>
        <v>6498.440366972477</v>
      </c>
      <c r="F18" s="41">
        <f t="shared" si="2"/>
        <v>7827.318181818182</v>
      </c>
      <c r="G18" s="41">
        <f t="shared" si="2"/>
        <v>7294.666666666667</v>
      </c>
      <c r="H18" s="41">
        <f>H17/H16</f>
        <v>7409.2452830188677</v>
      </c>
      <c r="I18" s="41">
        <f>I17/I16</f>
        <v>8181.5294117647063</v>
      </c>
      <c r="J18" s="41">
        <f>J17/J16</f>
        <v>7324.7545454545452</v>
      </c>
      <c r="K18" s="3"/>
      <c r="L18" s="3"/>
      <c r="M18" s="7"/>
      <c r="N18" s="7"/>
      <c r="O18" s="3"/>
      <c r="P18" s="6"/>
      <c r="Q18" s="6"/>
      <c r="R18" s="6"/>
      <c r="S18" s="6"/>
      <c r="T18" s="6"/>
      <c r="U18" s="6"/>
      <c r="V18" s="6"/>
      <c r="W18" s="3"/>
    </row>
    <row r="19" spans="1:23" ht="6.75" customHeight="1" x14ac:dyDescent="0.25">
      <c r="A19" s="47"/>
      <c r="B19" s="48"/>
      <c r="C19" s="49"/>
      <c r="D19" s="49"/>
      <c r="E19" s="50"/>
      <c r="F19" s="50"/>
      <c r="G19" s="50"/>
      <c r="H19" s="84"/>
      <c r="I19" s="84"/>
      <c r="J19" s="84"/>
      <c r="K19" s="3"/>
      <c r="L19" s="3"/>
      <c r="M19" s="7"/>
      <c r="N19" s="7"/>
      <c r="O19" s="3"/>
      <c r="P19" s="6"/>
      <c r="Q19" s="6"/>
      <c r="R19" s="6"/>
      <c r="S19" s="6"/>
      <c r="T19" s="6"/>
      <c r="U19" s="6"/>
      <c r="V19" s="6"/>
      <c r="W19" s="3"/>
    </row>
    <row r="20" spans="1:23" ht="18" x14ac:dyDescent="0.25">
      <c r="A20" s="22"/>
      <c r="B20" s="25"/>
      <c r="C20" s="23"/>
      <c r="D20" s="23"/>
      <c r="E20" s="24"/>
      <c r="F20" s="24"/>
      <c r="G20" s="24"/>
      <c r="K20" s="3"/>
      <c r="L20" s="3"/>
      <c r="M20" s="7"/>
      <c r="N20" s="7"/>
      <c r="O20" s="3"/>
      <c r="P20" s="6"/>
      <c r="Q20" s="6"/>
      <c r="R20" s="6"/>
      <c r="S20" s="6"/>
      <c r="T20" s="6"/>
      <c r="U20" s="6"/>
      <c r="V20" s="6"/>
      <c r="W20" s="3"/>
    </row>
    <row r="21" spans="1:23" ht="15.75" x14ac:dyDescent="0.25">
      <c r="A21" s="70" t="s">
        <v>90</v>
      </c>
      <c r="B21" s="25"/>
      <c r="D21" s="304" t="s">
        <v>88</v>
      </c>
      <c r="E21" s="304"/>
      <c r="F21" s="304"/>
      <c r="G21" s="304"/>
      <c r="K21" s="3"/>
      <c r="L21" s="3"/>
      <c r="M21" s="7"/>
      <c r="N21" s="7"/>
      <c r="O21" s="3"/>
      <c r="P21" s="6"/>
      <c r="Q21" s="6"/>
      <c r="R21" s="6"/>
      <c r="S21" s="6"/>
      <c r="T21" s="6"/>
      <c r="U21" s="6"/>
      <c r="V21" s="6"/>
      <c r="W21" s="3"/>
    </row>
    <row r="22" spans="1:23" ht="18" x14ac:dyDescent="0.25">
      <c r="A22" s="22"/>
      <c r="B22" s="25"/>
      <c r="C22" s="23"/>
      <c r="D22" s="23"/>
      <c r="E22" s="24"/>
      <c r="F22" s="24"/>
      <c r="G22" s="24"/>
      <c r="K22" s="3"/>
      <c r="L22" s="3"/>
      <c r="M22" s="7"/>
      <c r="N22" s="7"/>
      <c r="O22" s="3"/>
      <c r="P22" s="6"/>
      <c r="Q22" s="6"/>
      <c r="R22" s="6"/>
      <c r="S22" s="6"/>
      <c r="T22" s="6"/>
      <c r="U22" s="6"/>
      <c r="V22" s="6"/>
      <c r="W22" s="3"/>
    </row>
    <row r="23" spans="1:23" ht="18" x14ac:dyDescent="0.25">
      <c r="A23" s="22"/>
      <c r="B23" s="25"/>
      <c r="C23" s="23"/>
      <c r="D23" s="23"/>
      <c r="E23" s="24"/>
      <c r="F23" s="24"/>
      <c r="G23" s="24"/>
      <c r="K23" s="3"/>
      <c r="L23" s="3"/>
      <c r="M23" s="7"/>
      <c r="N23" s="7"/>
      <c r="O23" s="3"/>
      <c r="P23" s="6"/>
      <c r="Q23" s="6"/>
      <c r="R23" s="6"/>
      <c r="S23" s="6"/>
      <c r="T23" s="6"/>
      <c r="U23" s="6"/>
      <c r="V23" s="6"/>
      <c r="W23" s="3"/>
    </row>
    <row r="24" spans="1:23" ht="18" x14ac:dyDescent="0.25">
      <c r="A24" s="22"/>
      <c r="B24" s="25"/>
      <c r="C24" s="23"/>
      <c r="D24" s="23"/>
      <c r="E24" s="24"/>
      <c r="F24" s="24"/>
      <c r="G24" s="24"/>
      <c r="K24" s="3"/>
      <c r="L24" s="3"/>
      <c r="M24" s="7"/>
      <c r="N24" s="7"/>
      <c r="O24" s="3"/>
      <c r="P24" s="6"/>
      <c r="Q24" s="6"/>
      <c r="R24" s="6"/>
      <c r="S24" s="6"/>
      <c r="T24" s="6"/>
      <c r="U24" s="6"/>
      <c r="V24" s="6"/>
      <c r="W24" s="3"/>
    </row>
    <row r="25" spans="1:23" ht="18" x14ac:dyDescent="0.25">
      <c r="A25" s="22"/>
      <c r="B25" s="25"/>
      <c r="C25" s="23"/>
      <c r="D25" s="23"/>
      <c r="E25" s="24"/>
      <c r="F25" s="24"/>
      <c r="G25" s="24"/>
      <c r="K25" s="3"/>
      <c r="L25" s="3"/>
      <c r="M25" s="7"/>
      <c r="N25" s="7"/>
      <c r="O25" s="3"/>
      <c r="P25" s="6"/>
      <c r="Q25" s="6"/>
      <c r="R25" s="6"/>
      <c r="S25" s="6"/>
      <c r="T25" s="6"/>
      <c r="U25" s="6"/>
      <c r="V25" s="6"/>
      <c r="W25" s="3"/>
    </row>
    <row r="26" spans="1:23" ht="18" x14ac:dyDescent="0.25">
      <c r="A26" s="22"/>
      <c r="B26" s="25"/>
      <c r="C26" s="23"/>
      <c r="D26" s="23"/>
      <c r="E26" s="24"/>
      <c r="F26" s="24"/>
      <c r="G26" s="24"/>
      <c r="K26" s="3"/>
      <c r="L26" s="3"/>
      <c r="M26" s="7"/>
      <c r="N26" s="7"/>
      <c r="O26" s="3"/>
      <c r="P26" s="6"/>
      <c r="Q26" s="6"/>
      <c r="R26" s="6"/>
      <c r="S26" s="6"/>
      <c r="T26" s="6"/>
      <c r="U26" s="6"/>
      <c r="V26" s="6"/>
      <c r="W26" s="3"/>
    </row>
    <row r="27" spans="1:23" ht="18" x14ac:dyDescent="0.25">
      <c r="A27" s="22"/>
      <c r="B27" s="25"/>
      <c r="C27" s="23"/>
      <c r="D27" s="23"/>
      <c r="E27" s="24"/>
      <c r="F27" s="24"/>
      <c r="G27" s="24"/>
      <c r="K27" s="3"/>
      <c r="L27" s="3"/>
      <c r="M27" s="7"/>
      <c r="N27" s="7"/>
      <c r="O27" s="3"/>
      <c r="P27" s="6"/>
      <c r="Q27" s="6"/>
      <c r="R27" s="6"/>
      <c r="S27" s="6"/>
      <c r="T27" s="6"/>
      <c r="U27" s="6"/>
      <c r="V27" s="6"/>
      <c r="W27" s="3"/>
    </row>
    <row r="28" spans="1:23" ht="18" x14ac:dyDescent="0.25">
      <c r="A28" s="22"/>
      <c r="B28" s="25"/>
      <c r="C28" s="23"/>
      <c r="D28" s="23"/>
      <c r="E28" s="24"/>
      <c r="F28" s="24"/>
      <c r="G28" s="24"/>
      <c r="K28" s="3"/>
      <c r="L28" s="3"/>
      <c r="M28" s="7"/>
      <c r="N28" s="7"/>
      <c r="O28" s="3"/>
      <c r="P28" s="6"/>
      <c r="Q28" s="6"/>
      <c r="R28" s="6"/>
      <c r="S28" s="6"/>
      <c r="T28" s="6"/>
      <c r="U28" s="6"/>
      <c r="V28" s="6"/>
      <c r="W28" s="3"/>
    </row>
    <row r="29" spans="1:23" ht="18" x14ac:dyDescent="0.25">
      <c r="A29" s="22"/>
      <c r="B29" s="25"/>
      <c r="C29" s="23"/>
      <c r="D29" s="23"/>
      <c r="E29" s="24"/>
      <c r="F29" s="24"/>
      <c r="G29" s="24"/>
      <c r="K29" s="3"/>
      <c r="L29" s="3"/>
      <c r="M29" s="7"/>
      <c r="N29" s="7"/>
      <c r="O29" s="3"/>
      <c r="P29" s="6"/>
      <c r="Q29" s="6"/>
      <c r="R29" s="6"/>
      <c r="S29" s="6"/>
      <c r="T29" s="6"/>
      <c r="U29" s="6"/>
      <c r="V29" s="6"/>
      <c r="W29" s="3"/>
    </row>
    <row r="30" spans="1:23" ht="18" x14ac:dyDescent="0.25">
      <c r="A30" s="22"/>
      <c r="B30" s="25"/>
      <c r="C30" s="23"/>
      <c r="D30" s="23"/>
      <c r="E30" s="24"/>
      <c r="F30" s="24"/>
      <c r="G30" s="24"/>
      <c r="K30" s="3"/>
      <c r="L30" s="3"/>
      <c r="M30" s="7"/>
      <c r="N30" s="7"/>
      <c r="O30" s="3"/>
      <c r="P30" s="6"/>
      <c r="Q30" s="6"/>
      <c r="R30" s="6"/>
      <c r="S30" s="6"/>
      <c r="T30" s="6"/>
      <c r="U30" s="6"/>
      <c r="V30" s="6"/>
      <c r="W30" s="3"/>
    </row>
    <row r="31" spans="1:23" ht="18" x14ac:dyDescent="0.25">
      <c r="A31" s="22"/>
      <c r="B31" s="25"/>
      <c r="C31" s="23"/>
      <c r="D31" s="23"/>
      <c r="E31" s="24"/>
      <c r="F31" s="24"/>
      <c r="G31" s="24"/>
      <c r="K31" s="3"/>
      <c r="L31" s="3"/>
      <c r="M31" s="7"/>
      <c r="N31" s="7"/>
      <c r="O31" s="3"/>
      <c r="P31" s="6"/>
      <c r="Q31" s="6"/>
      <c r="R31" s="6"/>
      <c r="S31" s="6"/>
      <c r="T31" s="6"/>
      <c r="U31" s="6"/>
      <c r="V31" s="6"/>
      <c r="W31" s="3"/>
    </row>
    <row r="32" spans="1:23" ht="18" x14ac:dyDescent="0.25">
      <c r="A32" s="22"/>
      <c r="B32" s="25"/>
      <c r="C32" s="23"/>
      <c r="D32" s="23"/>
      <c r="E32" s="24"/>
      <c r="F32" s="24"/>
      <c r="G32" s="24"/>
      <c r="K32" s="3"/>
      <c r="L32" s="3"/>
      <c r="M32" s="7"/>
      <c r="N32" s="7"/>
      <c r="O32" s="3"/>
      <c r="P32" s="6"/>
      <c r="Q32" s="6"/>
      <c r="R32" s="6"/>
      <c r="S32" s="6"/>
      <c r="T32" s="6"/>
      <c r="U32" s="6"/>
      <c r="V32" s="6"/>
      <c r="W32" s="3"/>
    </row>
    <row r="33" spans="1:23" ht="18" x14ac:dyDescent="0.25">
      <c r="A33" s="22"/>
      <c r="B33" s="25"/>
      <c r="C33" s="23"/>
      <c r="D33" s="23"/>
      <c r="E33" s="24"/>
      <c r="F33" s="24"/>
      <c r="G33" s="24"/>
      <c r="K33" s="3"/>
      <c r="L33" s="3"/>
      <c r="M33" s="7"/>
      <c r="N33" s="7"/>
      <c r="O33" s="3"/>
      <c r="P33" s="6"/>
      <c r="Q33" s="6"/>
      <c r="R33" s="6"/>
      <c r="S33" s="6"/>
      <c r="T33" s="6"/>
      <c r="U33" s="6"/>
      <c r="V33" s="6"/>
      <c r="W33" s="3"/>
    </row>
    <row r="34" spans="1:23" ht="18" x14ac:dyDescent="0.25">
      <c r="A34" s="22"/>
      <c r="B34" s="25"/>
      <c r="C34" s="23"/>
      <c r="D34" s="23"/>
      <c r="E34" s="24"/>
      <c r="F34" s="24"/>
      <c r="G34" s="24"/>
      <c r="K34" s="3"/>
      <c r="L34" s="3"/>
      <c r="M34" s="7"/>
      <c r="N34" s="7"/>
      <c r="O34" s="3"/>
      <c r="P34" s="6"/>
      <c r="Q34" s="6"/>
      <c r="R34" s="6"/>
      <c r="S34" s="6"/>
      <c r="T34" s="6"/>
      <c r="U34" s="6"/>
      <c r="V34" s="6"/>
      <c r="W34" s="3"/>
    </row>
    <row r="35" spans="1:23" ht="11.25" customHeight="1" x14ac:dyDescent="0.25">
      <c r="A35" s="22"/>
      <c r="B35" s="25"/>
      <c r="C35" s="23"/>
      <c r="D35" s="23"/>
      <c r="E35" s="24"/>
      <c r="F35" s="24"/>
      <c r="G35" s="24"/>
      <c r="K35" s="3"/>
      <c r="L35" s="3"/>
      <c r="M35" s="7"/>
      <c r="N35" s="7"/>
      <c r="O35" s="3"/>
      <c r="P35" s="6"/>
      <c r="Q35" s="6"/>
      <c r="R35" s="6"/>
      <c r="S35" s="6"/>
      <c r="T35" s="6"/>
      <c r="U35" s="6"/>
      <c r="V35" s="6"/>
      <c r="W35" s="3"/>
    </row>
    <row r="36" spans="1:23" ht="25.5" x14ac:dyDescent="0.25">
      <c r="A36" s="288" t="s">
        <v>52</v>
      </c>
      <c r="B36" s="289"/>
      <c r="C36" s="112" t="s">
        <v>140</v>
      </c>
      <c r="D36" s="112" t="s">
        <v>147</v>
      </c>
      <c r="E36" s="112" t="s">
        <v>23</v>
      </c>
      <c r="F36" s="112" t="s">
        <v>24</v>
      </c>
      <c r="G36" s="112" t="s">
        <v>139</v>
      </c>
      <c r="H36" s="112" t="s">
        <v>138</v>
      </c>
      <c r="I36" s="112" t="s">
        <v>27</v>
      </c>
      <c r="J36" s="287" t="s">
        <v>39</v>
      </c>
      <c r="K36" s="3"/>
      <c r="L36" s="3"/>
      <c r="M36" s="7"/>
      <c r="N36" s="7"/>
      <c r="O36" s="3"/>
      <c r="P36" s="6"/>
      <c r="Q36" s="6"/>
      <c r="R36" s="6"/>
      <c r="S36" s="6"/>
      <c r="T36" s="6"/>
      <c r="U36" s="6"/>
      <c r="V36" s="6"/>
      <c r="W36" s="3"/>
    </row>
    <row r="37" spans="1:23" ht="7.5" customHeight="1" x14ac:dyDescent="0.25">
      <c r="A37" s="44"/>
      <c r="B37" s="44"/>
      <c r="C37" s="45"/>
      <c r="D37" s="45"/>
      <c r="E37" s="46"/>
      <c r="F37" s="46"/>
      <c r="G37" s="46"/>
      <c r="H37" s="35"/>
      <c r="I37" s="35"/>
      <c r="J37" s="35"/>
      <c r="K37" s="3"/>
      <c r="L37" s="3"/>
      <c r="M37" s="7"/>
      <c r="N37" s="7"/>
      <c r="O37" s="3"/>
      <c r="P37" s="6"/>
      <c r="Q37" s="6"/>
      <c r="R37" s="6"/>
      <c r="S37" s="6"/>
      <c r="T37" s="6"/>
      <c r="U37" s="6"/>
      <c r="V37" s="6"/>
      <c r="W37" s="3"/>
    </row>
    <row r="38" spans="1:23" s="63" customFormat="1" ht="12.75" x14ac:dyDescent="0.2">
      <c r="A38" s="34" t="s">
        <v>6</v>
      </c>
      <c r="B38" s="34"/>
      <c r="C38" s="57">
        <f t="shared" ref="C38:J38" si="3">IF(VLOOKUP($A$11&amp;C$11,register,37,FALSE)=0, "n/a",VLOOKUP($A$11&amp;C$11,register,37,FALSE))</f>
        <v>42051</v>
      </c>
      <c r="D38" s="57">
        <f t="shared" si="3"/>
        <v>40610</v>
      </c>
      <c r="E38" s="57">
        <f t="shared" si="3"/>
        <v>50945</v>
      </c>
      <c r="F38" s="57">
        <f t="shared" si="3"/>
        <v>33807</v>
      </c>
      <c r="G38" s="57">
        <f t="shared" si="3"/>
        <v>20883</v>
      </c>
      <c r="H38" s="57">
        <f t="shared" si="3"/>
        <v>26843</v>
      </c>
      <c r="I38" s="57">
        <f t="shared" si="3"/>
        <v>9612</v>
      </c>
      <c r="J38" s="57">
        <f t="shared" si="3"/>
        <v>224751</v>
      </c>
      <c r="K38" s="61"/>
      <c r="L38" s="61"/>
      <c r="M38" s="24"/>
      <c r="N38" s="24"/>
      <c r="O38" s="61"/>
      <c r="P38" s="274"/>
      <c r="Q38" s="274"/>
      <c r="R38" s="274"/>
      <c r="S38" s="274"/>
      <c r="T38" s="274"/>
      <c r="U38" s="274"/>
      <c r="V38" s="274"/>
      <c r="W38" s="61"/>
    </row>
    <row r="39" spans="1:23" s="63" customFormat="1" ht="12.75" x14ac:dyDescent="0.2">
      <c r="A39" s="34" t="s">
        <v>82</v>
      </c>
      <c r="B39" s="34"/>
      <c r="C39" s="57">
        <f t="shared" ref="C39:J39" si="4">IF(VLOOKUP($A$11&amp;C$11,register,36,FALSE)=0, "n/a", VLOOKUP($A$11&amp;C$11,register,36,FALSE))</f>
        <v>11966</v>
      </c>
      <c r="D39" s="57">
        <f t="shared" si="4"/>
        <v>11840</v>
      </c>
      <c r="E39" s="57">
        <f t="shared" si="4"/>
        <v>16065</v>
      </c>
      <c r="F39" s="57">
        <f t="shared" si="4"/>
        <v>8249</v>
      </c>
      <c r="G39" s="57">
        <f t="shared" si="4"/>
        <v>6065</v>
      </c>
      <c r="H39" s="57">
        <f t="shared" si="4"/>
        <v>10179</v>
      </c>
      <c r="I39" s="57">
        <f t="shared" si="4"/>
        <v>3435</v>
      </c>
      <c r="J39" s="57">
        <f t="shared" si="4"/>
        <v>67799</v>
      </c>
      <c r="K39" s="61"/>
      <c r="L39" s="61"/>
      <c r="M39" s="24"/>
      <c r="N39" s="24"/>
      <c r="O39" s="61"/>
      <c r="P39" s="274"/>
      <c r="Q39" s="274"/>
      <c r="R39" s="274"/>
      <c r="S39" s="274"/>
      <c r="T39" s="274"/>
      <c r="U39" s="274"/>
      <c r="V39" s="274"/>
      <c r="W39" s="61"/>
    </row>
    <row r="40" spans="1:23" s="63" customFormat="1" ht="12.75" x14ac:dyDescent="0.2">
      <c r="A40" s="34" t="s">
        <v>181</v>
      </c>
      <c r="B40" s="34"/>
      <c r="C40" s="57">
        <f t="shared" ref="C40:J40" si="5">IF(VLOOKUP($A$11&amp;C$11,register,39,FALSE)=0, "n/a", VLOOKUP($A$11&amp;C$11,register,39,FALSE))</f>
        <v>16285</v>
      </c>
      <c r="D40" s="57">
        <f t="shared" si="5"/>
        <v>15040</v>
      </c>
      <c r="E40" s="57">
        <f t="shared" si="5"/>
        <v>21843</v>
      </c>
      <c r="F40" s="57">
        <f t="shared" si="5"/>
        <v>11983</v>
      </c>
      <c r="G40" s="57">
        <f t="shared" si="5"/>
        <v>7737</v>
      </c>
      <c r="H40" s="57">
        <f t="shared" si="5"/>
        <v>12726</v>
      </c>
      <c r="I40" s="57">
        <f t="shared" si="5"/>
        <v>4607</v>
      </c>
      <c r="J40" s="57">
        <f t="shared" si="5"/>
        <v>90221</v>
      </c>
      <c r="K40" s="61"/>
      <c r="L40" s="61"/>
      <c r="M40" s="24"/>
      <c r="N40" s="24"/>
      <c r="O40" s="61"/>
      <c r="P40" s="274"/>
      <c r="Q40" s="274"/>
      <c r="R40" s="274"/>
      <c r="S40" s="274"/>
      <c r="T40" s="274"/>
      <c r="U40" s="274"/>
      <c r="V40" s="274"/>
      <c r="W40" s="61"/>
    </row>
    <row r="41" spans="1:23" s="63" customFormat="1" ht="12.75" x14ac:dyDescent="0.2">
      <c r="A41" s="34" t="s">
        <v>188</v>
      </c>
      <c r="B41" s="34"/>
      <c r="C41" s="57">
        <f t="shared" ref="C41:J41" si="6">IF(VLOOKUP($A$11&amp;C$11,register,40,FALSE)=0, "n/a", VLOOKUP($A$11&amp;C$11,register,40,FALSE))</f>
        <v>29436</v>
      </c>
      <c r="D41" s="57">
        <f t="shared" si="6"/>
        <v>18904</v>
      </c>
      <c r="E41" s="57">
        <f t="shared" si="6"/>
        <v>36615</v>
      </c>
      <c r="F41" s="57">
        <f t="shared" si="6"/>
        <v>16149</v>
      </c>
      <c r="G41" s="57">
        <f t="shared" si="6"/>
        <v>11554</v>
      </c>
      <c r="H41" s="57">
        <f t="shared" si="6"/>
        <v>15192</v>
      </c>
      <c r="I41" s="57">
        <f t="shared" si="6"/>
        <v>6652</v>
      </c>
      <c r="J41" s="57">
        <f t="shared" si="6"/>
        <v>134502</v>
      </c>
      <c r="K41" s="61"/>
      <c r="L41" s="61"/>
      <c r="M41" s="24"/>
      <c r="N41" s="24"/>
      <c r="O41" s="61"/>
      <c r="P41" s="274"/>
      <c r="Q41" s="274"/>
      <c r="R41" s="274"/>
      <c r="S41" s="274"/>
      <c r="T41" s="274"/>
      <c r="U41" s="274"/>
      <c r="V41" s="274"/>
      <c r="W41" s="61"/>
    </row>
    <row r="42" spans="1:23" s="63" customFormat="1" ht="12.75" x14ac:dyDescent="0.2">
      <c r="A42" s="34" t="s">
        <v>189</v>
      </c>
      <c r="B42" s="34"/>
      <c r="C42" s="57" t="str">
        <f t="shared" ref="C42:J42" si="7">IF(VLOOKUP($A$11&amp;C$11,register,42,FALSE)=0, "n/a", VLOOKUP($A$11&amp;C$11,register,42,FALSE))</f>
        <v>n/a</v>
      </c>
      <c r="D42" s="57" t="str">
        <f t="shared" si="7"/>
        <v>n/a</v>
      </c>
      <c r="E42" s="57" t="str">
        <f t="shared" si="7"/>
        <v>n/a</v>
      </c>
      <c r="F42" s="57" t="str">
        <f t="shared" si="7"/>
        <v>n/a</v>
      </c>
      <c r="G42" s="57" t="str">
        <f t="shared" si="7"/>
        <v>n/a</v>
      </c>
      <c r="H42" s="57" t="str">
        <f t="shared" si="7"/>
        <v>n/a</v>
      </c>
      <c r="I42" s="57" t="str">
        <f t="shared" si="7"/>
        <v>n/a</v>
      </c>
      <c r="J42" s="57" t="str">
        <f t="shared" si="7"/>
        <v>n/a</v>
      </c>
      <c r="K42" s="61"/>
      <c r="L42" s="61"/>
      <c r="M42" s="24"/>
      <c r="N42" s="24"/>
      <c r="O42" s="61"/>
      <c r="P42" s="274"/>
      <c r="Q42" s="274"/>
      <c r="R42" s="274"/>
      <c r="S42" s="274"/>
      <c r="T42" s="274"/>
      <c r="U42" s="274"/>
      <c r="V42" s="274"/>
      <c r="W42" s="61"/>
    </row>
    <row r="43" spans="1:23" s="63" customFormat="1" ht="12.75" x14ac:dyDescent="0.2">
      <c r="A43" s="34" t="s">
        <v>84</v>
      </c>
      <c r="B43" s="34"/>
      <c r="C43" s="57">
        <f t="shared" ref="C43:J43" si="8">IF(VLOOKUP($A$11&amp;C$11,register,43,FALSE)=0, "n/a", VLOOKUP($A$11&amp;C$11,register,43,FALSE))</f>
        <v>13500</v>
      </c>
      <c r="D43" s="57">
        <f t="shared" si="8"/>
        <v>12212</v>
      </c>
      <c r="E43" s="57">
        <f t="shared" si="8"/>
        <v>18393</v>
      </c>
      <c r="F43" s="57">
        <f t="shared" si="8"/>
        <v>8272</v>
      </c>
      <c r="G43" s="57">
        <f t="shared" si="8"/>
        <v>8296</v>
      </c>
      <c r="H43" s="57">
        <f t="shared" si="8"/>
        <v>8797</v>
      </c>
      <c r="I43" s="57">
        <f t="shared" si="8"/>
        <v>3207</v>
      </c>
      <c r="J43" s="57">
        <f t="shared" si="8"/>
        <v>72677</v>
      </c>
      <c r="K43" s="61"/>
      <c r="L43" s="61"/>
      <c r="M43" s="24"/>
      <c r="N43" s="24"/>
      <c r="O43" s="61"/>
      <c r="P43" s="274"/>
      <c r="Q43" s="274"/>
      <c r="R43" s="274"/>
      <c r="S43" s="274"/>
      <c r="T43" s="274"/>
      <c r="U43" s="274"/>
      <c r="V43" s="274"/>
      <c r="W43" s="61"/>
    </row>
    <row r="44" spans="1:23" s="63" customFormat="1" ht="12.75" x14ac:dyDescent="0.2">
      <c r="A44" s="34" t="s">
        <v>10</v>
      </c>
      <c r="B44" s="34"/>
      <c r="C44" s="57">
        <f t="shared" ref="C44:J44" si="9">IF(VLOOKUP($A$11&amp;C$11,register,44,FALSE)=0, "n/a", VLOOKUP($A$11&amp;C$11,register,44,FALSE))</f>
        <v>3873</v>
      </c>
      <c r="D44" s="57">
        <f t="shared" si="9"/>
        <v>3925</v>
      </c>
      <c r="E44" s="57">
        <f t="shared" si="9"/>
        <v>5191</v>
      </c>
      <c r="F44" s="57">
        <f t="shared" si="9"/>
        <v>3266</v>
      </c>
      <c r="G44" s="57">
        <f t="shared" si="9"/>
        <v>1693</v>
      </c>
      <c r="H44" s="57">
        <f t="shared" si="9"/>
        <v>2671</v>
      </c>
      <c r="I44" s="57">
        <f t="shared" si="9"/>
        <v>1036</v>
      </c>
      <c r="J44" s="57">
        <f t="shared" si="9"/>
        <v>21655</v>
      </c>
      <c r="K44" s="61"/>
      <c r="L44" s="61"/>
      <c r="M44" s="24"/>
      <c r="N44" s="24"/>
      <c r="O44" s="61"/>
      <c r="P44" s="274"/>
      <c r="Q44" s="274"/>
      <c r="R44" s="274"/>
      <c r="S44" s="274"/>
      <c r="T44" s="274"/>
      <c r="U44" s="274"/>
      <c r="V44" s="274"/>
      <c r="W44" s="61"/>
    </row>
    <row r="45" spans="1:23" s="63" customFormat="1" ht="12.75" x14ac:dyDescent="0.2">
      <c r="A45" s="34" t="s">
        <v>96</v>
      </c>
      <c r="B45" s="34"/>
      <c r="C45" s="57">
        <f t="shared" ref="C45:J45" si="10">IF(VLOOKUP($A$11&amp;C$11,register,45,FALSE)=0, "n/a", VLOOKUP($A$11&amp;C$11,register,45,FALSE))</f>
        <v>39127</v>
      </c>
      <c r="D45" s="57">
        <f t="shared" si="10"/>
        <v>33851</v>
      </c>
      <c r="E45" s="57">
        <f t="shared" si="10"/>
        <v>41375</v>
      </c>
      <c r="F45" s="57">
        <f t="shared" si="10"/>
        <v>24771</v>
      </c>
      <c r="G45" s="57">
        <f t="shared" si="10"/>
        <v>19079</v>
      </c>
      <c r="H45" s="57">
        <f t="shared" si="10"/>
        <v>24727</v>
      </c>
      <c r="I45" s="57">
        <f t="shared" si="10"/>
        <v>8660</v>
      </c>
      <c r="J45" s="57">
        <f t="shared" si="10"/>
        <v>191590</v>
      </c>
      <c r="K45" s="61"/>
      <c r="L45" s="61"/>
      <c r="M45" s="24"/>
      <c r="N45" s="24"/>
      <c r="O45" s="61"/>
      <c r="P45" s="274"/>
      <c r="Q45" s="274"/>
      <c r="R45" s="274"/>
      <c r="S45" s="274"/>
      <c r="T45" s="274"/>
      <c r="U45" s="274"/>
      <c r="V45" s="274"/>
      <c r="W45" s="61"/>
    </row>
    <row r="46" spans="1:23" s="63" customFormat="1" ht="12.75" x14ac:dyDescent="0.2">
      <c r="A46" s="34" t="s">
        <v>97</v>
      </c>
      <c r="B46" s="34"/>
      <c r="C46" s="57">
        <f t="shared" ref="C46:J46" si="11">IF(VLOOKUP($A$11&amp;C$11,register,46,FALSE)=0, "n/a", VLOOKUP($A$11&amp;C$11,register,46,FALSE))</f>
        <v>4697</v>
      </c>
      <c r="D46" s="57">
        <f t="shared" si="11"/>
        <v>4355</v>
      </c>
      <c r="E46" s="57">
        <f t="shared" si="11"/>
        <v>5313</v>
      </c>
      <c r="F46" s="57">
        <f t="shared" si="11"/>
        <v>3331</v>
      </c>
      <c r="G46" s="57">
        <f t="shared" si="11"/>
        <v>2610</v>
      </c>
      <c r="H46" s="57">
        <f t="shared" si="11"/>
        <v>3134</v>
      </c>
      <c r="I46" s="57">
        <f t="shared" si="11"/>
        <v>936</v>
      </c>
      <c r="J46" s="57">
        <f t="shared" si="11"/>
        <v>24376</v>
      </c>
      <c r="K46" s="61"/>
      <c r="L46" s="61"/>
      <c r="M46" s="24"/>
      <c r="N46" s="24"/>
      <c r="O46" s="61"/>
      <c r="P46" s="274"/>
      <c r="Q46" s="274"/>
      <c r="R46" s="274"/>
      <c r="S46" s="274"/>
      <c r="T46" s="274"/>
      <c r="U46" s="274"/>
      <c r="V46" s="274"/>
      <c r="W46" s="61"/>
    </row>
    <row r="47" spans="1:23" s="63" customFormat="1" ht="12.75" x14ac:dyDescent="0.2">
      <c r="A47" s="34" t="s">
        <v>37</v>
      </c>
      <c r="B47" s="34"/>
      <c r="C47" s="57">
        <f t="shared" ref="C47:J47" si="12">IF(VLOOKUP($A$11&amp;C$11,register,47,FALSE)=0, "n/a", VLOOKUP($A$11&amp;C$11,register,47,FALSE))</f>
        <v>6002</v>
      </c>
      <c r="D47" s="57">
        <f t="shared" si="12"/>
        <v>5812</v>
      </c>
      <c r="E47" s="57">
        <f t="shared" si="12"/>
        <v>7822</v>
      </c>
      <c r="F47" s="57">
        <f t="shared" si="12"/>
        <v>4224</v>
      </c>
      <c r="G47" s="57">
        <f t="shared" si="12"/>
        <v>2654</v>
      </c>
      <c r="H47" s="57">
        <f t="shared" si="12"/>
        <v>4423</v>
      </c>
      <c r="I47" s="57">
        <f t="shared" si="12"/>
        <v>1713</v>
      </c>
      <c r="J47" s="57">
        <f t="shared" si="12"/>
        <v>32650</v>
      </c>
      <c r="K47" s="61"/>
      <c r="L47" s="61"/>
      <c r="M47" s="24"/>
      <c r="N47" s="24"/>
      <c r="O47" s="61"/>
      <c r="P47" s="274"/>
      <c r="Q47" s="274"/>
      <c r="R47" s="274"/>
      <c r="S47" s="274"/>
      <c r="T47" s="274"/>
      <c r="U47" s="274"/>
      <c r="V47" s="274"/>
      <c r="W47" s="61"/>
    </row>
    <row r="48" spans="1:23" s="63" customFormat="1" ht="12.75" x14ac:dyDescent="0.2">
      <c r="A48" s="34" t="s">
        <v>100</v>
      </c>
      <c r="B48" s="34"/>
      <c r="C48" s="57" t="str">
        <f t="shared" ref="C48:J48" si="13">IF(VLOOKUP($A$11&amp;C$11,register,48,FALSE)=0, "n/a", VLOOKUP($A$11&amp;C$11,register,48,FALSE))</f>
        <v>n/a</v>
      </c>
      <c r="D48" s="57" t="str">
        <f t="shared" si="13"/>
        <v>n/a</v>
      </c>
      <c r="E48" s="57" t="str">
        <f t="shared" si="13"/>
        <v>n/a</v>
      </c>
      <c r="F48" s="57" t="str">
        <f t="shared" si="13"/>
        <v>n/a</v>
      </c>
      <c r="G48" s="57" t="str">
        <f t="shared" si="13"/>
        <v>n/a</v>
      </c>
      <c r="H48" s="57" t="str">
        <f t="shared" si="13"/>
        <v>n/a</v>
      </c>
      <c r="I48" s="57" t="str">
        <f t="shared" si="13"/>
        <v>n/a</v>
      </c>
      <c r="J48" s="57" t="str">
        <f t="shared" si="13"/>
        <v>n/a</v>
      </c>
      <c r="K48" s="61"/>
      <c r="L48" s="61"/>
      <c r="M48" s="24"/>
      <c r="N48" s="24"/>
      <c r="O48" s="61"/>
      <c r="P48" s="274"/>
      <c r="Q48" s="274"/>
      <c r="R48" s="274"/>
      <c r="S48" s="274"/>
      <c r="T48" s="274"/>
      <c r="U48" s="274"/>
      <c r="V48" s="274"/>
      <c r="W48" s="61"/>
    </row>
    <row r="49" spans="1:23" s="63" customFormat="1" ht="12.75" x14ac:dyDescent="0.2">
      <c r="A49" s="34" t="s">
        <v>80</v>
      </c>
      <c r="B49" s="34"/>
      <c r="C49" s="57">
        <f t="shared" ref="C49:J49" si="14">IF(VLOOKUP($A$11&amp;C$11,register,38,FALSE)=0, "n/a", VLOOKUP($A$11&amp;C$11,register,38,FALSE))</f>
        <v>98552</v>
      </c>
      <c r="D49" s="57">
        <f t="shared" si="14"/>
        <v>84010</v>
      </c>
      <c r="E49" s="57">
        <f t="shared" si="14"/>
        <v>117034</v>
      </c>
      <c r="F49" s="57">
        <f t="shared" si="14"/>
        <v>63533</v>
      </c>
      <c r="G49" s="57">
        <f t="shared" si="14"/>
        <v>51014</v>
      </c>
      <c r="H49" s="57">
        <f t="shared" si="14"/>
        <v>65037</v>
      </c>
      <c r="I49" s="57">
        <f t="shared" si="14"/>
        <v>24060</v>
      </c>
      <c r="J49" s="57">
        <f t="shared" si="14"/>
        <v>503240</v>
      </c>
      <c r="K49" s="61"/>
      <c r="L49" s="61"/>
      <c r="M49" s="24"/>
      <c r="N49" s="24"/>
      <c r="O49" s="61"/>
      <c r="P49" s="274"/>
      <c r="Q49" s="274"/>
      <c r="R49" s="274"/>
      <c r="S49" s="274"/>
      <c r="T49" s="274"/>
      <c r="U49" s="274"/>
      <c r="V49" s="274"/>
      <c r="W49" s="61"/>
    </row>
    <row r="50" spans="1:23" s="63" customFormat="1" ht="12.75" x14ac:dyDescent="0.2">
      <c r="A50" s="34" t="s">
        <v>81</v>
      </c>
      <c r="B50" s="34"/>
      <c r="C50" s="57">
        <f t="shared" ref="C50:J50" si="15">IF(VLOOKUP($A$11&amp;C$11,register,49,FALSE)=0, "n/a", VLOOKUP($A$11&amp;C$11,register,49,FALSE))</f>
        <v>5369</v>
      </c>
      <c r="D50" s="57">
        <f t="shared" si="15"/>
        <v>5955</v>
      </c>
      <c r="E50" s="57">
        <f t="shared" si="15"/>
        <v>6281</v>
      </c>
      <c r="F50" s="57">
        <f t="shared" si="15"/>
        <v>4469</v>
      </c>
      <c r="G50" s="57">
        <f t="shared" si="15"/>
        <v>2793</v>
      </c>
      <c r="H50" s="57">
        <f t="shared" si="15"/>
        <v>3586</v>
      </c>
      <c r="I50" s="57">
        <f t="shared" si="15"/>
        <v>1339</v>
      </c>
      <c r="J50" s="57">
        <f t="shared" si="15"/>
        <v>29792</v>
      </c>
      <c r="K50" s="61"/>
      <c r="L50" s="61"/>
      <c r="M50" s="24"/>
      <c r="N50" s="24"/>
      <c r="O50" s="61"/>
      <c r="P50" s="274"/>
      <c r="Q50" s="274"/>
      <c r="R50" s="274"/>
      <c r="S50" s="274"/>
      <c r="T50" s="274"/>
      <c r="U50" s="274"/>
      <c r="V50" s="274"/>
      <c r="W50" s="61"/>
    </row>
    <row r="51" spans="1:23" s="63" customFormat="1" ht="12.75" x14ac:dyDescent="0.2">
      <c r="A51" s="34" t="s">
        <v>102</v>
      </c>
      <c r="B51" s="34"/>
      <c r="C51" s="57">
        <f t="shared" ref="C51:J51" si="16">IF(VLOOKUP($A$11&amp;C$11,register,50,FALSE)=0, "n/a", VLOOKUP($A$11&amp;C$11,register,50,FALSE))</f>
        <v>67748</v>
      </c>
      <c r="D51" s="57">
        <f t="shared" si="16"/>
        <v>54284</v>
      </c>
      <c r="E51" s="57">
        <f t="shared" si="16"/>
        <v>59836</v>
      </c>
      <c r="F51" s="57">
        <f t="shared" si="16"/>
        <v>39054</v>
      </c>
      <c r="G51" s="57">
        <f t="shared" si="16"/>
        <v>36564</v>
      </c>
      <c r="H51" s="57">
        <f t="shared" si="16"/>
        <v>37888</v>
      </c>
      <c r="I51" s="57">
        <f t="shared" si="16"/>
        <v>13639</v>
      </c>
      <c r="J51" s="57">
        <f t="shared" si="16"/>
        <v>309013</v>
      </c>
      <c r="K51" s="61"/>
      <c r="L51" s="61"/>
      <c r="M51" s="24"/>
      <c r="N51" s="24"/>
      <c r="O51" s="61"/>
      <c r="P51" s="274"/>
      <c r="Q51" s="274"/>
      <c r="R51" s="274"/>
      <c r="S51" s="274"/>
      <c r="T51" s="274"/>
      <c r="U51" s="274"/>
      <c r="V51" s="274"/>
      <c r="W51" s="61"/>
    </row>
    <row r="52" spans="1:23" s="63" customFormat="1" ht="12.75" x14ac:dyDescent="0.2">
      <c r="A52" s="34" t="s">
        <v>168</v>
      </c>
      <c r="B52" s="34"/>
      <c r="C52" s="57">
        <f t="shared" ref="C52:J52" si="17">IF(VLOOKUP($A$11&amp;C$11,register,51,FALSE)=0, "n/a", VLOOKUP($A$11&amp;C$11,register,51,FALSE))</f>
        <v>1272</v>
      </c>
      <c r="D52" s="57">
        <f t="shared" si="17"/>
        <v>1569</v>
      </c>
      <c r="E52" s="57">
        <f t="shared" si="17"/>
        <v>2027</v>
      </c>
      <c r="F52" s="57">
        <f t="shared" si="17"/>
        <v>1203</v>
      </c>
      <c r="G52" s="57">
        <f t="shared" si="17"/>
        <v>527</v>
      </c>
      <c r="H52" s="57">
        <f t="shared" si="17"/>
        <v>1015</v>
      </c>
      <c r="I52" s="57">
        <f t="shared" si="17"/>
        <v>450</v>
      </c>
      <c r="J52" s="57">
        <f t="shared" si="17"/>
        <v>8063</v>
      </c>
      <c r="K52" s="61"/>
      <c r="L52" s="61"/>
      <c r="M52" s="24"/>
      <c r="N52" s="24"/>
      <c r="O52" s="61"/>
      <c r="P52" s="274"/>
      <c r="Q52" s="274"/>
      <c r="R52" s="274"/>
      <c r="S52" s="274"/>
      <c r="T52" s="274"/>
      <c r="U52" s="274"/>
      <c r="V52" s="274"/>
      <c r="W52" s="61"/>
    </row>
    <row r="53" spans="1:23" s="63" customFormat="1" ht="12.75" x14ac:dyDescent="0.2">
      <c r="A53" s="34" t="s">
        <v>85</v>
      </c>
      <c r="B53" s="34"/>
      <c r="C53" s="57">
        <f t="shared" ref="C53:J53" si="18">IF(VLOOKUP($A$11&amp;C$11,register,53,FALSE)=0, "n/a", VLOOKUP($A$11&amp;C$11,register,53,FALSE))</f>
        <v>2465</v>
      </c>
      <c r="D53" s="57">
        <f t="shared" si="18"/>
        <v>1331</v>
      </c>
      <c r="E53" s="57">
        <f t="shared" si="18"/>
        <v>2267</v>
      </c>
      <c r="F53" s="57">
        <f t="shared" si="18"/>
        <v>985</v>
      </c>
      <c r="G53" s="57">
        <f t="shared" si="18"/>
        <v>651</v>
      </c>
      <c r="H53" s="57">
        <f t="shared" si="18"/>
        <v>1656</v>
      </c>
      <c r="I53" s="57">
        <f t="shared" si="18"/>
        <v>658</v>
      </c>
      <c r="J53" s="57">
        <f t="shared" si="18"/>
        <v>10013</v>
      </c>
      <c r="K53" s="61"/>
      <c r="L53" s="61"/>
      <c r="M53" s="24"/>
      <c r="N53" s="24"/>
      <c r="O53" s="61"/>
      <c r="P53" s="274"/>
      <c r="Q53" s="274"/>
      <c r="R53" s="274"/>
      <c r="S53" s="274"/>
      <c r="T53" s="274"/>
      <c r="U53" s="274"/>
      <c r="V53" s="274"/>
      <c r="W53" s="61"/>
    </row>
    <row r="54" spans="1:23" s="63" customFormat="1" ht="12.75" x14ac:dyDescent="0.2">
      <c r="A54" s="34" t="s">
        <v>191</v>
      </c>
      <c r="B54" s="34"/>
      <c r="C54" s="57" t="str">
        <f t="shared" ref="C54:J54" si="19">IF(VLOOKUP($A$11&amp;C$11,register,52,FALSE)=0, "n/a", VLOOKUP($A$11&amp;C$11,register,52,FALSE))</f>
        <v>n/a</v>
      </c>
      <c r="D54" s="57" t="str">
        <f t="shared" si="19"/>
        <v>n/a</v>
      </c>
      <c r="E54" s="57" t="str">
        <f t="shared" si="19"/>
        <v>n/a</v>
      </c>
      <c r="F54" s="57" t="str">
        <f t="shared" si="19"/>
        <v>n/a</v>
      </c>
      <c r="G54" s="57" t="str">
        <f t="shared" si="19"/>
        <v>n/a</v>
      </c>
      <c r="H54" s="57" t="str">
        <f t="shared" si="19"/>
        <v>n/a</v>
      </c>
      <c r="I54" s="57" t="str">
        <f t="shared" si="19"/>
        <v>n/a</v>
      </c>
      <c r="J54" s="57" t="str">
        <f t="shared" si="19"/>
        <v>n/a</v>
      </c>
      <c r="K54" s="61"/>
      <c r="L54" s="61"/>
      <c r="M54" s="24"/>
      <c r="N54" s="24"/>
      <c r="O54" s="61"/>
      <c r="P54" s="274"/>
      <c r="Q54" s="274"/>
      <c r="R54" s="274"/>
      <c r="S54" s="274"/>
      <c r="T54" s="274"/>
      <c r="U54" s="274"/>
      <c r="V54" s="274"/>
      <c r="W54" s="61"/>
    </row>
    <row r="55" spans="1:23" s="63" customFormat="1" ht="12.75" x14ac:dyDescent="0.2">
      <c r="A55" s="34" t="s">
        <v>192</v>
      </c>
      <c r="B55" s="34"/>
      <c r="C55" s="57">
        <f t="shared" ref="C55:J55" si="20">IF(VLOOKUP($A$11&amp;C$11,register,54,FALSE)=0, "n/a", VLOOKUP($A$11&amp;C$11,register,54,FALSE))</f>
        <v>4196</v>
      </c>
      <c r="D55" s="57">
        <f t="shared" si="20"/>
        <v>3596</v>
      </c>
      <c r="E55" s="57">
        <f t="shared" si="20"/>
        <v>4906</v>
      </c>
      <c r="F55" s="57">
        <f t="shared" si="20"/>
        <v>2481</v>
      </c>
      <c r="G55" s="57">
        <f t="shared" si="20"/>
        <v>2163</v>
      </c>
      <c r="H55" s="57">
        <f t="shared" si="20"/>
        <v>3480</v>
      </c>
      <c r="I55" s="57">
        <f t="shared" si="20"/>
        <v>1206</v>
      </c>
      <c r="J55" s="57">
        <f t="shared" si="20"/>
        <v>22028</v>
      </c>
      <c r="K55" s="61"/>
      <c r="L55" s="61"/>
      <c r="M55" s="24"/>
      <c r="N55" s="24"/>
      <c r="O55" s="61"/>
      <c r="P55" s="274"/>
      <c r="Q55" s="274"/>
      <c r="R55" s="274"/>
      <c r="S55" s="274"/>
      <c r="T55" s="274"/>
      <c r="U55" s="274"/>
      <c r="V55" s="274"/>
      <c r="W55" s="61"/>
    </row>
    <row r="56" spans="1:23" s="63" customFormat="1" ht="12.75" x14ac:dyDescent="0.2">
      <c r="A56" s="34" t="s">
        <v>83</v>
      </c>
      <c r="B56" s="34"/>
      <c r="C56" s="57">
        <f t="shared" ref="C56:J56" si="21">IF(VLOOKUP($A$11&amp;C$11,register,41,FALSE)=0, "n/a", VLOOKUP($A$11&amp;C$11,register,41,FALSE))</f>
        <v>22861</v>
      </c>
      <c r="D56" s="57">
        <f t="shared" si="21"/>
        <v>21081</v>
      </c>
      <c r="E56" s="57">
        <f t="shared" si="21"/>
        <v>27784</v>
      </c>
      <c r="F56" s="57">
        <f t="shared" si="21"/>
        <v>14251</v>
      </c>
      <c r="G56" s="57">
        <f t="shared" si="21"/>
        <v>11486</v>
      </c>
      <c r="H56" s="57">
        <f t="shared" si="21"/>
        <v>16137</v>
      </c>
      <c r="I56" s="57">
        <f t="shared" si="21"/>
        <v>5643</v>
      </c>
      <c r="J56" s="57">
        <f t="shared" si="21"/>
        <v>119243</v>
      </c>
      <c r="K56" s="61"/>
      <c r="L56" s="61"/>
      <c r="M56" s="24"/>
      <c r="N56" s="24"/>
      <c r="O56" s="61"/>
      <c r="P56" s="274"/>
      <c r="Q56" s="274"/>
      <c r="R56" s="274"/>
      <c r="S56" s="274"/>
      <c r="T56" s="274"/>
      <c r="U56" s="274"/>
      <c r="V56" s="274"/>
      <c r="W56" s="61"/>
    </row>
    <row r="57" spans="1:23" s="63" customFormat="1" ht="12.75" x14ac:dyDescent="0.2">
      <c r="A57" s="34" t="s">
        <v>103</v>
      </c>
      <c r="B57" s="34"/>
      <c r="C57" s="57">
        <f t="shared" ref="C57:J57" si="22">IF(VLOOKUP($A$11&amp;C$11,register,55,FALSE)=0, "n/a", VLOOKUP($A$11&amp;C$11,register,55,FALSE))</f>
        <v>12271</v>
      </c>
      <c r="D57" s="57">
        <f t="shared" si="22"/>
        <v>12405</v>
      </c>
      <c r="E57" s="57">
        <f t="shared" si="22"/>
        <v>14667</v>
      </c>
      <c r="F57" s="57">
        <f t="shared" si="22"/>
        <v>8692</v>
      </c>
      <c r="G57" s="57">
        <f t="shared" si="22"/>
        <v>6188</v>
      </c>
      <c r="H57" s="57">
        <f t="shared" si="22"/>
        <v>9092</v>
      </c>
      <c r="I57" s="57">
        <f t="shared" si="22"/>
        <v>3479</v>
      </c>
      <c r="J57" s="57">
        <f t="shared" si="22"/>
        <v>66794</v>
      </c>
      <c r="K57" s="61"/>
      <c r="L57" s="61"/>
      <c r="M57" s="24"/>
      <c r="N57" s="24"/>
      <c r="O57" s="61"/>
      <c r="P57" s="274"/>
      <c r="Q57" s="274"/>
      <c r="R57" s="274"/>
      <c r="S57" s="274"/>
      <c r="T57" s="274"/>
      <c r="U57" s="274"/>
      <c r="V57" s="274"/>
      <c r="W57" s="61"/>
    </row>
    <row r="58" spans="1:23" s="63" customFormat="1" ht="12.75" x14ac:dyDescent="0.2">
      <c r="A58" s="34" t="s">
        <v>171</v>
      </c>
      <c r="B58" s="34"/>
      <c r="C58" s="57" t="str">
        <f t="shared" ref="C58:J58" si="23">IF(VLOOKUP($A$11&amp;C$11,register,56,FALSE)=0, "n/a", VLOOKUP($A$11&amp;C$11,register,56,FALSE))</f>
        <v>n/a</v>
      </c>
      <c r="D58" s="57" t="str">
        <f t="shared" si="23"/>
        <v>n/a</v>
      </c>
      <c r="E58" s="57" t="str">
        <f t="shared" si="23"/>
        <v>n/a</v>
      </c>
      <c r="F58" s="57" t="str">
        <f t="shared" si="23"/>
        <v>n/a</v>
      </c>
      <c r="G58" s="57" t="str">
        <f t="shared" si="23"/>
        <v>n/a</v>
      </c>
      <c r="H58" s="57" t="str">
        <f t="shared" si="23"/>
        <v>n/a</v>
      </c>
      <c r="I58" s="57" t="str">
        <f t="shared" si="23"/>
        <v>n/a</v>
      </c>
      <c r="J58" s="57" t="str">
        <f t="shared" si="23"/>
        <v>n/a</v>
      </c>
      <c r="K58" s="61"/>
      <c r="L58" s="61"/>
      <c r="M58" s="24"/>
      <c r="N58" s="24"/>
      <c r="O58" s="61"/>
      <c r="P58" s="274"/>
      <c r="Q58" s="274"/>
      <c r="R58" s="274"/>
      <c r="S58" s="274"/>
      <c r="T58" s="274"/>
      <c r="U58" s="274"/>
      <c r="V58" s="274"/>
      <c r="W58" s="61"/>
    </row>
    <row r="59" spans="1:23" ht="9" customHeight="1" x14ac:dyDescent="0.25">
      <c r="A59" s="26"/>
      <c r="B59" s="26"/>
      <c r="C59" s="27"/>
      <c r="D59" s="27"/>
      <c r="E59" s="27"/>
      <c r="F59" s="27"/>
      <c r="G59" s="27"/>
      <c r="H59" s="27"/>
      <c r="I59" s="27"/>
      <c r="J59" s="27"/>
      <c r="K59" s="3"/>
      <c r="L59" s="3"/>
      <c r="M59" s="7"/>
      <c r="N59" s="7"/>
      <c r="O59" s="3"/>
      <c r="P59" s="6"/>
      <c r="Q59" s="6"/>
      <c r="R59" s="6"/>
      <c r="S59" s="6"/>
      <c r="T59" s="6"/>
      <c r="U59" s="6"/>
      <c r="V59" s="6"/>
      <c r="W59" s="3"/>
    </row>
    <row r="60" spans="1:23" s="63" customFormat="1" ht="12.75" x14ac:dyDescent="0.2">
      <c r="A60" s="23" t="s">
        <v>28</v>
      </c>
      <c r="B60" s="23"/>
      <c r="C60" s="61"/>
      <c r="D60" s="61"/>
      <c r="E60" s="61"/>
      <c r="F60" s="61"/>
      <c r="G60" s="61"/>
      <c r="H60" s="61"/>
      <c r="K60" s="61"/>
      <c r="L60" s="61"/>
      <c r="M60" s="24"/>
      <c r="N60" s="24"/>
      <c r="O60" s="61"/>
      <c r="P60" s="274"/>
      <c r="Q60" s="274"/>
      <c r="R60" s="274"/>
      <c r="S60" s="274"/>
      <c r="T60" s="274"/>
      <c r="U60" s="274"/>
      <c r="V60" s="274"/>
      <c r="W60" s="61"/>
    </row>
    <row r="61" spans="1:23" s="63" customFormat="1" ht="12.75" x14ac:dyDescent="0.2">
      <c r="A61" s="60" t="s">
        <v>98</v>
      </c>
      <c r="B61" s="23"/>
      <c r="C61" s="61"/>
      <c r="D61" s="61"/>
      <c r="E61" s="61"/>
      <c r="F61" s="61"/>
      <c r="G61" s="61"/>
      <c r="H61" s="61"/>
      <c r="K61" s="61"/>
      <c r="L61" s="61"/>
      <c r="M61" s="24"/>
      <c r="N61" s="24"/>
      <c r="O61" s="61"/>
      <c r="P61" s="274"/>
      <c r="Q61" s="274"/>
      <c r="R61" s="274"/>
      <c r="S61" s="274"/>
      <c r="T61" s="274"/>
      <c r="U61" s="274"/>
      <c r="V61" s="274"/>
      <c r="W61" s="61"/>
    </row>
    <row r="62" spans="1:23" s="63" customFormat="1" ht="12.75" x14ac:dyDescent="0.2">
      <c r="A62" s="61" t="s">
        <v>190</v>
      </c>
      <c r="B62" s="23"/>
      <c r="C62" s="61"/>
      <c r="D62" s="61"/>
      <c r="E62" s="61"/>
      <c r="F62" s="61"/>
      <c r="G62" s="61"/>
      <c r="H62" s="61"/>
      <c r="K62" s="61"/>
      <c r="L62" s="61"/>
      <c r="M62" s="24"/>
      <c r="N62" s="24"/>
      <c r="O62" s="61"/>
      <c r="P62" s="274"/>
      <c r="Q62" s="274"/>
      <c r="R62" s="274"/>
      <c r="S62" s="274"/>
      <c r="T62" s="274"/>
      <c r="U62" s="274"/>
      <c r="V62" s="274"/>
      <c r="W62" s="61"/>
    </row>
    <row r="63" spans="1:23" s="63" customFormat="1" ht="12.75" x14ac:dyDescent="0.2">
      <c r="A63" s="275" t="s">
        <v>99</v>
      </c>
      <c r="B63" s="23"/>
      <c r="C63" s="61"/>
      <c r="D63" s="61"/>
      <c r="E63" s="61"/>
      <c r="F63" s="61"/>
      <c r="G63" s="61"/>
      <c r="H63" s="61"/>
      <c r="K63" s="61"/>
      <c r="L63" s="61"/>
      <c r="M63" s="24"/>
      <c r="N63" s="24"/>
      <c r="O63" s="61"/>
      <c r="P63" s="274"/>
      <c r="Q63" s="274"/>
      <c r="R63" s="274"/>
      <c r="S63" s="274"/>
      <c r="T63" s="274"/>
      <c r="U63" s="274"/>
      <c r="V63" s="274"/>
      <c r="W63" s="61"/>
    </row>
    <row r="64" spans="1:23" s="63" customFormat="1" ht="12.75" x14ac:dyDescent="0.2">
      <c r="A64" s="276" t="s">
        <v>101</v>
      </c>
      <c r="B64" s="23"/>
      <c r="C64" s="61"/>
      <c r="D64" s="61"/>
      <c r="E64" s="61"/>
      <c r="F64" s="61"/>
      <c r="G64" s="61"/>
      <c r="H64" s="61"/>
      <c r="K64" s="61"/>
      <c r="L64" s="61"/>
      <c r="M64" s="24"/>
      <c r="N64" s="24"/>
      <c r="O64" s="61"/>
      <c r="P64" s="274"/>
      <c r="Q64" s="274"/>
      <c r="R64" s="274"/>
      <c r="S64" s="274"/>
      <c r="T64" s="274"/>
      <c r="U64" s="274"/>
      <c r="V64" s="274"/>
      <c r="W64" s="61"/>
    </row>
    <row r="65" spans="1:23" ht="9.75" customHeight="1" x14ac:dyDescent="0.25">
      <c r="A65" s="22"/>
      <c r="B65" s="25"/>
      <c r="C65" s="23"/>
      <c r="D65" s="23"/>
      <c r="E65" s="24"/>
      <c r="F65" s="24"/>
      <c r="G65" s="24"/>
      <c r="K65" s="3"/>
      <c r="L65" s="3"/>
      <c r="M65" s="7"/>
      <c r="N65" s="7"/>
      <c r="O65" s="3"/>
      <c r="P65" s="6"/>
      <c r="Q65" s="6"/>
      <c r="R65" s="6"/>
      <c r="S65" s="6"/>
      <c r="T65" s="6"/>
      <c r="U65" s="6"/>
      <c r="V65" s="6"/>
      <c r="W65" s="3"/>
    </row>
    <row r="66" spans="1:23" ht="27.75" customHeight="1" x14ac:dyDescent="0.2">
      <c r="A66" s="288" t="s">
        <v>95</v>
      </c>
      <c r="B66" s="289"/>
      <c r="C66" s="286" t="s">
        <v>140</v>
      </c>
      <c r="D66" s="286" t="s">
        <v>147</v>
      </c>
      <c r="E66" s="286" t="s">
        <v>23</v>
      </c>
      <c r="F66" s="286" t="s">
        <v>24</v>
      </c>
      <c r="G66" s="286" t="s">
        <v>139</v>
      </c>
      <c r="H66" s="286" t="s">
        <v>138</v>
      </c>
      <c r="I66" s="286" t="s">
        <v>27</v>
      </c>
      <c r="J66" s="290" t="s">
        <v>39</v>
      </c>
      <c r="K66" s="3"/>
      <c r="S66" s="6"/>
      <c r="T66" s="6"/>
      <c r="U66" s="6"/>
      <c r="V66" s="6"/>
      <c r="W66" s="3"/>
    </row>
    <row r="67" spans="1:23" ht="5.25" customHeight="1" x14ac:dyDescent="0.2">
      <c r="A67" s="35"/>
      <c r="B67" s="44"/>
      <c r="C67" s="45"/>
      <c r="D67" s="45"/>
      <c r="E67" s="46"/>
      <c r="F67" s="46"/>
      <c r="G67" s="46"/>
      <c r="H67" s="35"/>
      <c r="I67" s="35"/>
      <c r="J67" s="35"/>
      <c r="K67" s="3"/>
      <c r="S67" s="6"/>
      <c r="T67" s="6"/>
      <c r="U67" s="6"/>
      <c r="V67" s="6"/>
      <c r="W67" s="3"/>
    </row>
    <row r="68" spans="1:23" ht="14.25" customHeight="1" x14ac:dyDescent="0.2">
      <c r="A68" s="34" t="s">
        <v>6</v>
      </c>
      <c r="B68" s="34"/>
      <c r="C68" s="110">
        <f>IFERROR(C38/$C$17, "n/a")</f>
        <v>6.913167421260813E-2</v>
      </c>
      <c r="D68" s="110">
        <f>IFERROR(D38/$D$17, "n/a")</f>
        <v>7.363113358584164E-2</v>
      </c>
      <c r="E68" s="110">
        <f>IFERROR(E38/$E$17, "n/a")</f>
        <v>7.1922691400900712E-2</v>
      </c>
      <c r="F68" s="110">
        <f>IFERROR(F38/$F$17, "n/a")</f>
        <v>6.5440967241769787E-2</v>
      </c>
      <c r="G68" s="110">
        <f>IFERROR(G38/$G$17, "n/a")</f>
        <v>6.8161344230618592E-2</v>
      </c>
      <c r="H68" s="110">
        <f>IFERROR(H38/$H$17, "n/a")</f>
        <v>6.8356719040464489E-2</v>
      </c>
      <c r="I68" s="110">
        <f>IFERROR(I38/$I$17, "n/a")</f>
        <v>6.9108321470169529E-2</v>
      </c>
      <c r="J68" s="110">
        <f>IFERROR(J38/$J$17, "n/a")</f>
        <v>6.9735814914058558E-2</v>
      </c>
      <c r="K68" s="3"/>
      <c r="S68" s="6"/>
      <c r="T68" s="6"/>
      <c r="U68" s="6"/>
      <c r="V68" s="6"/>
      <c r="W68" s="3"/>
    </row>
    <row r="69" spans="1:23" ht="14.25" customHeight="1" x14ac:dyDescent="0.2">
      <c r="A69" s="34" t="s">
        <v>82</v>
      </c>
      <c r="B69" s="34"/>
      <c r="C69" s="110">
        <f>IFERROR(C39/$C$17, "n/a")</f>
        <v>1.9672055685431237E-2</v>
      </c>
      <c r="D69" s="110">
        <f>IFERROR(D39/$D$17, "n/a")</f>
        <v>2.1467437125249077E-2</v>
      </c>
      <c r="E69" s="110">
        <f>IFERROR(E39/$E$17, "n/a")</f>
        <v>2.2680106729914024E-2</v>
      </c>
      <c r="F69" s="110">
        <f>IFERROR(F39/$F$17, "n/a")</f>
        <v>1.5967774093452805E-2</v>
      </c>
      <c r="G69" s="110">
        <f>IFERROR(G39/$G$17, "n/a")</f>
        <v>1.9795937018565423E-2</v>
      </c>
      <c r="H69" s="110">
        <f>IFERROR(H39/$H$17, "n/a")</f>
        <v>2.5921210114848863E-2</v>
      </c>
      <c r="I69" s="110">
        <f>IFERROR(I39/$I$17, "n/a")</f>
        <v>2.4696950088434495E-2</v>
      </c>
      <c r="J69" s="110">
        <f>IFERROR(J39/$J$17, "n/a")</f>
        <v>2.1036696234313777E-2</v>
      </c>
      <c r="K69" s="3"/>
      <c r="S69" s="6"/>
      <c r="T69" s="6"/>
      <c r="U69" s="6"/>
      <c r="V69" s="6"/>
      <c r="W69" s="3"/>
    </row>
    <row r="70" spans="1:23" ht="14.25" customHeight="1" x14ac:dyDescent="0.2">
      <c r="A70" s="34" t="s">
        <v>181</v>
      </c>
      <c r="B70" s="34"/>
      <c r="C70" s="110">
        <f>IFERROR(C40/$C$17, "n/a")</f>
        <v>2.6772474246803249E-2</v>
      </c>
      <c r="D70" s="110">
        <f>IFERROR(D40/$D$17, "n/a")</f>
        <v>2.726944715910018E-2</v>
      </c>
      <c r="E70" s="110">
        <f>IFERROR(E40/$E$17, "n/a")</f>
        <v>3.0837321587395706E-2</v>
      </c>
      <c r="F70" s="110">
        <f>IFERROR(F40/$F$17, "n/a")</f>
        <v>2.3195761542228754E-2</v>
      </c>
      <c r="G70" s="110">
        <f>IFERROR(G40/$G$17, "n/a")</f>
        <v>2.5253283547014126E-2</v>
      </c>
      <c r="H70" s="110">
        <f>IFERROR(H40/$H$17, "n/a")</f>
        <v>3.2407242354019712E-2</v>
      </c>
      <c r="I70" s="110">
        <f>IFERROR(I40/$I$17, "n/a")</f>
        <v>3.3123391283091039E-2</v>
      </c>
      <c r="J70" s="110">
        <f>IFERROR(J40/$J$17, "n/a")</f>
        <v>2.7993801840086482E-2</v>
      </c>
      <c r="K70" s="3"/>
      <c r="S70" s="6"/>
      <c r="T70" s="6"/>
      <c r="U70" s="6"/>
      <c r="V70" s="6"/>
      <c r="W70" s="3"/>
    </row>
    <row r="71" spans="1:23" ht="14.25" customHeight="1" x14ac:dyDescent="0.2">
      <c r="A71" s="34" t="s">
        <v>188</v>
      </c>
      <c r="B71" s="34"/>
      <c r="C71" s="110">
        <f>IFERROR(C41/$C$17, "n/a")</f>
        <v>4.8392665147614394E-2</v>
      </c>
      <c r="D71" s="110">
        <f>IFERROR(D41/$D$17, "n/a")</f>
        <v>3.4275374274975387E-2</v>
      </c>
      <c r="E71" s="110">
        <f>IFERROR(E41/$E$17, "n/a")</f>
        <v>5.1692007962390409E-2</v>
      </c>
      <c r="F71" s="110">
        <f>IFERROR(F41/$F$17, "n/a")</f>
        <v>3.1259981068634909E-2</v>
      </c>
      <c r="G71" s="110">
        <f>IFERROR(G41/$G$17, "n/a")</f>
        <v>3.7711831213933206E-2</v>
      </c>
      <c r="H71" s="110">
        <f>IFERROR(H41/$H$17, "n/a")</f>
        <v>3.8687005016679821E-2</v>
      </c>
      <c r="I71" s="110">
        <f>IFERROR(I41/$I$17, "n/a")</f>
        <v>4.7826524596292941E-2</v>
      </c>
      <c r="J71" s="110">
        <f>IFERROR(J41/$J$17, "n/a")</f>
        <v>4.1733325224673989E-2</v>
      </c>
      <c r="K71" s="3"/>
      <c r="S71" s="6"/>
      <c r="T71" s="6"/>
      <c r="U71" s="6"/>
      <c r="V71" s="6"/>
      <c r="W71" s="3"/>
    </row>
    <row r="72" spans="1:23" ht="14.25" customHeight="1" x14ac:dyDescent="0.2">
      <c r="A72" s="34" t="s">
        <v>189</v>
      </c>
      <c r="B72" s="34"/>
      <c r="C72" s="110" t="str">
        <f>IFERROR(C42/$C$17, "n/a")</f>
        <v>n/a</v>
      </c>
      <c r="D72" s="110" t="str">
        <f>IFERROR(D42/$D$17, "n/a")</f>
        <v>n/a</v>
      </c>
      <c r="E72" s="110" t="str">
        <f>IFERROR(E42/$E$17, "n/a")</f>
        <v>n/a</v>
      </c>
      <c r="F72" s="110" t="str">
        <f>IFERROR(F42/$F$17, "n/a")</f>
        <v>n/a</v>
      </c>
      <c r="G72" s="110" t="str">
        <f>IFERROR(G42/$G$17, "n/a")</f>
        <v>n/a</v>
      </c>
      <c r="H72" s="110" t="str">
        <f>IFERROR(H42/$H$17, "n/a")</f>
        <v>n/a</v>
      </c>
      <c r="I72" s="110" t="str">
        <f>IFERROR(I42/$I$17, "n/a")</f>
        <v>n/a</v>
      </c>
      <c r="J72" s="110" t="str">
        <f>IFERROR(J42/$J$17, "n/a")</f>
        <v>n/a</v>
      </c>
      <c r="K72" s="3"/>
      <c r="S72" s="6"/>
      <c r="T72" s="6"/>
      <c r="U72" s="6"/>
      <c r="V72" s="6"/>
      <c r="W72" s="3"/>
    </row>
    <row r="73" spans="1:23" ht="14.25" customHeight="1" x14ac:dyDescent="0.2">
      <c r="A73" s="34" t="s">
        <v>84</v>
      </c>
      <c r="B73" s="34"/>
      <c r="C73" s="110">
        <f t="shared" ref="C73:C83" si="24">IFERROR(C43/$C$17, "n/a")</f>
        <v>2.2193945491669871E-2</v>
      </c>
      <c r="D73" s="110">
        <f t="shared" ref="D73:D83" si="25">IFERROR(D43/$D$17, "n/a")</f>
        <v>2.2141920791684269E-2</v>
      </c>
      <c r="E73" s="110">
        <f t="shared" ref="E73:E83" si="26">IFERROR(E43/$E$17, "n/a")</f>
        <v>2.5966710431578503E-2</v>
      </c>
      <c r="F73" s="110">
        <f t="shared" ref="F73:F83" si="27">IFERROR(F43/$F$17, "n/a")</f>
        <v>1.6012295708697007E-2</v>
      </c>
      <c r="G73" s="110">
        <f t="shared" ref="G73:G83" si="28">IFERROR(G43/$G$17, "n/a")</f>
        <v>2.7077838995221558E-2</v>
      </c>
      <c r="H73" s="110">
        <f t="shared" ref="H73:H83" si="29">IFERROR(H43/$H$17, "n/a")</f>
        <v>2.2401894624258321E-2</v>
      </c>
      <c r="I73" s="110">
        <f t="shared" ref="I73:I83" si="30">IFERROR(I43/$I$17, "n/a")</f>
        <v>2.3057676545446701E-2</v>
      </c>
      <c r="J73" s="110">
        <f t="shared" ref="J73:J83" si="31">IFERROR(J43/$J$17, "n/a")</f>
        <v>2.2550243694172811E-2</v>
      </c>
      <c r="K73" s="3"/>
      <c r="S73" s="6"/>
      <c r="T73" s="6"/>
      <c r="U73" s="6"/>
      <c r="V73" s="6"/>
      <c r="W73" s="3"/>
    </row>
    <row r="74" spans="1:23" ht="14.25" customHeight="1" x14ac:dyDescent="0.2">
      <c r="A74" s="34" t="s">
        <v>10</v>
      </c>
      <c r="B74" s="34"/>
      <c r="C74" s="110">
        <f t="shared" si="24"/>
        <v>6.3671963621657343E-3</v>
      </c>
      <c r="D74" s="110">
        <f t="shared" si="25"/>
        <v>7.1165279321454928E-3</v>
      </c>
      <c r="E74" s="110">
        <f t="shared" si="26"/>
        <v>7.3285050753180018E-3</v>
      </c>
      <c r="F74" s="110">
        <f t="shared" si="27"/>
        <v>6.3220693646765507E-3</v>
      </c>
      <c r="G74" s="110">
        <f t="shared" si="28"/>
        <v>5.5258897563777842E-3</v>
      </c>
      <c r="H74" s="110">
        <f t="shared" si="29"/>
        <v>6.8018029488909823E-3</v>
      </c>
      <c r="I74" s="110">
        <f t="shared" si="30"/>
        <v>7.4486289058568076E-3</v>
      </c>
      <c r="J74" s="110">
        <f t="shared" si="31"/>
        <v>6.7191205910716216E-3</v>
      </c>
      <c r="K74" s="3"/>
      <c r="S74" s="9"/>
      <c r="T74" s="9"/>
      <c r="U74" s="9"/>
      <c r="V74" s="9"/>
      <c r="W74" s="3"/>
    </row>
    <row r="75" spans="1:23" ht="14.25" customHeight="1" x14ac:dyDescent="0.2">
      <c r="A75" s="34" t="s">
        <v>96</v>
      </c>
      <c r="B75" s="34"/>
      <c r="C75" s="110">
        <f t="shared" si="24"/>
        <v>6.4324630018708667E-2</v>
      </c>
      <c r="D75" s="110">
        <f t="shared" si="25"/>
        <v>6.137620051746677E-2</v>
      </c>
      <c r="E75" s="110">
        <f t="shared" si="26"/>
        <v>5.8412039586068637E-2</v>
      </c>
      <c r="F75" s="110">
        <f t="shared" si="27"/>
        <v>4.7949779618004541E-2</v>
      </c>
      <c r="G75" s="110">
        <f t="shared" si="28"/>
        <v>6.2273154555187088E-2</v>
      </c>
      <c r="H75" s="110">
        <f t="shared" si="29"/>
        <v>6.2968244671369272E-2</v>
      </c>
      <c r="I75" s="110">
        <f t="shared" si="30"/>
        <v>6.2263635448571386E-2</v>
      </c>
      <c r="J75" s="110">
        <f t="shared" si="31"/>
        <v>5.9446608822138626E-2</v>
      </c>
      <c r="K75" s="3"/>
      <c r="S75" s="9"/>
      <c r="T75" s="9"/>
      <c r="U75" s="9"/>
      <c r="V75" s="9"/>
      <c r="W75" s="3"/>
    </row>
    <row r="76" spans="1:23" ht="14.25" customHeight="1" x14ac:dyDescent="0.2">
      <c r="A76" s="34" t="s">
        <v>97</v>
      </c>
      <c r="B76" s="34"/>
      <c r="C76" s="110">
        <f t="shared" si="24"/>
        <v>7.7218490351387697E-3</v>
      </c>
      <c r="D76" s="110">
        <f t="shared" si="25"/>
        <v>7.8961730304442351E-3</v>
      </c>
      <c r="E76" s="110">
        <f t="shared" si="26"/>
        <v>7.5007411799584943E-3</v>
      </c>
      <c r="F76" s="110">
        <f t="shared" si="27"/>
        <v>6.4478913208014669E-3</v>
      </c>
      <c r="G76" s="110">
        <f t="shared" si="28"/>
        <v>8.5189440426143032E-3</v>
      </c>
      <c r="H76" s="110">
        <f t="shared" si="29"/>
        <v>7.9808500343782635E-3</v>
      </c>
      <c r="I76" s="110">
        <f t="shared" si="30"/>
        <v>6.7296492817393557E-3</v>
      </c>
      <c r="J76" s="110">
        <f t="shared" si="31"/>
        <v>7.5633933746461256E-3</v>
      </c>
      <c r="K76" s="3"/>
      <c r="S76" s="10"/>
      <c r="T76" s="10"/>
      <c r="U76" s="10"/>
      <c r="V76" s="10"/>
      <c r="W76" s="3"/>
    </row>
    <row r="77" spans="1:23" ht="15" customHeight="1" x14ac:dyDescent="0.2">
      <c r="A77" s="34" t="s">
        <v>37</v>
      </c>
      <c r="B77" s="34"/>
      <c r="C77" s="110">
        <f t="shared" si="24"/>
        <v>9.8672637660001915E-3</v>
      </c>
      <c r="D77" s="110">
        <f t="shared" si="25"/>
        <v>1.0537900723982065E-2</v>
      </c>
      <c r="E77" s="110">
        <f t="shared" si="26"/>
        <v>1.1042875495884686E-2</v>
      </c>
      <c r="F77" s="110">
        <f t="shared" si="27"/>
        <v>8.1764914257176202E-3</v>
      </c>
      <c r="G77" s="110">
        <f t="shared" si="28"/>
        <v>8.6625584249419019E-3</v>
      </c>
      <c r="H77" s="110">
        <f t="shared" si="29"/>
        <v>1.1263337492678703E-2</v>
      </c>
      <c r="I77" s="110">
        <f t="shared" si="30"/>
        <v>1.2316120961131962E-2</v>
      </c>
      <c r="J77" s="110">
        <f t="shared" si="31"/>
        <v>1.0130652842229897E-2</v>
      </c>
      <c r="K77" s="3"/>
      <c r="S77" s="11"/>
      <c r="T77" s="11"/>
      <c r="U77" s="11"/>
      <c r="V77" s="11"/>
      <c r="W77" s="3"/>
    </row>
    <row r="78" spans="1:23" ht="14.25" customHeight="1" x14ac:dyDescent="0.2">
      <c r="A78" s="34" t="s">
        <v>100</v>
      </c>
      <c r="B78" s="34"/>
      <c r="C78" s="110" t="str">
        <f t="shared" si="24"/>
        <v>n/a</v>
      </c>
      <c r="D78" s="110" t="str">
        <f t="shared" si="25"/>
        <v>n/a</v>
      </c>
      <c r="E78" s="110" t="str">
        <f t="shared" si="26"/>
        <v>n/a</v>
      </c>
      <c r="F78" s="110" t="str">
        <f t="shared" si="27"/>
        <v>n/a</v>
      </c>
      <c r="G78" s="110" t="str">
        <f t="shared" si="28"/>
        <v>n/a</v>
      </c>
      <c r="H78" s="110" t="str">
        <f t="shared" si="29"/>
        <v>n/a</v>
      </c>
      <c r="I78" s="110" t="str">
        <f t="shared" si="30"/>
        <v>n/a</v>
      </c>
      <c r="J78" s="110" t="str">
        <f t="shared" si="31"/>
        <v>n/a</v>
      </c>
      <c r="K78" s="3"/>
      <c r="S78" s="11"/>
      <c r="T78" s="11"/>
      <c r="U78" s="11"/>
      <c r="V78" s="11"/>
      <c r="W78" s="3"/>
    </row>
    <row r="79" spans="1:23" ht="14.25" customHeight="1" x14ac:dyDescent="0.2">
      <c r="A79" s="34" t="s">
        <v>80</v>
      </c>
      <c r="B79" s="34"/>
      <c r="C79" s="110">
        <f t="shared" si="24"/>
        <v>0.16201909008111476</v>
      </c>
      <c r="D79" s="110">
        <f t="shared" si="25"/>
        <v>0.15232089466994722</v>
      </c>
      <c r="E79" s="110">
        <f t="shared" si="26"/>
        <v>0.16522524811881467</v>
      </c>
      <c r="F79" s="110">
        <f t="shared" si="27"/>
        <v>0.12298225136129678</v>
      </c>
      <c r="G79" s="110">
        <f t="shared" si="28"/>
        <v>0.16650782045591039</v>
      </c>
      <c r="H79" s="110">
        <f t="shared" si="29"/>
        <v>0.16561919071022943</v>
      </c>
      <c r="I79" s="110">
        <f t="shared" si="30"/>
        <v>0.17298649756265908</v>
      </c>
      <c r="J79" s="110">
        <f t="shared" si="31"/>
        <v>0.15614547431313242</v>
      </c>
      <c r="K79" s="3"/>
      <c r="S79" s="11"/>
      <c r="T79" s="11"/>
      <c r="U79" s="11"/>
      <c r="V79" s="11"/>
      <c r="W79" s="3"/>
    </row>
    <row r="80" spans="1:23" ht="14.25" customHeight="1" x14ac:dyDescent="0.2">
      <c r="A80" s="34" t="s">
        <v>81</v>
      </c>
      <c r="B80" s="34"/>
      <c r="C80" s="110">
        <f t="shared" si="24"/>
        <v>8.8266143218352251E-3</v>
      </c>
      <c r="D80" s="110">
        <f t="shared" si="25"/>
        <v>1.0797178047369786E-2</v>
      </c>
      <c r="E80" s="110">
        <f t="shared" si="26"/>
        <v>8.8673358462863349E-3</v>
      </c>
      <c r="F80" s="110">
        <f t="shared" si="27"/>
        <v>8.6507434141884585E-3</v>
      </c>
      <c r="G80" s="110">
        <f t="shared" si="28"/>
        <v>9.1162493145677207E-3</v>
      </c>
      <c r="H80" s="110">
        <f t="shared" si="29"/>
        <v>9.1318852020677889E-3</v>
      </c>
      <c r="I80" s="110">
        <f t="shared" si="30"/>
        <v>9.627137166932689E-3</v>
      </c>
      <c r="J80" s="110">
        <f t="shared" si="31"/>
        <v>9.2438716531611977E-3</v>
      </c>
      <c r="K80" s="3"/>
      <c r="S80" s="11"/>
      <c r="T80" s="11"/>
      <c r="U80" s="11"/>
      <c r="V80" s="11"/>
      <c r="W80" s="3"/>
    </row>
    <row r="81" spans="1:23" ht="14.25" customHeight="1" x14ac:dyDescent="0.2">
      <c r="A81" s="34" t="s">
        <v>102</v>
      </c>
      <c r="B81" s="34"/>
      <c r="C81" s="110">
        <f t="shared" si="24"/>
        <v>0.11137743845701115</v>
      </c>
      <c r="D81" s="110">
        <f t="shared" si="25"/>
        <v>9.8423847711741633E-2</v>
      </c>
      <c r="E81" s="110">
        <f t="shared" si="26"/>
        <v>8.4474750469413967E-2</v>
      </c>
      <c r="F81" s="110">
        <f t="shared" si="27"/>
        <v>7.5597702684653406E-2</v>
      </c>
      <c r="G81" s="110">
        <f t="shared" si="28"/>
        <v>0.11934355171423348</v>
      </c>
      <c r="H81" s="110">
        <f t="shared" si="29"/>
        <v>9.6483231047391066E-2</v>
      </c>
      <c r="I81" s="110">
        <f t="shared" si="30"/>
        <v>9.8061630933379343E-2</v>
      </c>
      <c r="J81" s="110">
        <f t="shared" si="31"/>
        <v>9.5880656255313557E-2</v>
      </c>
      <c r="K81" s="3"/>
      <c r="S81" s="11"/>
      <c r="T81" s="11"/>
      <c r="U81" s="11"/>
      <c r="V81" s="11"/>
      <c r="W81" s="3"/>
    </row>
    <row r="82" spans="1:23" ht="14.25" customHeight="1" x14ac:dyDescent="0.2">
      <c r="A82" s="34" t="s">
        <v>168</v>
      </c>
      <c r="B82" s="34"/>
      <c r="C82" s="110">
        <f t="shared" si="24"/>
        <v>2.0911628641040059E-3</v>
      </c>
      <c r="D82" s="110">
        <f t="shared" si="25"/>
        <v>2.8447980447226188E-3</v>
      </c>
      <c r="E82" s="110">
        <f t="shared" si="26"/>
        <v>2.8616605254612962E-3</v>
      </c>
      <c r="F82" s="110">
        <f t="shared" si="27"/>
        <v>2.3286740495119078E-3</v>
      </c>
      <c r="G82" s="110">
        <f t="shared" si="28"/>
        <v>1.7201086246964514E-3</v>
      </c>
      <c r="H82" s="110">
        <f t="shared" si="29"/>
        <v>2.5847360513382056E-3</v>
      </c>
      <c r="I82" s="110">
        <f t="shared" si="30"/>
        <v>3.2354083085285364E-3</v>
      </c>
      <c r="J82" s="110">
        <f t="shared" si="31"/>
        <v>2.5017903175160693E-3</v>
      </c>
      <c r="K82" s="3"/>
      <c r="S82" s="11"/>
      <c r="T82" s="11"/>
      <c r="U82" s="11"/>
      <c r="V82" s="11"/>
      <c r="W82" s="3"/>
    </row>
    <row r="83" spans="1:23" ht="14.25" customHeight="1" x14ac:dyDescent="0.2">
      <c r="A83" s="34" t="s">
        <v>85</v>
      </c>
      <c r="B83" s="34"/>
      <c r="C83" s="110">
        <f t="shared" si="24"/>
        <v>4.052450047182684E-3</v>
      </c>
      <c r="D83" s="110">
        <f t="shared" si="25"/>
        <v>2.413273548454943E-3</v>
      </c>
      <c r="E83" s="110">
        <f t="shared" si="26"/>
        <v>3.2004856493442323E-3</v>
      </c>
      <c r="F83" s="110">
        <f t="shared" si="27"/>
        <v>1.9066865658929585E-3</v>
      </c>
      <c r="G83" s="110">
        <f t="shared" si="28"/>
        <v>2.1248400658014986E-3</v>
      </c>
      <c r="H83" s="110">
        <f t="shared" si="29"/>
        <v>4.2170668975527771E-3</v>
      </c>
      <c r="I83" s="110">
        <f t="shared" si="30"/>
        <v>4.7308859266928377E-3</v>
      </c>
      <c r="J83" s="110">
        <f t="shared" si="31"/>
        <v>3.1068369650611937E-3</v>
      </c>
      <c r="K83" s="3"/>
      <c r="S83" s="11"/>
      <c r="T83" s="11"/>
      <c r="U83" s="11"/>
      <c r="V83" s="11"/>
      <c r="W83" s="3"/>
    </row>
    <row r="84" spans="1:23" ht="14.25" customHeight="1" x14ac:dyDescent="0.2">
      <c r="A84" s="34" t="s">
        <v>191</v>
      </c>
      <c r="B84" s="34"/>
      <c r="C84" s="110" t="str">
        <f>IFERROR(C54/$C$17, "n/a")</f>
        <v>n/a</v>
      </c>
      <c r="D84" s="110" t="str">
        <f>IFERROR(D54/$D$17, "n/a")</f>
        <v>n/a</v>
      </c>
      <c r="E84" s="110" t="str">
        <f>IFERROR(E54/$E$17, "n/a")</f>
        <v>n/a</v>
      </c>
      <c r="F84" s="110" t="str">
        <f>IFERROR(F54/$F$17, "n/a")</f>
        <v>n/a</v>
      </c>
      <c r="G84" s="110" t="str">
        <f>IFERROR(G54/$G$17, "n/a")</f>
        <v>n/a</v>
      </c>
      <c r="H84" s="110" t="str">
        <f>IFERROR(H54/$H$17, "n/a")</f>
        <v>n/a</v>
      </c>
      <c r="I84" s="110" t="str">
        <f>IFERROR(I54/$I$17, "n/a")</f>
        <v>n/a</v>
      </c>
      <c r="J84" s="110" t="str">
        <f>IFERROR(J54/$J$17, "n/a")</f>
        <v>n/a</v>
      </c>
      <c r="K84" s="3"/>
      <c r="S84" s="11"/>
      <c r="T84" s="11"/>
      <c r="U84" s="11"/>
      <c r="V84" s="11"/>
      <c r="W84" s="3"/>
    </row>
    <row r="85" spans="1:23" ht="14.25" customHeight="1" x14ac:dyDescent="0.2">
      <c r="A85" s="34" t="s">
        <v>192</v>
      </c>
      <c r="B85" s="34"/>
      <c r="C85" s="110">
        <f>IFERROR(C55/$C$17, "n/a")</f>
        <v>6.8982070580034657E-3</v>
      </c>
      <c r="D85" s="110">
        <f>IFERROR(D55/$D$17, "n/a")</f>
        <v>6.5200087755401762E-3</v>
      </c>
      <c r="E85" s="110">
        <f>IFERROR(E55/$E$17, "n/a")</f>
        <v>6.9261502407070149E-3</v>
      </c>
      <c r="F85" s="110">
        <f>IFERROR(F55/$F$17, "n/a")</f>
        <v>4.8025272791679492E-3</v>
      </c>
      <c r="G85" s="110">
        <f>IFERROR(G55/$G$17, "n/a")</f>
        <v>7.0599524766953026E-3</v>
      </c>
      <c r="H85" s="110">
        <f>IFERROR(H55/$H$17, "n/a")</f>
        <v>8.8619521760167057E-3</v>
      </c>
      <c r="I85" s="110">
        <f>IFERROR(I55/$I$17, "n/a")</f>
        <v>8.6708942668564781E-3</v>
      </c>
      <c r="J85" s="110">
        <f>IFERROR(J55/$J$17, "n/a")</f>
        <v>6.8348551549353813E-3</v>
      </c>
      <c r="K85" s="3"/>
      <c r="S85" s="11"/>
      <c r="T85" s="11"/>
      <c r="U85" s="11"/>
      <c r="V85" s="11"/>
      <c r="W85" s="3"/>
    </row>
    <row r="86" spans="1:23" ht="14.25" customHeight="1" x14ac:dyDescent="0.2">
      <c r="A86" s="34" t="s">
        <v>83</v>
      </c>
      <c r="B86" s="34"/>
      <c r="C86" s="110">
        <f>IFERROR(C56/$C$17, "n/a")</f>
        <v>3.7583391695189997E-2</v>
      </c>
      <c r="D86" s="110">
        <f>IFERROR(D56/$D$17, "n/a")</f>
        <v>3.8222554226129718E-2</v>
      </c>
      <c r="E86" s="110">
        <f>IFERROR(E56/$E$17, "n/a")</f>
        <v>3.9224655174847883E-2</v>
      </c>
      <c r="F86" s="110">
        <f>IFERROR(F56/$F$17, "n/a")</f>
        <v>2.758597994978736E-2</v>
      </c>
      <c r="G86" s="110">
        <f>IFERROR(G56/$G$17, "n/a")</f>
        <v>3.7489881713972377E-2</v>
      </c>
      <c r="H86" s="110">
        <f>IFERROR(H56/$H$17, "n/a")</f>
        <v>4.1093483409305048E-2</v>
      </c>
      <c r="I86" s="110">
        <f>IFERROR(I56/$I$17, "n/a")</f>
        <v>4.0572020188947844E-2</v>
      </c>
      <c r="J86" s="110">
        <f>IFERROR(J56/$J$17, "n/a")</f>
        <v>3.6998757637550374E-2</v>
      </c>
      <c r="K86" s="3"/>
      <c r="S86" s="11"/>
      <c r="T86" s="11"/>
      <c r="U86" s="11"/>
      <c r="V86" s="11"/>
      <c r="W86" s="3"/>
    </row>
    <row r="87" spans="1:23" ht="14.25" customHeight="1" x14ac:dyDescent="0.2">
      <c r="A87" s="34" t="s">
        <v>103</v>
      </c>
      <c r="B87" s="34"/>
      <c r="C87" s="110">
        <f>IFERROR(C57/$C$17, "n/a")</f>
        <v>2.0173474453946742E-2</v>
      </c>
      <c r="D87" s="110">
        <f>IFERROR(D57/$D$17, "n/a")</f>
        <v>2.2491854521850915E-2</v>
      </c>
      <c r="E87" s="110">
        <f>IFERROR(E57/$E$17, "n/a")</f>
        <v>2.0706450383295921E-2</v>
      </c>
      <c r="F87" s="110">
        <f>IFERROR(F57/$F$17, "n/a")</f>
        <v>1.6825299117504158E-2</v>
      </c>
      <c r="G87" s="110">
        <f>IFERROR(G57/$G$17, "n/a")</f>
        <v>2.0197404496435752E-2</v>
      </c>
      <c r="H87" s="110">
        <f>IFERROR(H57/$H$17, "n/a")</f>
        <v>2.315312332883445E-2</v>
      </c>
      <c r="I87" s="110">
        <f>IFERROR(I57/$I$17, "n/a")</f>
        <v>2.5013301123046172E-2</v>
      </c>
      <c r="J87" s="110">
        <f>IFERROR(J57/$J$17, "n/a")</f>
        <v>2.0724864500578984E-2</v>
      </c>
      <c r="K87" s="3"/>
      <c r="S87" s="11"/>
      <c r="T87" s="11"/>
      <c r="U87" s="11"/>
      <c r="V87" s="11"/>
      <c r="W87" s="3"/>
    </row>
    <row r="88" spans="1:23" ht="14.25" customHeight="1" x14ac:dyDescent="0.2">
      <c r="A88" s="34" t="s">
        <v>171</v>
      </c>
      <c r="B88" s="34"/>
      <c r="C88" s="110" t="str">
        <f>IFERROR(C58/$C$17, "n/a")</f>
        <v>n/a</v>
      </c>
      <c r="D88" s="110" t="str">
        <f>IFERROR(D58/$D$17, "n/a")</f>
        <v>n/a</v>
      </c>
      <c r="E88" s="110" t="str">
        <f>IFERROR(E58/$E$17, "n/a")</f>
        <v>n/a</v>
      </c>
      <c r="F88" s="110" t="str">
        <f>IFERROR(F58/$F$17, "n/a")</f>
        <v>n/a</v>
      </c>
      <c r="G88" s="110" t="str">
        <f>IFERROR(G58/$G$17, "n/a")</f>
        <v>n/a</v>
      </c>
      <c r="H88" s="110" t="str">
        <f>IFERROR(H58/$H$17, "n/a")</f>
        <v>n/a</v>
      </c>
      <c r="I88" s="110" t="str">
        <f>IFERROR(I58/$I$17, "n/a")</f>
        <v>n/a</v>
      </c>
      <c r="J88" s="110" t="str">
        <f>IFERROR(J58/$J$17, "n/a")</f>
        <v>n/a</v>
      </c>
      <c r="K88" s="3"/>
      <c r="S88" s="11"/>
      <c r="T88" s="11"/>
      <c r="U88" s="11"/>
      <c r="V88" s="11"/>
      <c r="W88" s="3"/>
    </row>
    <row r="89" spans="1:23" ht="9.75" customHeight="1" x14ac:dyDescent="0.2">
      <c r="A89" s="26"/>
      <c r="B89" s="26"/>
      <c r="C89" s="27"/>
      <c r="D89" s="27"/>
      <c r="E89" s="27"/>
      <c r="F89" s="27"/>
      <c r="G89" s="27"/>
      <c r="H89" s="27"/>
      <c r="I89" s="27"/>
      <c r="J89" s="27"/>
      <c r="K89" s="3"/>
      <c r="S89" s="11"/>
      <c r="T89" s="11"/>
      <c r="U89" s="11"/>
      <c r="V89" s="11"/>
      <c r="W89" s="3"/>
    </row>
    <row r="90" spans="1:23" ht="10.5" customHeight="1" x14ac:dyDescent="0.2">
      <c r="B90" s="12"/>
      <c r="C90" s="8"/>
      <c r="D90" s="3"/>
      <c r="E90" s="3"/>
      <c r="F90" s="11"/>
      <c r="G90" s="11"/>
      <c r="H90" s="11"/>
      <c r="S90" s="11"/>
      <c r="T90" s="11"/>
      <c r="U90" s="11"/>
      <c r="V90" s="11"/>
      <c r="W90" s="3"/>
    </row>
    <row r="91" spans="1:23" s="63" customFormat="1" ht="12.75" customHeight="1" x14ac:dyDescent="0.2">
      <c r="A91" s="23" t="s">
        <v>28</v>
      </c>
      <c r="B91" s="277"/>
      <c r="C91" s="277"/>
      <c r="D91" s="61"/>
      <c r="E91" s="61"/>
      <c r="F91" s="278"/>
      <c r="G91" s="278"/>
      <c r="H91" s="278"/>
      <c r="S91" s="278"/>
      <c r="T91" s="278"/>
      <c r="U91" s="278"/>
      <c r="V91" s="278"/>
      <c r="W91" s="61"/>
    </row>
    <row r="92" spans="1:23" s="63" customFormat="1" ht="12.75" customHeight="1" x14ac:dyDescent="0.2">
      <c r="A92" s="60" t="s">
        <v>98</v>
      </c>
      <c r="B92" s="277"/>
      <c r="C92" s="277"/>
      <c r="D92" s="61"/>
      <c r="E92" s="61"/>
      <c r="F92" s="278"/>
      <c r="G92" s="278"/>
      <c r="H92" s="278"/>
      <c r="S92" s="278"/>
      <c r="T92" s="278"/>
      <c r="U92" s="278"/>
      <c r="V92" s="278"/>
      <c r="W92" s="61"/>
    </row>
    <row r="93" spans="1:23" s="63" customFormat="1" ht="12.75" customHeight="1" x14ac:dyDescent="0.2">
      <c r="A93" s="61" t="s">
        <v>190</v>
      </c>
      <c r="B93" s="277"/>
      <c r="C93" s="277"/>
      <c r="D93" s="61"/>
      <c r="E93" s="61"/>
      <c r="F93" s="278"/>
      <c r="G93" s="278"/>
      <c r="H93" s="278"/>
      <c r="S93" s="278"/>
      <c r="T93" s="278"/>
      <c r="U93" s="278"/>
      <c r="V93" s="278"/>
      <c r="W93" s="61"/>
    </row>
    <row r="94" spans="1:23" s="63" customFormat="1" ht="12.75" customHeight="1" x14ac:dyDescent="0.2">
      <c r="A94" s="275" t="s">
        <v>99</v>
      </c>
      <c r="B94" s="277"/>
      <c r="C94" s="277"/>
      <c r="D94" s="61"/>
      <c r="E94" s="61"/>
      <c r="F94" s="278"/>
      <c r="G94" s="278"/>
      <c r="H94" s="278"/>
      <c r="S94" s="278"/>
      <c r="T94" s="278"/>
      <c r="U94" s="278"/>
      <c r="V94" s="278"/>
      <c r="W94" s="61"/>
    </row>
    <row r="95" spans="1:23" s="63" customFormat="1" ht="12.75" customHeight="1" x14ac:dyDescent="0.2">
      <c r="A95" s="276" t="s">
        <v>101</v>
      </c>
      <c r="B95" s="277"/>
      <c r="C95" s="277"/>
      <c r="D95" s="61"/>
      <c r="E95" s="61"/>
      <c r="F95" s="278"/>
      <c r="G95" s="278"/>
      <c r="H95" s="278"/>
      <c r="S95" s="278"/>
      <c r="T95" s="278"/>
      <c r="U95" s="278"/>
      <c r="V95" s="278"/>
      <c r="W95" s="61"/>
    </row>
    <row r="96" spans="1:23" ht="10.5" customHeight="1" x14ac:dyDescent="0.2">
      <c r="B96" s="12"/>
      <c r="C96" s="8"/>
      <c r="D96" s="3"/>
      <c r="E96" s="3"/>
      <c r="F96" s="11"/>
      <c r="G96" s="11"/>
      <c r="H96" s="11"/>
      <c r="S96" s="11"/>
      <c r="T96" s="11"/>
      <c r="U96" s="11"/>
      <c r="V96" s="11"/>
      <c r="W96" s="3"/>
    </row>
    <row r="97" spans="1:24" ht="14.25" customHeight="1" x14ac:dyDescent="0.25">
      <c r="A97" s="42" t="s">
        <v>52</v>
      </c>
      <c r="B97" s="58"/>
      <c r="C97" s="3"/>
      <c r="D97" s="3"/>
      <c r="E97" s="3"/>
      <c r="F97" s="3"/>
      <c r="G97" s="3"/>
      <c r="K97" s="12"/>
      <c r="L97" s="12"/>
      <c r="M97" s="3"/>
      <c r="N97" s="3"/>
      <c r="O97" s="3"/>
      <c r="P97" s="11"/>
      <c r="Q97" s="11"/>
      <c r="S97" s="68"/>
      <c r="T97" s="68"/>
      <c r="U97" s="68"/>
      <c r="V97" s="68"/>
      <c r="W97" s="68"/>
      <c r="X97" s="68"/>
    </row>
    <row r="98" spans="1:24" ht="14.25" customHeight="1" x14ac:dyDescent="0.2">
      <c r="A98" s="58"/>
      <c r="B98" s="58"/>
      <c r="C98" s="3"/>
      <c r="D98" s="3"/>
      <c r="E98" s="3"/>
      <c r="F98" s="3"/>
      <c r="G98" s="3"/>
      <c r="K98" s="12"/>
      <c r="L98" s="12"/>
      <c r="O98" s="303"/>
      <c r="P98" s="303"/>
      <c r="Q98" s="303"/>
      <c r="R98" s="303"/>
      <c r="S98" s="303"/>
      <c r="T98" s="303"/>
      <c r="U98" s="303"/>
      <c r="V98" s="303"/>
      <c r="W98" s="303"/>
      <c r="X98" s="303"/>
    </row>
    <row r="99" spans="1:24" ht="14.25" customHeight="1" x14ac:dyDescent="0.25">
      <c r="A99" s="69" t="s">
        <v>145</v>
      </c>
      <c r="B99" s="25"/>
      <c r="C99" s="68" t="s">
        <v>186</v>
      </c>
      <c r="D99" s="68"/>
      <c r="E99" s="68"/>
      <c r="F99" s="3"/>
      <c r="H99" s="68" t="s">
        <v>187</v>
      </c>
      <c r="I99" s="68"/>
      <c r="J99" s="68"/>
      <c r="K99" s="68"/>
      <c r="L99" s="68"/>
      <c r="O99" s="68" t="s">
        <v>193</v>
      </c>
      <c r="X99" s="68"/>
    </row>
    <row r="100" spans="1:24" x14ac:dyDescent="0.2">
      <c r="A100" s="58"/>
      <c r="B100" s="58"/>
      <c r="C100" s="3"/>
      <c r="D100" s="3"/>
      <c r="E100" s="3"/>
      <c r="F100" s="3"/>
      <c r="G100" s="3"/>
      <c r="I100" s="65"/>
      <c r="K100" s="12"/>
      <c r="L100" s="12"/>
      <c r="M100" s="13"/>
      <c r="N100" s="13"/>
      <c r="O100" s="3"/>
      <c r="P100" s="11"/>
      <c r="Q100" s="11"/>
      <c r="R100" s="11"/>
      <c r="S100" s="11"/>
      <c r="T100" s="11"/>
      <c r="U100" s="11"/>
      <c r="V100" s="11"/>
      <c r="W100" s="3"/>
    </row>
    <row r="101" spans="1:24" ht="15" x14ac:dyDescent="0.25">
      <c r="A101" s="58"/>
      <c r="B101" s="58"/>
      <c r="C101" s="3"/>
      <c r="D101" s="3"/>
      <c r="E101" s="3"/>
      <c r="F101" s="3"/>
      <c r="G101" s="3"/>
      <c r="I101" s="33"/>
      <c r="K101" s="3"/>
      <c r="L101" s="3"/>
      <c r="M101" s="3"/>
      <c r="N101" s="3"/>
      <c r="O101" s="3"/>
      <c r="P101" s="11"/>
      <c r="Q101" s="11"/>
      <c r="R101" s="11"/>
      <c r="S101" s="11"/>
      <c r="T101" s="11"/>
      <c r="U101" s="11"/>
      <c r="V101" s="11"/>
      <c r="W101" s="3"/>
    </row>
    <row r="102" spans="1:24" ht="15.75" x14ac:dyDescent="0.25">
      <c r="A102" s="58"/>
      <c r="B102" s="58"/>
      <c r="C102" s="3"/>
      <c r="D102" s="3"/>
      <c r="E102" s="3"/>
      <c r="F102" s="3"/>
      <c r="G102" s="3"/>
      <c r="I102" s="33"/>
      <c r="K102" s="14"/>
      <c r="L102" s="14"/>
      <c r="M102" s="14"/>
      <c r="N102" s="14"/>
      <c r="O102" s="3"/>
      <c r="P102" s="11"/>
      <c r="Q102" s="11"/>
      <c r="R102" s="11"/>
      <c r="S102" s="11"/>
      <c r="T102" s="11"/>
      <c r="U102" s="11"/>
      <c r="V102" s="11"/>
      <c r="W102" s="3"/>
    </row>
    <row r="103" spans="1:24" ht="15" x14ac:dyDescent="0.25">
      <c r="A103" s="58"/>
      <c r="B103" s="58"/>
      <c r="C103" s="3"/>
      <c r="D103" s="3"/>
      <c r="E103" s="3"/>
      <c r="F103" s="3"/>
      <c r="G103" s="3"/>
      <c r="I103" s="33"/>
      <c r="K103" s="3"/>
      <c r="L103" s="3"/>
      <c r="M103" s="3"/>
      <c r="N103" s="3"/>
      <c r="O103" s="3"/>
      <c r="P103" s="11"/>
      <c r="Q103" s="11"/>
      <c r="R103" s="11"/>
      <c r="S103" s="11"/>
      <c r="T103" s="11"/>
      <c r="U103" s="11"/>
      <c r="V103" s="11"/>
      <c r="W103" s="3"/>
    </row>
    <row r="104" spans="1:24" ht="15" x14ac:dyDescent="0.25">
      <c r="A104" s="58"/>
      <c r="B104" s="58"/>
      <c r="C104" s="3"/>
      <c r="D104" s="3"/>
      <c r="E104" s="3"/>
      <c r="F104" s="3"/>
      <c r="G104" s="3"/>
      <c r="I104" s="33"/>
      <c r="K104" s="7"/>
      <c r="L104" s="7"/>
      <c r="M104" s="3"/>
      <c r="N104" s="3"/>
      <c r="O104" s="3"/>
      <c r="P104" s="11"/>
      <c r="Q104" s="11"/>
      <c r="R104" s="11"/>
      <c r="S104" s="11"/>
      <c r="T104" s="11"/>
      <c r="U104" s="11"/>
      <c r="V104" s="11"/>
      <c r="W104" s="3"/>
    </row>
    <row r="105" spans="1:24" ht="15" x14ac:dyDescent="0.25">
      <c r="A105" s="58"/>
      <c r="B105" s="58"/>
      <c r="C105" s="3"/>
      <c r="D105" s="3"/>
      <c r="E105" s="3"/>
      <c r="F105" s="3"/>
      <c r="G105" s="3"/>
      <c r="I105" s="33"/>
      <c r="K105" s="3"/>
      <c r="L105" s="3"/>
      <c r="M105" s="3"/>
      <c r="N105" s="3"/>
      <c r="O105" s="3"/>
      <c r="P105" s="11"/>
      <c r="Q105" s="11"/>
      <c r="R105" s="11"/>
      <c r="S105" s="11"/>
      <c r="T105" s="11"/>
      <c r="U105" s="11"/>
      <c r="V105" s="11"/>
      <c r="W105" s="3"/>
    </row>
    <row r="106" spans="1:24" ht="15" x14ac:dyDescent="0.25">
      <c r="A106" s="58"/>
      <c r="B106" s="58"/>
      <c r="C106" s="3"/>
      <c r="D106" s="3"/>
      <c r="E106" s="3"/>
      <c r="F106" s="3"/>
      <c r="G106" s="3"/>
      <c r="I106" s="33"/>
      <c r="K106" s="3"/>
      <c r="L106" s="3"/>
      <c r="M106" s="3"/>
      <c r="N106" s="3"/>
      <c r="O106" s="3"/>
      <c r="P106" s="11"/>
      <c r="Q106" s="11"/>
      <c r="R106" s="11"/>
      <c r="S106" s="11"/>
      <c r="T106" s="11"/>
      <c r="U106" s="11"/>
      <c r="V106" s="11"/>
      <c r="W106" s="3"/>
    </row>
    <row r="107" spans="1:24" ht="14.25" customHeight="1" x14ac:dyDescent="0.25">
      <c r="A107" s="58"/>
      <c r="B107" s="58"/>
      <c r="C107" s="3"/>
      <c r="D107" s="3"/>
      <c r="E107" s="3"/>
      <c r="F107" s="3"/>
      <c r="G107" s="3"/>
      <c r="H107" s="3"/>
      <c r="I107" s="33"/>
      <c r="K107" s="15"/>
      <c r="L107" s="15"/>
      <c r="M107" s="3"/>
      <c r="N107" s="3"/>
      <c r="O107" s="3"/>
      <c r="P107" s="11"/>
      <c r="Q107" s="11"/>
      <c r="R107" s="11"/>
      <c r="S107" s="11"/>
      <c r="T107" s="11"/>
      <c r="U107" s="11"/>
      <c r="V107" s="11"/>
      <c r="W107" s="3"/>
    </row>
    <row r="108" spans="1:24" ht="14.25" customHeight="1" x14ac:dyDescent="0.25">
      <c r="A108" s="58"/>
      <c r="B108" s="58"/>
      <c r="C108" s="3"/>
      <c r="D108" s="3"/>
      <c r="E108" s="3"/>
      <c r="F108" s="3"/>
      <c r="G108" s="3"/>
      <c r="H108" s="59"/>
      <c r="I108" s="33"/>
      <c r="K108" s="15"/>
      <c r="L108" s="15"/>
      <c r="M108" s="3"/>
      <c r="N108" s="3"/>
      <c r="O108" s="3"/>
      <c r="P108" s="11"/>
      <c r="Q108" s="11"/>
      <c r="R108" s="11"/>
      <c r="S108" s="11"/>
      <c r="T108" s="11"/>
      <c r="U108" s="11"/>
      <c r="V108" s="11"/>
      <c r="W108" s="3"/>
    </row>
    <row r="109" spans="1:24" ht="14.25" customHeight="1" x14ac:dyDescent="0.25">
      <c r="A109" s="58"/>
      <c r="B109" s="58"/>
      <c r="C109" s="3"/>
      <c r="D109" s="3"/>
      <c r="E109" s="3"/>
      <c r="F109" s="3"/>
      <c r="G109" s="3"/>
      <c r="H109" s="59"/>
      <c r="I109" s="33"/>
      <c r="K109" s="15"/>
      <c r="L109" s="15"/>
      <c r="M109" s="3"/>
      <c r="N109" s="3"/>
      <c r="O109" s="3"/>
      <c r="P109" s="11"/>
      <c r="Q109" s="11"/>
      <c r="R109" s="11"/>
      <c r="S109" s="11"/>
      <c r="T109" s="11"/>
      <c r="U109" s="11"/>
      <c r="V109" s="11"/>
      <c r="W109" s="3"/>
    </row>
    <row r="110" spans="1:24" ht="4.5" customHeight="1" x14ac:dyDescent="0.2">
      <c r="A110" s="58"/>
      <c r="B110" s="58"/>
      <c r="C110" s="3"/>
      <c r="D110" s="3"/>
      <c r="E110" s="3"/>
      <c r="F110" s="3"/>
      <c r="G110" s="3"/>
      <c r="H110" s="59"/>
      <c r="J110" s="15"/>
      <c r="K110" s="15"/>
      <c r="L110" s="15"/>
      <c r="M110" s="3"/>
      <c r="N110" s="3"/>
      <c r="O110" s="3"/>
      <c r="P110" s="11"/>
      <c r="Q110" s="11"/>
      <c r="R110" s="11"/>
      <c r="S110" s="11"/>
      <c r="T110" s="11"/>
      <c r="U110" s="11"/>
      <c r="V110" s="11"/>
      <c r="W110" s="3"/>
    </row>
    <row r="111" spans="1:24" x14ac:dyDescent="0.2">
      <c r="A111" s="58"/>
      <c r="B111" s="58"/>
      <c r="C111" s="3"/>
      <c r="D111" s="3"/>
      <c r="E111" s="3"/>
      <c r="F111" s="3"/>
      <c r="G111" s="3"/>
      <c r="H111" s="59"/>
      <c r="J111" s="15"/>
      <c r="K111" s="15"/>
      <c r="L111" s="15"/>
      <c r="M111" s="3"/>
      <c r="N111" s="3"/>
      <c r="O111" s="3"/>
      <c r="P111" s="11"/>
      <c r="Q111" s="11"/>
      <c r="R111" s="11"/>
      <c r="S111" s="11"/>
      <c r="T111" s="11"/>
      <c r="U111" s="11"/>
      <c r="V111" s="11"/>
      <c r="W111" s="3"/>
    </row>
    <row r="112" spans="1:24" x14ac:dyDescent="0.2">
      <c r="A112" s="58"/>
      <c r="B112" s="58"/>
      <c r="C112" s="3"/>
      <c r="D112" s="3"/>
      <c r="E112" s="3"/>
      <c r="F112" s="3"/>
      <c r="G112" s="3"/>
      <c r="H112" s="59"/>
      <c r="J112" s="15"/>
      <c r="K112" s="15"/>
      <c r="L112" s="15"/>
      <c r="M112" s="3"/>
      <c r="N112" s="3"/>
      <c r="O112" s="3"/>
      <c r="P112" s="11"/>
      <c r="Q112" s="11"/>
      <c r="R112" s="11"/>
      <c r="S112" s="11"/>
      <c r="T112" s="11"/>
      <c r="U112" s="11"/>
      <c r="V112" s="11"/>
      <c r="W112" s="3"/>
    </row>
    <row r="113" spans="1:24" x14ac:dyDescent="0.2">
      <c r="A113" s="58"/>
      <c r="B113" s="58"/>
      <c r="C113" s="3"/>
      <c r="D113" s="3"/>
      <c r="E113" s="3"/>
      <c r="F113" s="3"/>
      <c r="G113" s="3"/>
      <c r="H113" s="59"/>
      <c r="J113" s="15"/>
      <c r="K113" s="15"/>
      <c r="L113" s="15"/>
      <c r="M113" s="3"/>
      <c r="N113" s="3"/>
      <c r="O113" s="3"/>
      <c r="P113" s="11"/>
      <c r="Q113" s="11"/>
      <c r="R113" s="11"/>
      <c r="S113" s="11"/>
      <c r="T113" s="11"/>
      <c r="U113" s="11"/>
      <c r="V113" s="11"/>
      <c r="W113" s="3"/>
    </row>
    <row r="114" spans="1:24" x14ac:dyDescent="0.2">
      <c r="A114" s="58"/>
      <c r="B114" s="58"/>
      <c r="C114" s="3"/>
      <c r="D114" s="3"/>
      <c r="E114" s="3"/>
      <c r="F114" s="3"/>
      <c r="G114" s="3"/>
      <c r="H114" s="59"/>
      <c r="J114" s="15"/>
      <c r="K114" s="15"/>
      <c r="L114" s="15"/>
      <c r="M114" s="3"/>
      <c r="N114" s="3"/>
      <c r="O114" s="3"/>
      <c r="P114" s="11"/>
      <c r="Q114" s="11"/>
      <c r="R114" s="11"/>
      <c r="S114" s="11"/>
      <c r="T114" s="11"/>
      <c r="U114" s="11"/>
      <c r="V114" s="11"/>
      <c r="W114" s="3"/>
    </row>
    <row r="115" spans="1:24" x14ac:dyDescent="0.2">
      <c r="A115" s="58"/>
      <c r="B115" s="58"/>
      <c r="C115" s="3"/>
      <c r="D115" s="3"/>
      <c r="E115" s="3"/>
      <c r="F115" s="3"/>
      <c r="G115" s="3"/>
      <c r="H115" s="59"/>
      <c r="J115" s="15"/>
      <c r="K115" s="15"/>
      <c r="L115" s="15"/>
      <c r="M115" s="3"/>
      <c r="N115" s="3"/>
      <c r="O115" s="3"/>
      <c r="P115" s="11"/>
      <c r="Q115" s="11"/>
      <c r="R115" s="11"/>
      <c r="S115" s="11"/>
      <c r="T115" s="11"/>
      <c r="U115" s="11"/>
      <c r="V115" s="11"/>
      <c r="W115" s="3"/>
    </row>
    <row r="116" spans="1:24" ht="12" customHeight="1" x14ac:dyDescent="0.2">
      <c r="A116" s="58"/>
      <c r="B116" s="58"/>
      <c r="C116" s="3"/>
      <c r="D116" s="3"/>
      <c r="E116" s="3"/>
      <c r="F116" s="3"/>
      <c r="G116" s="3"/>
      <c r="H116" s="59"/>
      <c r="J116" s="15"/>
      <c r="K116" s="15"/>
      <c r="L116" s="15"/>
      <c r="M116" s="3"/>
      <c r="N116" s="3"/>
      <c r="O116" s="3"/>
      <c r="P116" s="11"/>
      <c r="Q116" s="11"/>
      <c r="R116" s="11"/>
      <c r="S116" s="11"/>
      <c r="T116" s="11"/>
      <c r="U116" s="11"/>
      <c r="V116" s="11"/>
      <c r="W116" s="3"/>
    </row>
    <row r="117" spans="1:24" ht="26.25" customHeight="1" x14ac:dyDescent="0.25">
      <c r="A117" s="69" t="s">
        <v>194</v>
      </c>
      <c r="B117" s="58"/>
      <c r="C117" s="68" t="s">
        <v>195</v>
      </c>
      <c r="D117" s="68"/>
      <c r="E117" s="68"/>
      <c r="F117" s="3"/>
      <c r="G117" s="68"/>
      <c r="H117" s="68" t="s">
        <v>196</v>
      </c>
      <c r="I117" s="68"/>
      <c r="J117" s="68"/>
      <c r="L117" s="70"/>
      <c r="O117" s="307" t="s">
        <v>197</v>
      </c>
      <c r="P117" s="307"/>
      <c r="Q117" s="307"/>
      <c r="R117" s="307"/>
      <c r="S117" s="307"/>
      <c r="T117" s="307"/>
      <c r="U117" s="307"/>
      <c r="V117" s="307"/>
      <c r="W117" s="307"/>
      <c r="X117" s="307"/>
    </row>
    <row r="118" spans="1:24" ht="6" customHeight="1" x14ac:dyDescent="0.2">
      <c r="A118" s="58"/>
      <c r="B118" s="58"/>
      <c r="C118" s="3"/>
      <c r="D118" s="3"/>
      <c r="E118" s="3"/>
      <c r="F118" s="3"/>
      <c r="G118" s="3"/>
      <c r="H118" s="59"/>
      <c r="J118" s="15"/>
      <c r="K118" s="15"/>
      <c r="L118" s="15"/>
      <c r="M118" s="111"/>
      <c r="N118" s="111"/>
      <c r="O118" s="111"/>
      <c r="P118" s="111"/>
      <c r="Q118" s="111"/>
      <c r="R118" s="111"/>
      <c r="S118" s="111"/>
      <c r="T118" s="111"/>
      <c r="U118" s="111"/>
      <c r="V118" s="111"/>
      <c r="W118" s="3"/>
    </row>
    <row r="119" spans="1:24" x14ac:dyDescent="0.2">
      <c r="A119" s="58"/>
      <c r="B119" s="58"/>
      <c r="C119" s="3"/>
      <c r="D119" s="3"/>
      <c r="E119" s="3"/>
      <c r="F119" s="3"/>
      <c r="G119" s="3"/>
      <c r="H119" s="59"/>
      <c r="J119" s="15"/>
      <c r="K119" s="15"/>
      <c r="L119" s="15"/>
      <c r="M119" s="3"/>
      <c r="N119" s="3"/>
      <c r="O119" s="3"/>
      <c r="P119" s="11"/>
      <c r="Q119" s="11"/>
      <c r="R119" s="11"/>
      <c r="S119" s="11"/>
      <c r="T119" s="11"/>
      <c r="U119" s="11"/>
      <c r="V119" s="11"/>
      <c r="W119" s="3"/>
    </row>
    <row r="120" spans="1:24" x14ac:dyDescent="0.2">
      <c r="A120" s="58"/>
      <c r="B120" s="58"/>
      <c r="C120" s="3"/>
      <c r="D120" s="3"/>
      <c r="E120" s="3"/>
      <c r="F120" s="3"/>
      <c r="G120" s="3"/>
      <c r="H120" s="59"/>
      <c r="J120" s="15"/>
      <c r="K120" s="15"/>
      <c r="L120" s="15"/>
      <c r="M120" s="3"/>
      <c r="N120" s="3"/>
      <c r="O120" s="3"/>
      <c r="P120" s="11"/>
      <c r="Q120" s="11"/>
      <c r="R120" s="11"/>
      <c r="S120" s="11"/>
      <c r="T120" s="11"/>
      <c r="U120" s="11"/>
      <c r="V120" s="11"/>
      <c r="W120" s="3"/>
    </row>
    <row r="121" spans="1:24" x14ac:dyDescent="0.2">
      <c r="A121" s="58"/>
      <c r="B121" s="58"/>
      <c r="C121" s="3"/>
      <c r="D121" s="3"/>
      <c r="E121" s="3"/>
      <c r="F121" s="3"/>
      <c r="G121" s="3"/>
      <c r="H121" s="59"/>
      <c r="J121" s="15"/>
      <c r="K121" s="15"/>
      <c r="L121" s="15"/>
      <c r="M121" s="3"/>
      <c r="N121" s="3"/>
      <c r="O121" s="3"/>
      <c r="P121" s="11"/>
      <c r="Q121" s="11"/>
      <c r="R121" s="11"/>
      <c r="S121" s="11"/>
      <c r="T121" s="11"/>
      <c r="U121" s="11"/>
      <c r="V121" s="11"/>
      <c r="W121" s="3"/>
    </row>
    <row r="122" spans="1:24" x14ac:dyDescent="0.2">
      <c r="A122" s="58"/>
      <c r="B122" s="58"/>
      <c r="C122" s="3"/>
      <c r="D122" s="3"/>
      <c r="E122" s="3"/>
      <c r="F122" s="3"/>
      <c r="G122" s="3"/>
      <c r="H122" s="59"/>
      <c r="J122" s="15"/>
      <c r="K122" s="15"/>
      <c r="L122" s="15"/>
      <c r="M122" s="3"/>
      <c r="N122" s="3"/>
      <c r="O122" s="3"/>
      <c r="P122" s="11"/>
      <c r="Q122" s="11"/>
      <c r="R122" s="11"/>
      <c r="S122" s="11"/>
      <c r="T122" s="11"/>
      <c r="U122" s="11"/>
      <c r="V122" s="11"/>
      <c r="W122" s="3"/>
    </row>
    <row r="123" spans="1:24" x14ac:dyDescent="0.2">
      <c r="A123" s="58"/>
      <c r="B123" s="58"/>
      <c r="C123" s="3"/>
      <c r="D123" s="3"/>
      <c r="E123" s="3"/>
      <c r="F123" s="3"/>
      <c r="G123" s="3"/>
      <c r="H123" s="59"/>
      <c r="J123" s="15"/>
      <c r="K123" s="15"/>
      <c r="L123" s="15"/>
      <c r="M123" s="3"/>
      <c r="N123" s="3"/>
      <c r="O123" s="3"/>
      <c r="P123" s="11"/>
      <c r="Q123" s="11"/>
      <c r="R123" s="11"/>
      <c r="S123" s="11"/>
      <c r="T123" s="11"/>
      <c r="U123" s="11"/>
      <c r="V123" s="11"/>
      <c r="W123" s="3"/>
    </row>
    <row r="124" spans="1:24" x14ac:dyDescent="0.2">
      <c r="A124" s="58"/>
      <c r="B124" s="58"/>
      <c r="C124" s="3"/>
      <c r="D124" s="3"/>
      <c r="E124" s="3"/>
      <c r="F124" s="3"/>
      <c r="G124" s="3"/>
      <c r="H124" s="59"/>
      <c r="J124" s="15"/>
      <c r="K124" s="15"/>
      <c r="L124" s="15"/>
      <c r="M124" s="3"/>
      <c r="N124" s="3"/>
      <c r="O124" s="3"/>
      <c r="P124" s="11"/>
      <c r="Q124" s="11"/>
      <c r="R124" s="11"/>
      <c r="S124" s="11"/>
      <c r="T124" s="11"/>
      <c r="U124" s="11"/>
      <c r="V124" s="11"/>
      <c r="W124" s="3"/>
    </row>
    <row r="125" spans="1:24" x14ac:dyDescent="0.2">
      <c r="A125" s="58"/>
      <c r="B125" s="58"/>
      <c r="C125" s="3"/>
      <c r="D125" s="3"/>
      <c r="E125" s="3"/>
      <c r="F125" s="3"/>
      <c r="G125" s="3"/>
      <c r="H125" s="59"/>
      <c r="J125" s="15"/>
      <c r="K125" s="15"/>
      <c r="L125" s="15"/>
      <c r="M125" s="3"/>
      <c r="N125" s="3"/>
      <c r="O125" s="3"/>
      <c r="P125" s="11"/>
      <c r="Q125" s="11"/>
      <c r="R125" s="11"/>
      <c r="S125" s="11"/>
      <c r="T125" s="11"/>
      <c r="U125" s="11"/>
      <c r="V125" s="11"/>
      <c r="W125" s="3"/>
    </row>
    <row r="126" spans="1:24" x14ac:dyDescent="0.2">
      <c r="A126" s="58"/>
      <c r="B126" s="58"/>
      <c r="C126" s="3"/>
      <c r="D126" s="3"/>
      <c r="E126" s="3"/>
      <c r="F126" s="3"/>
      <c r="G126" s="3"/>
      <c r="H126" s="59"/>
      <c r="J126" s="15"/>
      <c r="K126" s="15"/>
      <c r="L126" s="15"/>
      <c r="M126" s="3"/>
      <c r="N126" s="3"/>
      <c r="O126" s="3"/>
      <c r="P126" s="11"/>
      <c r="Q126" s="11"/>
      <c r="R126" s="11"/>
      <c r="S126" s="11"/>
      <c r="T126" s="11"/>
      <c r="U126" s="11"/>
      <c r="V126" s="11"/>
      <c r="W126" s="3"/>
    </row>
    <row r="127" spans="1:24" x14ac:dyDescent="0.2">
      <c r="A127" s="58"/>
      <c r="B127" s="58"/>
      <c r="C127" s="3"/>
      <c r="D127" s="3"/>
      <c r="E127" s="3"/>
      <c r="F127" s="3"/>
      <c r="G127" s="3"/>
      <c r="H127" s="59"/>
      <c r="J127" s="15"/>
      <c r="K127" s="15"/>
      <c r="L127" s="15"/>
      <c r="M127" s="3"/>
      <c r="N127" s="3"/>
      <c r="O127" s="3"/>
      <c r="P127" s="11"/>
      <c r="Q127" s="11"/>
      <c r="R127" s="11"/>
      <c r="S127" s="11"/>
      <c r="T127" s="11"/>
      <c r="U127" s="11"/>
      <c r="V127" s="11"/>
      <c r="W127" s="3"/>
    </row>
    <row r="128" spans="1:24" x14ac:dyDescent="0.2">
      <c r="A128" s="58"/>
      <c r="B128" s="58"/>
      <c r="C128" s="3"/>
      <c r="D128" s="3"/>
      <c r="E128" s="3"/>
      <c r="F128" s="3"/>
      <c r="G128" s="3"/>
      <c r="H128" s="59"/>
      <c r="J128" s="15"/>
      <c r="K128" s="15"/>
      <c r="L128" s="15"/>
      <c r="M128" s="3"/>
      <c r="N128" s="3"/>
      <c r="O128" s="3"/>
      <c r="P128" s="11"/>
      <c r="Q128" s="11"/>
      <c r="R128" s="11"/>
      <c r="S128" s="11"/>
      <c r="T128" s="11"/>
      <c r="U128" s="11"/>
      <c r="V128" s="11"/>
      <c r="W128" s="3"/>
    </row>
    <row r="129" spans="1:23" x14ac:dyDescent="0.2">
      <c r="A129" s="58"/>
      <c r="B129" s="58"/>
      <c r="C129" s="3"/>
      <c r="D129" s="3"/>
      <c r="E129" s="3"/>
      <c r="F129" s="3"/>
      <c r="G129" s="3"/>
      <c r="H129" s="59"/>
      <c r="J129" s="15"/>
      <c r="K129" s="15"/>
      <c r="L129" s="15"/>
      <c r="M129" s="3"/>
      <c r="N129" s="3"/>
      <c r="O129" s="3"/>
      <c r="P129" s="11"/>
      <c r="Q129" s="11"/>
      <c r="R129" s="11"/>
      <c r="S129" s="11"/>
      <c r="T129" s="11"/>
      <c r="U129" s="11"/>
      <c r="V129" s="11"/>
      <c r="W129" s="3"/>
    </row>
    <row r="130" spans="1:23" x14ac:dyDescent="0.2">
      <c r="A130" s="58"/>
      <c r="B130" s="58"/>
      <c r="C130" s="3"/>
      <c r="D130" s="3"/>
      <c r="E130" s="3"/>
      <c r="F130" s="3"/>
      <c r="G130" s="3"/>
      <c r="H130" s="59"/>
      <c r="J130" s="15"/>
      <c r="K130" s="15"/>
      <c r="L130" s="15"/>
      <c r="M130" s="3"/>
      <c r="N130" s="3"/>
      <c r="O130" s="3"/>
      <c r="P130" s="11"/>
      <c r="Q130" s="11"/>
      <c r="R130" s="11"/>
      <c r="S130" s="11"/>
      <c r="T130" s="11"/>
      <c r="U130" s="11"/>
      <c r="V130" s="11"/>
      <c r="W130" s="3"/>
    </row>
    <row r="131" spans="1:23" x14ac:dyDescent="0.2">
      <c r="A131" s="58"/>
      <c r="B131" s="58"/>
      <c r="C131" s="3"/>
      <c r="D131" s="3"/>
      <c r="E131" s="3"/>
      <c r="F131" s="3"/>
      <c r="G131" s="3"/>
      <c r="H131" s="59"/>
      <c r="J131" s="15"/>
      <c r="K131" s="15"/>
      <c r="L131" s="15"/>
      <c r="M131" s="3"/>
      <c r="N131" s="3"/>
      <c r="O131" s="3"/>
      <c r="P131" s="11"/>
      <c r="Q131" s="11"/>
      <c r="R131" s="11"/>
      <c r="S131" s="11"/>
      <c r="T131" s="11"/>
      <c r="U131" s="11"/>
      <c r="V131" s="11"/>
      <c r="W131" s="3"/>
    </row>
    <row r="132" spans="1:23" x14ac:dyDescent="0.2">
      <c r="A132" s="58"/>
      <c r="B132" s="58"/>
      <c r="C132" s="3"/>
      <c r="D132" s="3"/>
      <c r="E132" s="3"/>
      <c r="F132" s="3"/>
      <c r="G132" s="3"/>
      <c r="H132" s="59"/>
      <c r="J132" s="15"/>
      <c r="K132" s="15"/>
      <c r="L132" s="15"/>
      <c r="M132" s="3"/>
      <c r="N132" s="3"/>
      <c r="O132" s="3"/>
      <c r="P132" s="11"/>
      <c r="Q132" s="11"/>
      <c r="R132" s="11"/>
      <c r="S132" s="11"/>
      <c r="T132" s="11"/>
      <c r="U132" s="11"/>
      <c r="V132" s="11"/>
      <c r="W132" s="3"/>
    </row>
    <row r="133" spans="1:23" x14ac:dyDescent="0.2">
      <c r="A133" s="58"/>
      <c r="B133" s="58"/>
      <c r="C133" s="3"/>
      <c r="D133" s="3"/>
      <c r="E133" s="3"/>
      <c r="F133" s="3"/>
      <c r="G133" s="3"/>
      <c r="H133" s="59"/>
      <c r="J133" s="15"/>
      <c r="K133" s="15"/>
      <c r="L133" s="15"/>
      <c r="M133" s="3"/>
      <c r="N133" s="3"/>
      <c r="O133" s="3"/>
      <c r="P133" s="11"/>
      <c r="Q133" s="11"/>
      <c r="R133" s="11"/>
      <c r="S133" s="11"/>
      <c r="T133" s="11"/>
      <c r="U133" s="11"/>
      <c r="V133" s="11"/>
      <c r="W133" s="3"/>
    </row>
    <row r="134" spans="1:23" ht="23.25" customHeight="1" x14ac:dyDescent="0.2">
      <c r="A134" s="58"/>
      <c r="B134" s="58"/>
      <c r="C134" s="3"/>
      <c r="D134" s="3"/>
      <c r="E134" s="3"/>
      <c r="F134" s="3"/>
      <c r="G134" s="3"/>
      <c r="H134" s="59"/>
      <c r="J134" s="15"/>
      <c r="K134" s="15"/>
      <c r="L134" s="15"/>
      <c r="M134" s="3"/>
      <c r="N134" s="3"/>
      <c r="O134" s="3"/>
      <c r="P134" s="11"/>
      <c r="Q134" s="11"/>
      <c r="R134" s="11"/>
      <c r="S134" s="11"/>
      <c r="T134" s="11"/>
      <c r="U134" s="11"/>
      <c r="V134" s="11"/>
      <c r="W134" s="3"/>
    </row>
    <row r="135" spans="1:23" s="51" customFormat="1" ht="27" customHeight="1" x14ac:dyDescent="0.25">
      <c r="A135" s="80" t="s">
        <v>198</v>
      </c>
      <c r="B135" s="82"/>
      <c r="C135" s="306" t="s">
        <v>199</v>
      </c>
      <c r="D135" s="306"/>
      <c r="E135" s="306"/>
      <c r="F135" s="306"/>
      <c r="H135" s="306" t="s">
        <v>200</v>
      </c>
      <c r="I135" s="306"/>
      <c r="J135" s="306"/>
      <c r="K135" s="306"/>
      <c r="L135" s="306"/>
      <c r="O135" s="68" t="s">
        <v>201</v>
      </c>
      <c r="P135" s="83"/>
      <c r="S135" s="68"/>
      <c r="T135" s="68"/>
      <c r="U135" s="68"/>
      <c r="V135" s="68"/>
      <c r="W135" s="68"/>
    </row>
    <row r="136" spans="1:23" ht="4.5" customHeight="1" x14ac:dyDescent="0.2">
      <c r="A136" s="58"/>
      <c r="B136" s="58"/>
      <c r="C136" s="111"/>
      <c r="D136" s="111"/>
      <c r="E136" s="111"/>
      <c r="F136" s="111"/>
      <c r="G136" s="3"/>
      <c r="H136" s="59"/>
      <c r="J136" s="15"/>
      <c r="K136" s="15"/>
      <c r="L136" s="15"/>
      <c r="M136" s="3"/>
      <c r="N136" s="3"/>
      <c r="O136" s="3"/>
      <c r="P136" s="11"/>
      <c r="Q136" s="11"/>
      <c r="R136" s="11"/>
      <c r="S136" s="11"/>
      <c r="T136" s="11"/>
      <c r="U136" s="11"/>
      <c r="V136" s="11"/>
      <c r="W136" s="3"/>
    </row>
    <row r="137" spans="1:23" x14ac:dyDescent="0.2">
      <c r="A137" s="58"/>
      <c r="B137" s="58"/>
      <c r="C137" s="3"/>
      <c r="D137" s="3"/>
      <c r="E137" s="3"/>
      <c r="F137" s="3"/>
      <c r="G137" s="3"/>
      <c r="H137" s="59"/>
      <c r="J137" s="15"/>
      <c r="K137" s="15"/>
      <c r="L137" s="15"/>
      <c r="M137" s="3"/>
      <c r="N137" s="3"/>
      <c r="O137" s="3"/>
      <c r="P137" s="11"/>
      <c r="Q137" s="11"/>
      <c r="R137" s="11"/>
      <c r="S137" s="11"/>
      <c r="T137" s="11"/>
      <c r="U137" s="11"/>
      <c r="V137" s="11"/>
      <c r="W137" s="3"/>
    </row>
    <row r="138" spans="1:23" x14ac:dyDescent="0.2">
      <c r="A138" s="58"/>
      <c r="B138" s="58"/>
      <c r="C138" s="3"/>
      <c r="D138" s="3"/>
      <c r="E138" s="3"/>
      <c r="F138" s="3"/>
      <c r="G138" s="3"/>
      <c r="H138" s="59"/>
      <c r="J138" s="15"/>
      <c r="K138" s="15"/>
      <c r="L138" s="15"/>
      <c r="M138" s="3"/>
      <c r="N138" s="3"/>
      <c r="O138" s="3"/>
      <c r="P138" s="11"/>
      <c r="Q138" s="11"/>
      <c r="R138" s="11"/>
      <c r="S138" s="11"/>
      <c r="T138" s="11"/>
      <c r="U138" s="11"/>
      <c r="V138" s="11"/>
      <c r="W138" s="3"/>
    </row>
    <row r="139" spans="1:23" x14ac:dyDescent="0.2">
      <c r="A139" s="58"/>
      <c r="B139" s="58"/>
      <c r="C139" s="3"/>
      <c r="D139" s="3"/>
      <c r="E139" s="3"/>
      <c r="F139" s="3"/>
      <c r="G139" s="3"/>
      <c r="H139" s="59"/>
      <c r="J139" s="15"/>
      <c r="K139" s="15"/>
      <c r="L139" s="15"/>
      <c r="M139" s="3"/>
      <c r="N139" s="3"/>
      <c r="O139" s="3"/>
      <c r="P139" s="11"/>
      <c r="Q139" s="11"/>
      <c r="R139" s="11"/>
      <c r="S139" s="11"/>
      <c r="T139" s="11"/>
      <c r="U139" s="11"/>
      <c r="V139" s="11"/>
      <c r="W139" s="3"/>
    </row>
    <row r="140" spans="1:23" x14ac:dyDescent="0.2">
      <c r="A140" s="58"/>
      <c r="B140" s="58"/>
      <c r="C140" s="3"/>
      <c r="D140" s="3"/>
      <c r="E140" s="3"/>
      <c r="F140" s="3"/>
      <c r="G140" s="3"/>
      <c r="H140" s="59"/>
      <c r="J140" s="15"/>
      <c r="K140" s="15"/>
      <c r="L140" s="15"/>
      <c r="M140" s="3"/>
      <c r="N140" s="3"/>
      <c r="O140" s="3"/>
      <c r="P140" s="11"/>
      <c r="Q140" s="11"/>
      <c r="R140" s="11"/>
      <c r="S140" s="11"/>
      <c r="T140" s="11"/>
      <c r="U140" s="11"/>
      <c r="V140" s="11"/>
      <c r="W140" s="3"/>
    </row>
    <row r="141" spans="1:23" x14ac:dyDescent="0.2">
      <c r="J141" s="15"/>
      <c r="K141" s="15"/>
      <c r="L141" s="15"/>
      <c r="M141" s="3"/>
      <c r="N141" s="3"/>
      <c r="O141" s="3"/>
      <c r="P141" s="11"/>
      <c r="Q141" s="11"/>
      <c r="R141" s="11"/>
      <c r="S141" s="11"/>
      <c r="T141" s="11"/>
      <c r="U141" s="11"/>
      <c r="V141" s="11"/>
      <c r="W141" s="3"/>
    </row>
    <row r="142" spans="1:23" x14ac:dyDescent="0.2">
      <c r="J142" s="15"/>
      <c r="K142" s="15"/>
      <c r="L142" s="15"/>
      <c r="M142" s="3"/>
      <c r="N142" s="3"/>
      <c r="O142" s="3"/>
      <c r="P142" s="11"/>
      <c r="Q142" s="11"/>
      <c r="R142" s="11"/>
      <c r="S142" s="11"/>
      <c r="T142" s="11"/>
      <c r="U142" s="11"/>
      <c r="V142" s="11"/>
      <c r="W142" s="3"/>
    </row>
    <row r="143" spans="1:23" x14ac:dyDescent="0.2">
      <c r="J143" s="15"/>
      <c r="K143" s="15"/>
      <c r="L143" s="15"/>
      <c r="M143" s="3"/>
      <c r="N143" s="3"/>
      <c r="O143" s="3"/>
      <c r="P143" s="11"/>
      <c r="Q143" s="11"/>
      <c r="R143" s="11"/>
      <c r="S143" s="11"/>
      <c r="T143" s="11"/>
      <c r="U143" s="11"/>
      <c r="V143" s="11"/>
      <c r="W143" s="3"/>
    </row>
    <row r="144" spans="1:23" x14ac:dyDescent="0.2">
      <c r="J144" s="15"/>
      <c r="K144" s="15"/>
      <c r="L144" s="15"/>
      <c r="M144" s="3"/>
      <c r="N144" s="3"/>
      <c r="O144" s="3"/>
      <c r="P144" s="11"/>
      <c r="Q144" s="11"/>
      <c r="R144" s="11"/>
      <c r="S144" s="11"/>
      <c r="T144" s="11"/>
      <c r="U144" s="11"/>
      <c r="V144" s="11"/>
      <c r="W144" s="3"/>
    </row>
    <row r="145" spans="1:23" x14ac:dyDescent="0.2">
      <c r="J145" s="15"/>
      <c r="K145" s="15"/>
      <c r="L145" s="15"/>
      <c r="M145" s="3"/>
      <c r="N145" s="3"/>
      <c r="O145" s="3"/>
      <c r="P145" s="11"/>
      <c r="Q145" s="11"/>
      <c r="R145" s="11"/>
      <c r="S145" s="11"/>
      <c r="T145" s="11"/>
      <c r="U145" s="11"/>
      <c r="V145" s="11"/>
      <c r="W145" s="3"/>
    </row>
    <row r="146" spans="1:23" x14ac:dyDescent="0.2">
      <c r="J146" s="15"/>
      <c r="K146" s="15"/>
      <c r="L146" s="15"/>
      <c r="M146" s="3"/>
      <c r="N146" s="3"/>
      <c r="O146" s="3"/>
      <c r="P146" s="11"/>
      <c r="Q146" s="11"/>
      <c r="R146" s="11"/>
      <c r="S146" s="11"/>
      <c r="T146" s="11"/>
      <c r="U146" s="11"/>
      <c r="V146" s="11"/>
      <c r="W146" s="3"/>
    </row>
    <row r="147" spans="1:23" x14ac:dyDescent="0.2">
      <c r="J147" s="15"/>
      <c r="K147" s="15"/>
      <c r="L147" s="15"/>
      <c r="M147" s="3"/>
      <c r="N147" s="3"/>
      <c r="O147" s="3"/>
      <c r="P147" s="11"/>
      <c r="Q147" s="11"/>
      <c r="R147" s="11"/>
      <c r="S147" s="11"/>
      <c r="T147" s="11"/>
      <c r="U147" s="11"/>
      <c r="V147" s="11"/>
      <c r="W147" s="3"/>
    </row>
    <row r="148" spans="1:23" x14ac:dyDescent="0.2">
      <c r="J148" s="15"/>
      <c r="K148" s="15"/>
      <c r="L148" s="15"/>
      <c r="M148" s="3"/>
      <c r="N148" s="3"/>
      <c r="O148" s="3"/>
      <c r="P148" s="11"/>
      <c r="Q148" s="11"/>
      <c r="R148" s="11"/>
      <c r="S148" s="11"/>
      <c r="T148" s="11"/>
      <c r="U148" s="11"/>
      <c r="V148" s="11"/>
      <c r="W148" s="3"/>
    </row>
    <row r="149" spans="1:23" x14ac:dyDescent="0.2">
      <c r="J149" s="15"/>
      <c r="K149" s="15"/>
      <c r="L149" s="15"/>
      <c r="M149" s="3"/>
      <c r="N149" s="3"/>
      <c r="O149" s="3"/>
      <c r="P149" s="11"/>
      <c r="Q149" s="11"/>
      <c r="R149" s="11"/>
      <c r="S149" s="11"/>
      <c r="T149" s="11"/>
      <c r="U149" s="11"/>
      <c r="V149" s="11"/>
      <c r="W149" s="3"/>
    </row>
    <row r="150" spans="1:23" x14ac:dyDescent="0.2">
      <c r="J150" s="15"/>
      <c r="K150" s="15"/>
      <c r="L150" s="15"/>
      <c r="M150" s="3"/>
      <c r="N150" s="3"/>
      <c r="O150" s="3"/>
      <c r="P150" s="11"/>
      <c r="Q150" s="11"/>
      <c r="R150" s="11"/>
      <c r="S150" s="11"/>
      <c r="T150" s="11"/>
      <c r="U150" s="11"/>
      <c r="V150" s="11"/>
      <c r="W150" s="3"/>
    </row>
    <row r="151" spans="1:23" x14ac:dyDescent="0.2">
      <c r="J151" s="15"/>
      <c r="K151" s="15"/>
      <c r="L151" s="15"/>
      <c r="M151" s="3"/>
      <c r="N151" s="3"/>
      <c r="O151" s="3"/>
      <c r="P151" s="11"/>
      <c r="Q151" s="11"/>
      <c r="R151" s="11"/>
      <c r="S151" s="11"/>
      <c r="T151" s="11"/>
      <c r="U151" s="11"/>
      <c r="V151" s="11"/>
      <c r="W151" s="3"/>
    </row>
    <row r="152" spans="1:23" x14ac:dyDescent="0.2">
      <c r="J152" s="15"/>
      <c r="K152" s="15"/>
      <c r="L152" s="15"/>
      <c r="M152" s="3"/>
      <c r="N152" s="3"/>
      <c r="O152" s="3"/>
      <c r="P152" s="11"/>
      <c r="Q152" s="11"/>
      <c r="R152" s="11"/>
      <c r="S152" s="11"/>
      <c r="T152" s="11"/>
      <c r="U152" s="11"/>
      <c r="V152" s="11"/>
      <c r="W152" s="3"/>
    </row>
    <row r="153" spans="1:23" x14ac:dyDescent="0.2">
      <c r="J153" s="15"/>
      <c r="K153" s="15"/>
      <c r="L153" s="15"/>
      <c r="M153" s="3"/>
      <c r="N153" s="3"/>
      <c r="O153" s="3"/>
      <c r="P153" s="11"/>
      <c r="Q153" s="11"/>
      <c r="R153" s="11"/>
      <c r="S153" s="11"/>
      <c r="T153" s="11"/>
      <c r="U153" s="11"/>
      <c r="V153" s="11"/>
      <c r="W153" s="3"/>
    </row>
    <row r="154" spans="1:23" ht="21" customHeight="1" x14ac:dyDescent="0.25">
      <c r="A154" s="307" t="s">
        <v>204</v>
      </c>
      <c r="C154" s="304" t="s">
        <v>202</v>
      </c>
      <c r="D154" s="304"/>
      <c r="E154" s="304"/>
      <c r="F154" s="304"/>
      <c r="H154" s="68" t="s">
        <v>203</v>
      </c>
      <c r="I154" s="68"/>
      <c r="J154" s="68"/>
      <c r="K154" s="68"/>
      <c r="L154" s="68"/>
      <c r="O154" s="68" t="s">
        <v>146</v>
      </c>
      <c r="P154" s="11"/>
      <c r="S154" s="68"/>
      <c r="T154" s="68"/>
      <c r="U154" s="68"/>
      <c r="V154" s="68"/>
      <c r="W154" s="68"/>
    </row>
    <row r="155" spans="1:23" s="3" customFormat="1" x14ac:dyDescent="0.2">
      <c r="A155" s="307"/>
    </row>
    <row r="156" spans="1:23" s="3" customFormat="1" x14ac:dyDescent="0.2"/>
    <row r="157" spans="1:23" s="3" customFormat="1" x14ac:dyDescent="0.2"/>
    <row r="158" spans="1:23" s="3" customFormat="1" x14ac:dyDescent="0.2"/>
    <row r="159" spans="1:23" s="3" customFormat="1" x14ac:dyDescent="0.2"/>
    <row r="160" spans="1:23" s="3" customFormat="1" x14ac:dyDescent="0.2"/>
    <row r="161" spans="1:23" s="3" customFormat="1" x14ac:dyDescent="0.2"/>
    <row r="162" spans="1:23" s="3" customFormat="1" x14ac:dyDescent="0.2"/>
    <row r="163" spans="1:23" s="3" customFormat="1" x14ac:dyDescent="0.2"/>
    <row r="164" spans="1:23" s="3" customFormat="1" x14ac:dyDescent="0.2"/>
    <row r="165" spans="1:23" s="3" customFormat="1" x14ac:dyDescent="0.2"/>
    <row r="166" spans="1:23" s="3" customFormat="1" ht="15" customHeight="1" x14ac:dyDescent="0.2">
      <c r="H166" s="19"/>
    </row>
    <row r="167" spans="1:23" s="3" customFormat="1" ht="4.5" customHeight="1" x14ac:dyDescent="0.2">
      <c r="H167" s="57"/>
    </row>
    <row r="168" spans="1:23" s="3" customFormat="1" ht="4.5" customHeight="1" x14ac:dyDescent="0.2">
      <c r="H168" s="57"/>
      <c r="I168" s="19"/>
      <c r="J168" s="19"/>
    </row>
    <row r="169" spans="1:23" s="3" customFormat="1" x14ac:dyDescent="0.2">
      <c r="I169" s="20"/>
      <c r="J169" s="20"/>
    </row>
    <row r="170" spans="1:23" s="3" customFormat="1" x14ac:dyDescent="0.2"/>
    <row r="171" spans="1:23" s="3" customFormat="1" x14ac:dyDescent="0.2"/>
    <row r="172" spans="1:23" s="3" customFormat="1" x14ac:dyDescent="0.2">
      <c r="J172" s="21"/>
    </row>
    <row r="173" spans="1:23" ht="30" customHeight="1" x14ac:dyDescent="0.25">
      <c r="A173" s="307" t="s">
        <v>205</v>
      </c>
      <c r="C173" s="304" t="s">
        <v>206</v>
      </c>
      <c r="D173" s="304"/>
      <c r="E173" s="304"/>
      <c r="F173" s="304"/>
      <c r="H173" s="306" t="s">
        <v>207</v>
      </c>
      <c r="I173" s="306"/>
      <c r="J173" s="306"/>
      <c r="K173" s="306"/>
      <c r="L173" s="306"/>
      <c r="O173" s="68" t="s">
        <v>208</v>
      </c>
      <c r="P173" s="11"/>
      <c r="S173" s="68"/>
      <c r="T173" s="68"/>
      <c r="U173" s="68"/>
      <c r="V173" s="68"/>
      <c r="W173" s="68"/>
    </row>
    <row r="174" spans="1:23" s="3" customFormat="1" x14ac:dyDescent="0.2">
      <c r="A174" s="307"/>
      <c r="J174" s="21"/>
    </row>
    <row r="175" spans="1:23" s="3" customFormat="1" x14ac:dyDescent="0.2">
      <c r="J175" s="21"/>
    </row>
    <row r="176" spans="1:23" s="3" customFormat="1" x14ac:dyDescent="0.2">
      <c r="J176" s="21"/>
    </row>
    <row r="177" spans="1:10" s="3" customFormat="1" x14ac:dyDescent="0.2">
      <c r="J177" s="21"/>
    </row>
    <row r="178" spans="1:10" s="3" customFormat="1" x14ac:dyDescent="0.2">
      <c r="J178" s="21"/>
    </row>
    <row r="179" spans="1:10" s="3" customFormat="1" x14ac:dyDescent="0.2">
      <c r="J179" s="21"/>
    </row>
    <row r="180" spans="1:10" s="3" customFormat="1" x14ac:dyDescent="0.2">
      <c r="J180" s="21"/>
    </row>
    <row r="181" spans="1:10" s="3" customFormat="1" x14ac:dyDescent="0.2">
      <c r="J181" s="21"/>
    </row>
    <row r="182" spans="1:10" s="3" customFormat="1" x14ac:dyDescent="0.2">
      <c r="J182" s="21"/>
    </row>
    <row r="183" spans="1:10" s="3" customFormat="1" x14ac:dyDescent="0.2">
      <c r="J183" s="21"/>
    </row>
    <row r="184" spans="1:10" s="3" customFormat="1" x14ac:dyDescent="0.2">
      <c r="J184" s="21"/>
    </row>
    <row r="185" spans="1:10" s="3" customFormat="1" x14ac:dyDescent="0.2">
      <c r="J185" s="21"/>
    </row>
    <row r="186" spans="1:10" s="3" customFormat="1" x14ac:dyDescent="0.2">
      <c r="J186" s="21"/>
    </row>
    <row r="187" spans="1:10" s="3" customFormat="1" x14ac:dyDescent="0.2">
      <c r="J187" s="21"/>
    </row>
    <row r="188" spans="1:10" s="3" customFormat="1" x14ac:dyDescent="0.2">
      <c r="J188" s="21"/>
    </row>
    <row r="189" spans="1:10" s="3" customFormat="1" x14ac:dyDescent="0.2">
      <c r="J189" s="21"/>
    </row>
    <row r="190" spans="1:10" s="3" customFormat="1" ht="14.25" customHeight="1" x14ac:dyDescent="0.2">
      <c r="A190" s="111" t="s">
        <v>209</v>
      </c>
      <c r="J190" s="21"/>
    </row>
    <row r="191" spans="1:10" s="3" customFormat="1" ht="14.25" customHeight="1" x14ac:dyDescent="0.2">
      <c r="A191" s="111"/>
      <c r="J191" s="21"/>
    </row>
    <row r="192" spans="1:10" s="3" customFormat="1" x14ac:dyDescent="0.2">
      <c r="J192" s="21"/>
    </row>
    <row r="193" spans="1:10" s="3" customFormat="1" x14ac:dyDescent="0.2">
      <c r="J193" s="21"/>
    </row>
    <row r="194" spans="1:10" s="3" customFormat="1" x14ac:dyDescent="0.2">
      <c r="J194" s="21"/>
    </row>
    <row r="195" spans="1:10" s="3" customFormat="1" x14ac:dyDescent="0.2">
      <c r="J195" s="21"/>
    </row>
    <row r="196" spans="1:10" s="3" customFormat="1" x14ac:dyDescent="0.2">
      <c r="J196" s="21"/>
    </row>
    <row r="197" spans="1:10" s="3" customFormat="1" x14ac:dyDescent="0.2">
      <c r="J197" s="21"/>
    </row>
    <row r="198" spans="1:10" s="3" customFormat="1" x14ac:dyDescent="0.2">
      <c r="J198" s="21"/>
    </row>
    <row r="199" spans="1:10" s="3" customFormat="1" x14ac:dyDescent="0.2">
      <c r="J199" s="21"/>
    </row>
    <row r="200" spans="1:10" s="3" customFormat="1" x14ac:dyDescent="0.2">
      <c r="J200" s="21"/>
    </row>
    <row r="201" spans="1:10" s="3" customFormat="1" x14ac:dyDescent="0.2">
      <c r="J201" s="21"/>
    </row>
    <row r="202" spans="1:10" s="3" customFormat="1" x14ac:dyDescent="0.2">
      <c r="J202" s="21"/>
    </row>
    <row r="203" spans="1:10" s="3" customFormat="1" x14ac:dyDescent="0.2">
      <c r="J203" s="21"/>
    </row>
    <row r="204" spans="1:10" s="3" customFormat="1" x14ac:dyDescent="0.2">
      <c r="J204" s="21"/>
    </row>
    <row r="205" spans="1:10" s="3" customFormat="1" x14ac:dyDescent="0.2">
      <c r="J205" s="21"/>
    </row>
    <row r="206" spans="1:10" s="3" customFormat="1" x14ac:dyDescent="0.2">
      <c r="J206" s="21"/>
    </row>
    <row r="207" spans="1:10" s="3" customFormat="1" x14ac:dyDescent="0.2"/>
    <row r="208" spans="1:10" s="3" customFormat="1" ht="18" customHeight="1" x14ac:dyDescent="0.2">
      <c r="A208" s="309" t="s">
        <v>122</v>
      </c>
      <c r="B208" s="309"/>
      <c r="C208" s="309"/>
      <c r="D208" s="309"/>
      <c r="E208" s="309"/>
      <c r="F208" s="309"/>
      <c r="G208" s="309"/>
      <c r="H208" s="309"/>
      <c r="I208" s="35"/>
      <c r="J208" s="35"/>
    </row>
    <row r="209" spans="1:10" s="3" customFormat="1" ht="18" customHeight="1" x14ac:dyDescent="0.2">
      <c r="A209" s="310"/>
      <c r="B209" s="310"/>
      <c r="C209" s="310"/>
      <c r="D209" s="310"/>
      <c r="E209" s="310"/>
      <c r="F209" s="310"/>
      <c r="G209" s="310"/>
      <c r="H209" s="310"/>
      <c r="I209" s="27"/>
      <c r="J209" s="27"/>
    </row>
    <row r="210" spans="1:10" s="3" customFormat="1" ht="25.5" x14ac:dyDescent="0.2">
      <c r="A210" s="36" t="s">
        <v>60</v>
      </c>
      <c r="B210" s="18"/>
      <c r="C210" s="112" t="s">
        <v>140</v>
      </c>
      <c r="D210" s="112" t="s">
        <v>147</v>
      </c>
      <c r="E210" s="112" t="s">
        <v>23</v>
      </c>
      <c r="F210" s="112" t="s">
        <v>24</v>
      </c>
      <c r="G210" s="112" t="s">
        <v>139</v>
      </c>
      <c r="H210" s="112" t="s">
        <v>138</v>
      </c>
      <c r="I210" s="112" t="s">
        <v>27</v>
      </c>
      <c r="J210" s="287" t="s">
        <v>39</v>
      </c>
    </row>
    <row r="211" spans="1:10" s="3" customFormat="1" ht="13.5" customHeight="1" x14ac:dyDescent="0.2">
      <c r="A211" s="37" t="s">
        <v>105</v>
      </c>
      <c r="B211" s="38"/>
      <c r="C211" s="18"/>
      <c r="D211" s="18"/>
      <c r="E211" s="18"/>
      <c r="F211" s="18"/>
      <c r="H211" s="59"/>
    </row>
    <row r="212" spans="1:10" s="3" customFormat="1" x14ac:dyDescent="0.2">
      <c r="A212" s="60" t="s">
        <v>55</v>
      </c>
      <c r="B212" s="18"/>
      <c r="C212" s="74">
        <f>VLOOKUP($A212, Years!$A$17:$J$25, Years!$A$11+1, FALSE)</f>
        <v>272</v>
      </c>
      <c r="D212" s="74">
        <f>VLOOKUP($A212, Years!$A$17:$J$25, Years!$A$11+1, FALSE)</f>
        <v>272</v>
      </c>
      <c r="E212" s="74">
        <f>VLOOKUP($A212, Years!$A$17:$J$25, Years!$A$11+1, FALSE)</f>
        <v>272</v>
      </c>
      <c r="F212" s="74">
        <f>VLOOKUP($A212, Years!$A$17:$J$25, Years!$A$11+1, FALSE)</f>
        <v>272</v>
      </c>
      <c r="G212" s="74">
        <f>VLOOKUP($A212, Years!$A$17:$J$25, Years!$A$11+1, FALSE)</f>
        <v>272</v>
      </c>
      <c r="H212" s="74">
        <f>VLOOKUP($A212, Years!$A$17:$J$25, Years!$A$11+1, FALSE)</f>
        <v>272</v>
      </c>
      <c r="I212" s="74">
        <f>VLOOKUP($A212, Years!$A$17:$J$25, Years!$A$11+1, FALSE)</f>
        <v>272</v>
      </c>
      <c r="J212" s="74">
        <f>VLOOKUP($A212, Years!$A$17:$J$25, Years!$A$11+1, FALSE)</f>
        <v>272</v>
      </c>
    </row>
    <row r="213" spans="1:10" s="3" customFormat="1" x14ac:dyDescent="0.2">
      <c r="A213" s="60" t="s">
        <v>56</v>
      </c>
      <c r="B213" s="18"/>
      <c r="C213" s="74" t="str">
        <f>VLOOKUP($A213, Years!$A$17:$J$25, Years!$A$11+1, FALSE)</f>
        <v>n/a</v>
      </c>
      <c r="D213" s="74" t="str">
        <f>VLOOKUP($A213, Years!$A$17:$J$25, Years!$A$11+1, FALSE)</f>
        <v>n/a</v>
      </c>
      <c r="E213" s="74" t="str">
        <f>VLOOKUP($A213, Years!$A$17:$J$25, Years!$A$11+1, FALSE)</f>
        <v>n/a</v>
      </c>
      <c r="F213" s="74" t="str">
        <f>VLOOKUP($A213, Years!$A$17:$J$25, Years!$A$11+1, FALSE)</f>
        <v>n/a</v>
      </c>
      <c r="G213" s="74" t="str">
        <f>VLOOKUP($A213, Years!$A$17:$J$25, Years!$A$11+1, FALSE)</f>
        <v>n/a</v>
      </c>
      <c r="H213" s="74" t="str">
        <f>VLOOKUP($A213, Years!$A$17:$J$25, Years!$A$11+1, FALSE)</f>
        <v>n/a</v>
      </c>
      <c r="I213" s="74" t="str">
        <f>VLOOKUP($A213, Years!$A$17:$J$25, Years!$A$11+1, FALSE)</f>
        <v>n/a</v>
      </c>
      <c r="J213" s="74" t="str">
        <f>VLOOKUP($A213, Years!$A$17:$J$25, Years!$A$11+1, FALSE)</f>
        <v>n/a</v>
      </c>
    </row>
    <row r="214" spans="1:10" s="3" customFormat="1" x14ac:dyDescent="0.2">
      <c r="A214" s="60" t="s">
        <v>120</v>
      </c>
      <c r="B214" s="18"/>
      <c r="C214" s="74" t="str">
        <f>VLOOKUP($A214, Years!$A$17:$J$25, Years!$A$11+1, FALSE)</f>
        <v>n/a</v>
      </c>
      <c r="D214" s="74" t="str">
        <f>VLOOKUP($A214, Years!$A$17:$J$25, Years!$A$11+1, FALSE)</f>
        <v>n/a</v>
      </c>
      <c r="E214" s="74" t="str">
        <f>VLOOKUP($A214, Years!$A$17:$J$25, Years!$A$11+1, FALSE)</f>
        <v>n/a</v>
      </c>
      <c r="F214" s="74" t="str">
        <f>VLOOKUP($A214, Years!$A$17:$J$25, Years!$A$11+1, FALSE)</f>
        <v>n/a</v>
      </c>
      <c r="G214" s="74" t="str">
        <f>VLOOKUP($A214, Years!$A$17:$J$25, Years!$A$11+1, FALSE)</f>
        <v>n/a</v>
      </c>
      <c r="H214" s="74" t="str">
        <f>VLOOKUP($A214, Years!$A$17:$J$25, Years!$A$11+1, FALSE)</f>
        <v>n/a</v>
      </c>
      <c r="I214" s="74" t="str">
        <f>VLOOKUP($A214, Years!$A$17:$J$25, Years!$A$11+1, FALSE)</f>
        <v>n/a</v>
      </c>
      <c r="J214" s="74" t="str">
        <f>VLOOKUP($A214, Years!$A$17:$J$25, Years!$A$11+1, FALSE)</f>
        <v>n/a</v>
      </c>
    </row>
    <row r="215" spans="1:10" s="3" customFormat="1" x14ac:dyDescent="0.2">
      <c r="A215" s="60" t="s">
        <v>78</v>
      </c>
      <c r="B215" s="18"/>
      <c r="C215" s="74">
        <f>VLOOKUP($A215, Years!$A$17:$J$25, Years!$A$11+1, FALSE)</f>
        <v>117</v>
      </c>
      <c r="D215" s="74">
        <f>VLOOKUP($A215, Years!$A$17:$J$25, Years!$A$11+1, FALSE)</f>
        <v>117</v>
      </c>
      <c r="E215" s="74">
        <f>VLOOKUP($A215, Years!$A$17:$J$25, Years!$A$11+1, FALSE)</f>
        <v>117</v>
      </c>
      <c r="F215" s="74">
        <f>VLOOKUP($A215, Years!$A$17:$J$25, Years!$A$11+1, FALSE)</f>
        <v>117</v>
      </c>
      <c r="G215" s="74">
        <f>VLOOKUP($A215, Years!$A$17:$J$25, Years!$A$11+1, FALSE)</f>
        <v>117</v>
      </c>
      <c r="H215" s="74">
        <f>VLOOKUP($A215, Years!$A$17:$J$25, Years!$A$11+1, FALSE)</f>
        <v>117</v>
      </c>
      <c r="I215" s="74">
        <f>VLOOKUP($A215, Years!$A$17:$J$25, Years!$A$11+1, FALSE)</f>
        <v>117</v>
      </c>
      <c r="J215" s="74">
        <f>VLOOKUP($A215, Years!$A$17:$J$25, Years!$A$11+1, FALSE)</f>
        <v>117</v>
      </c>
    </row>
    <row r="216" spans="1:10" s="3" customFormat="1" x14ac:dyDescent="0.2">
      <c r="A216" s="60" t="s">
        <v>121</v>
      </c>
      <c r="B216" s="18"/>
      <c r="C216" s="74" t="str">
        <f>VLOOKUP($A216, Years!$A$17:$J$25, Years!$A$11+1, FALSE)</f>
        <v>n/a</v>
      </c>
      <c r="D216" s="74" t="str">
        <f>VLOOKUP($A216, Years!$A$17:$J$25, Years!$A$11+1, FALSE)</f>
        <v>n/a</v>
      </c>
      <c r="E216" s="74" t="str">
        <f>VLOOKUP($A216, Years!$A$17:$J$25, Years!$A$11+1, FALSE)</f>
        <v>n/a</v>
      </c>
      <c r="F216" s="74" t="str">
        <f>VLOOKUP($A216, Years!$A$17:$J$25, Years!$A$11+1, FALSE)</f>
        <v>n/a</v>
      </c>
      <c r="G216" s="74" t="str">
        <f>VLOOKUP($A216, Years!$A$17:$J$25, Years!$A$11+1, FALSE)</f>
        <v>n/a</v>
      </c>
      <c r="H216" s="74" t="str">
        <f>VLOOKUP($A216, Years!$A$17:$J$25, Years!$A$11+1, FALSE)</f>
        <v>n/a</v>
      </c>
      <c r="I216" s="74" t="str">
        <f>VLOOKUP($A216, Years!$A$17:$J$25, Years!$A$11+1, FALSE)</f>
        <v>n/a</v>
      </c>
      <c r="J216" s="74" t="str">
        <f>VLOOKUP($A216, Years!$A$17:$J$25, Years!$A$11+1, FALSE)</f>
        <v>n/a</v>
      </c>
    </row>
    <row r="217" spans="1:10" s="3" customFormat="1" x14ac:dyDescent="0.2">
      <c r="A217" s="61" t="s">
        <v>57</v>
      </c>
      <c r="B217" s="18"/>
      <c r="C217" s="74" t="str">
        <f>VLOOKUP($A217, Years!$A$17:$J$25, Years!$A$11+1, FALSE)</f>
        <v>n/a</v>
      </c>
      <c r="D217" s="74" t="str">
        <f>VLOOKUP($A217, Years!$A$17:$J$25, Years!$A$11+1, FALSE)</f>
        <v>n/a</v>
      </c>
      <c r="E217" s="74" t="str">
        <f>VLOOKUP($A217, Years!$A$17:$J$25, Years!$A$11+1, FALSE)</f>
        <v>n/a</v>
      </c>
      <c r="F217" s="74" t="str">
        <f>VLOOKUP($A217, Years!$A$17:$J$25, Years!$A$11+1, FALSE)</f>
        <v>n/a</v>
      </c>
      <c r="G217" s="74" t="str">
        <f>VLOOKUP($A217, Years!$A$17:$J$25, Years!$A$11+1, FALSE)</f>
        <v>n/a</v>
      </c>
      <c r="H217" s="74" t="str">
        <f>VLOOKUP($A217, Years!$A$17:$J$25, Years!$A$11+1, FALSE)</f>
        <v>n/a</v>
      </c>
      <c r="I217" s="74" t="str">
        <f>VLOOKUP($A217, Years!$A$17:$J$25, Years!$A$11+1, FALSE)</f>
        <v>n/a</v>
      </c>
      <c r="J217" s="74" t="str">
        <f>VLOOKUP($A217, Years!$A$17:$J$25, Years!$A$11+1, FALSE)</f>
        <v>n/a</v>
      </c>
    </row>
    <row r="218" spans="1:10" s="3" customFormat="1" x14ac:dyDescent="0.2">
      <c r="A218" s="61" t="s">
        <v>128</v>
      </c>
      <c r="B218" s="18"/>
      <c r="C218" s="74">
        <f>VLOOKUP($A218, Years!$A$17:$J$25, Years!$A$11+1, FALSE)</f>
        <v>18</v>
      </c>
      <c r="D218" s="74">
        <f>VLOOKUP($A218, Years!$A$17:$J$25, Years!$A$11+1, FALSE)</f>
        <v>18</v>
      </c>
      <c r="E218" s="74">
        <f>VLOOKUP($A218, Years!$A$17:$J$25, Years!$A$11+1, FALSE)</f>
        <v>18</v>
      </c>
      <c r="F218" s="74">
        <f>VLOOKUP($A218, Years!$A$17:$J$25, Years!$A$11+1, FALSE)</f>
        <v>18</v>
      </c>
      <c r="G218" s="74">
        <f>VLOOKUP($A218, Years!$A$17:$J$25, Years!$A$11+1, FALSE)</f>
        <v>18</v>
      </c>
      <c r="H218" s="74">
        <f>VLOOKUP($A218, Years!$A$17:$J$25, Years!$A$11+1, FALSE)</f>
        <v>18</v>
      </c>
      <c r="I218" s="74">
        <f>VLOOKUP($A218, Years!$A$17:$J$25, Years!$A$11+1, FALSE)</f>
        <v>18</v>
      </c>
      <c r="J218" s="74">
        <f>VLOOKUP($A218, Years!$A$17:$J$25, Years!$A$11+1, FALSE)</f>
        <v>18</v>
      </c>
    </row>
    <row r="219" spans="1:10" s="3" customFormat="1" x14ac:dyDescent="0.2">
      <c r="A219" s="61" t="s">
        <v>129</v>
      </c>
      <c r="B219" s="18"/>
      <c r="C219" s="74">
        <f>VLOOKUP($A219, Years!$A$17:$J$25, Years!$A$11+1, FALSE)</f>
        <v>160</v>
      </c>
      <c r="D219" s="74">
        <f>VLOOKUP($A219, Years!$A$17:$J$25, Years!$A$11+1, FALSE)</f>
        <v>160</v>
      </c>
      <c r="E219" s="74">
        <f>VLOOKUP($A219, Years!$A$17:$J$25, Years!$A$11+1, FALSE)</f>
        <v>160</v>
      </c>
      <c r="F219" s="74">
        <f>VLOOKUP($A219, Years!$A$17:$J$25, Years!$A$11+1, FALSE)</f>
        <v>160</v>
      </c>
      <c r="G219" s="74">
        <f>VLOOKUP($A219, Years!$A$17:$J$25, Years!$A$11+1, FALSE)</f>
        <v>160</v>
      </c>
      <c r="H219" s="74">
        <f>VLOOKUP($A219, Years!$A$17:$J$25, Years!$A$11+1, FALSE)</f>
        <v>160</v>
      </c>
      <c r="I219" s="74">
        <f>VLOOKUP($A219, Years!$A$17:$J$25, Years!$A$11+1, FALSE)</f>
        <v>160</v>
      </c>
      <c r="J219" s="74">
        <f>VLOOKUP($A219, Years!$A$17:$J$25, Years!$A$11+1, FALSE)</f>
        <v>160</v>
      </c>
    </row>
    <row r="220" spans="1:10" s="3" customFormat="1" x14ac:dyDescent="0.2">
      <c r="A220" s="64" t="s">
        <v>59</v>
      </c>
      <c r="B220" s="27"/>
      <c r="C220" s="100">
        <f>VLOOKUP($A220, Years!$A$17:$J$25, Years!$A$11+1, FALSE)</f>
        <v>567</v>
      </c>
      <c r="D220" s="100">
        <f>VLOOKUP($A220, Years!$A$17:$J$25, Years!$A$11+1, FALSE)</f>
        <v>567</v>
      </c>
      <c r="E220" s="100">
        <f>VLOOKUP($A220, Years!$A$17:$J$25, Years!$A$11+1, FALSE)</f>
        <v>567</v>
      </c>
      <c r="F220" s="100">
        <f>VLOOKUP($A220, Years!$A$17:$J$25, Years!$A$11+1, FALSE)</f>
        <v>567</v>
      </c>
      <c r="G220" s="100">
        <f>VLOOKUP($A220, Years!$A$17:$J$25, Years!$A$11+1, FALSE)</f>
        <v>567</v>
      </c>
      <c r="H220" s="100">
        <f>VLOOKUP($A220, Years!$A$17:$J$25, Years!$A$11+1, FALSE)</f>
        <v>567</v>
      </c>
      <c r="I220" s="100">
        <f>VLOOKUP($A220, Years!$A$17:$J$25, Years!$A$11+1, FALSE)</f>
        <v>567</v>
      </c>
      <c r="J220" s="100">
        <f>VLOOKUP($A220, Years!$A$17:$J$25, Years!$A$11+1, FALSE)</f>
        <v>567</v>
      </c>
    </row>
    <row r="221" spans="1:10" s="3" customFormat="1" ht="6" customHeight="1" x14ac:dyDescent="0.2">
      <c r="A221" s="75"/>
      <c r="C221" s="74"/>
      <c r="D221" s="73"/>
      <c r="E221" s="73"/>
      <c r="F221" s="73"/>
      <c r="G221" s="73"/>
      <c r="H221" s="73"/>
    </row>
    <row r="222" spans="1:10" s="61" customFormat="1" ht="12.75" x14ac:dyDescent="0.2">
      <c r="A222" s="60" t="s">
        <v>117</v>
      </c>
      <c r="D222" s="73"/>
      <c r="E222" s="73"/>
      <c r="F222" s="73"/>
      <c r="G222" s="73"/>
      <c r="H222" s="73"/>
    </row>
    <row r="223" spans="1:10" s="61" customFormat="1" ht="12.75" x14ac:dyDescent="0.2">
      <c r="A223" s="308" t="s">
        <v>116</v>
      </c>
      <c r="B223" s="308"/>
      <c r="C223" s="308"/>
      <c r="D223" s="73"/>
      <c r="E223" s="73"/>
      <c r="F223" s="73"/>
      <c r="G223" s="73"/>
      <c r="H223" s="73"/>
    </row>
    <row r="224" spans="1:10" s="61" customFormat="1" ht="12.75" x14ac:dyDescent="0.2">
      <c r="A224" s="60" t="s">
        <v>130</v>
      </c>
      <c r="E224" s="88"/>
      <c r="F224" s="88"/>
      <c r="G224" s="88"/>
    </row>
    <row r="225" spans="1:10" s="3" customFormat="1" x14ac:dyDescent="0.2">
      <c r="A225" s="60"/>
      <c r="D225" s="16"/>
      <c r="E225" s="16"/>
      <c r="F225" s="16"/>
      <c r="G225" s="16"/>
    </row>
    <row r="226" spans="1:10" s="3" customFormat="1" ht="25.5" x14ac:dyDescent="0.2">
      <c r="A226" s="283" t="s">
        <v>108</v>
      </c>
      <c r="B226" s="284"/>
      <c r="C226" s="112" t="s">
        <v>140</v>
      </c>
      <c r="D226" s="112" t="s">
        <v>147</v>
      </c>
      <c r="E226" s="112" t="s">
        <v>23</v>
      </c>
      <c r="F226" s="112" t="s">
        <v>24</v>
      </c>
      <c r="G226" s="112" t="s">
        <v>139</v>
      </c>
      <c r="H226" s="112" t="s">
        <v>138</v>
      </c>
      <c r="I226" s="112" t="s">
        <v>27</v>
      </c>
      <c r="J226" s="287" t="s">
        <v>39</v>
      </c>
    </row>
    <row r="227" spans="1:10" s="3" customFormat="1" x14ac:dyDescent="0.2">
      <c r="A227" s="37" t="s">
        <v>105</v>
      </c>
      <c r="B227" s="38"/>
      <c r="C227" s="38"/>
      <c r="D227" s="38"/>
      <c r="E227" s="38"/>
      <c r="F227" s="38"/>
      <c r="G227" s="35"/>
      <c r="H227" s="66"/>
      <c r="I227" s="35"/>
      <c r="J227" s="35"/>
    </row>
    <row r="228" spans="1:10" s="3" customFormat="1" x14ac:dyDescent="0.2">
      <c r="A228" s="60" t="s">
        <v>55</v>
      </c>
      <c r="B228" s="18"/>
      <c r="C228" s="108">
        <f>IFERROR(VLOOKUP($A$11&amp;C$11,clinical,3,FALSE)/'Summary Report'!C$16,"n/a")</f>
        <v>267.25217754333374</v>
      </c>
      <c r="D228" s="108">
        <f>IFERROR(VLOOKUP($A$11&amp;D$11,clinical,3,FALSE)/'Summary Report'!D$16,"n/a")</f>
        <v>268.08788141869383</v>
      </c>
      <c r="E228" s="108">
        <f>IFERROR(VLOOKUP($A$11&amp;E$11,clinical,3,FALSE)/'Summary Report'!E$16,"n/a")</f>
        <v>262.77651105318779</v>
      </c>
      <c r="F228" s="108">
        <f>IFERROR(VLOOKUP($A$11&amp;F$11,clinical,3,FALSE)/'Summary Report'!F$16,"n/a")</f>
        <v>268.73851360844077</v>
      </c>
      <c r="G228" s="108">
        <f>IFERROR(VLOOKUP($A$11&amp;G$11,clinical,3,FALSE)/'Summary Report'!G$16,"n/a")</f>
        <v>266.08669148872889</v>
      </c>
      <c r="H228" s="108">
        <f>IFERROR(VLOOKUP($A$11&amp;H$11,clinical,3,FALSE)/'Summary Report'!H$16,"n/a")</f>
        <v>268.15037367521921</v>
      </c>
      <c r="I228" s="108">
        <f>IFERROR(VLOOKUP($A$11&amp;I$11,clinical,3,FALSE)/'Summary Report'!I$16,"n/a")</f>
        <v>266.52358579311618</v>
      </c>
      <c r="J228" s="108">
        <f>IFERROR(VLOOKUP($A$11&amp;J$11,clinical,3,FALSE)/'Summary Report'!J$16,"n/a")</f>
        <v>266.47382489950479</v>
      </c>
    </row>
    <row r="229" spans="1:10" s="3" customFormat="1" x14ac:dyDescent="0.2">
      <c r="A229" s="60" t="s">
        <v>56</v>
      </c>
      <c r="B229" s="18"/>
      <c r="C229" s="74" t="str">
        <f>IFERROR(VLOOKUP($A$11&amp;C$11,organisational,3,FALSE)/'Summary Report'!C$16, "n/a")</f>
        <v>n/a</v>
      </c>
      <c r="D229" s="74" t="str">
        <f>IFERROR(VLOOKUP($A$11&amp;D$11,organisational,3,FALSE)/'Summary Report'!D$16, "n/a")</f>
        <v>n/a</v>
      </c>
      <c r="E229" s="74" t="str">
        <f>IFERROR(VLOOKUP($A$11&amp;E$11,organisational,3,FALSE)/'Summary Report'!E$16, "n/a")</f>
        <v>n/a</v>
      </c>
      <c r="F229" s="74" t="str">
        <f>IFERROR(VLOOKUP($A$11&amp;F$11,organisational,3,FALSE)/'Summary Report'!F$16, "n/a")</f>
        <v>n/a</v>
      </c>
      <c r="G229" s="74" t="str">
        <f>IFERROR(VLOOKUP($A$11&amp;G$11,organisational,3,FALSE)/'Summary Report'!G$16, "n/a")</f>
        <v>n/a</v>
      </c>
      <c r="H229" s="74" t="str">
        <f>IFERROR(VLOOKUP($A$11&amp;H$11,organisational,3,FALSE)/'Summary Report'!H$16, "n/a")</f>
        <v>n/a</v>
      </c>
      <c r="I229" s="74" t="str">
        <f>IFERROR(VLOOKUP($A$11&amp;I$11,organisational,3,FALSE)/'Summary Report'!I$16, "n/a")</f>
        <v>n/a</v>
      </c>
      <c r="J229" s="74" t="str">
        <f>IFERROR(VLOOKUP($A$11&amp;J$11,organisational,3,FALSE)/'Summary Report'!J$16, "n/a")</f>
        <v>n/a</v>
      </c>
    </row>
    <row r="230" spans="1:10" s="3" customFormat="1" x14ac:dyDescent="0.2">
      <c r="A230" s="60" t="s">
        <v>120</v>
      </c>
      <c r="B230" s="18"/>
      <c r="C230" s="108" t="str">
        <f>IFERROR(VLOOKUP($A$11&amp;C$11,addserv,3,FALSE)/'Summary Report'!C$16, "n/a")</f>
        <v>n/a</v>
      </c>
      <c r="D230" s="108" t="str">
        <f>IFERROR(VLOOKUP($A$11&amp;D$11,addserv,3,FALSE)/'Summary Report'!D$16, "n/a")</f>
        <v>n/a</v>
      </c>
      <c r="E230" s="108" t="str">
        <f>IFERROR(VLOOKUP($A$11&amp;E$11,addserv,3,FALSE)/'Summary Report'!E$16, "n/a")</f>
        <v>n/a</v>
      </c>
      <c r="F230" s="108" t="str">
        <f>IFERROR(VLOOKUP($A$11&amp;F$11,addserv,3,FALSE)/'Summary Report'!F$16, "n/a")</f>
        <v>n/a</v>
      </c>
      <c r="G230" s="108" t="str">
        <f>IFERROR(VLOOKUP($A$11&amp;G$11,addserv,3,FALSE)/'Summary Report'!G$16, "n/a")</f>
        <v>n/a</v>
      </c>
      <c r="H230" s="108" t="str">
        <f>IFERROR(VLOOKUP($A$11&amp;H$11,addserv,3,FALSE)/'Summary Report'!H$16, "n/a")</f>
        <v>n/a</v>
      </c>
      <c r="I230" s="108" t="str">
        <f>IFERROR(VLOOKUP($A$11&amp;I$11,addserv,3,FALSE)/'Summary Report'!I$16, "n/a")</f>
        <v>n/a</v>
      </c>
      <c r="J230" s="108" t="str">
        <f>IFERROR(VLOOKUP($A$11&amp;J$11,addserv,3,FALSE)/'Summary Report'!J$16, "n/a")</f>
        <v>n/a</v>
      </c>
    </row>
    <row r="231" spans="1:10" s="3" customFormat="1" x14ac:dyDescent="0.2">
      <c r="A231" s="60" t="s">
        <v>78</v>
      </c>
      <c r="B231" s="18"/>
      <c r="C231" s="108" t="str">
        <f>IFERROR(VLOOKUP($A$11&amp;C$11,PHpoints,3,FALSE)/'Summary Report'!C$16, "n/a")</f>
        <v>n/a</v>
      </c>
      <c r="D231" s="108" t="str">
        <f>IFERROR(VLOOKUP($A$11&amp;D$11,PHpoints,3,FALSE)/'Summary Report'!D$16, "n/a")</f>
        <v>n/a</v>
      </c>
      <c r="E231" s="108" t="str">
        <f>IFERROR(VLOOKUP($A$11&amp;E$11,PHpoints,3,FALSE)/'Summary Report'!E$16, "n/a")</f>
        <v>n/a</v>
      </c>
      <c r="F231" s="108" t="str">
        <f>IFERROR(VLOOKUP($A$11&amp;F$11,PHpoints,3,FALSE)/'Summary Report'!F$16, "n/a")</f>
        <v>n/a</v>
      </c>
      <c r="G231" s="108" t="str">
        <f>IFERROR(VLOOKUP($A$11&amp;G$11,PHpoints,3,FALSE)/'Summary Report'!G$16, "n/a")</f>
        <v>n/a</v>
      </c>
      <c r="H231" s="108" t="str">
        <f>IFERROR(VLOOKUP($A$11&amp;H$11,PHpoints,3,FALSE)/'Summary Report'!H$16, "n/a")</f>
        <v>n/a</v>
      </c>
      <c r="I231" s="108" t="str">
        <f>IFERROR(VLOOKUP($A$11&amp;I$11,PHpoints,3,FALSE)/'Summary Report'!I$16, "n/a")</f>
        <v>n/a</v>
      </c>
      <c r="J231" s="108" t="str">
        <f>IFERROR(VLOOKUP($A$11&amp;J$11,PHpoints,3,FALSE)/'Summary Report'!J$16, "n/a")</f>
        <v>n/a</v>
      </c>
    </row>
    <row r="232" spans="1:10" s="3" customFormat="1" x14ac:dyDescent="0.2">
      <c r="A232" s="60" t="s">
        <v>121</v>
      </c>
      <c r="B232" s="18"/>
      <c r="C232" s="108" t="str">
        <f>IFERROR(VLOOKUP($A$11&amp;C$11,QP,3,FALSE)/'Summary Report'!C$16, "n/a")</f>
        <v>n/a</v>
      </c>
      <c r="D232" s="108" t="str">
        <f>IFERROR(VLOOKUP($A$11&amp;D$11,QP,3,FALSE)/'Summary Report'!D$16, "n/a")</f>
        <v>n/a</v>
      </c>
      <c r="E232" s="108" t="str">
        <f>IFERROR(VLOOKUP($A$11&amp;E$11,QP,3,FALSE)/'Summary Report'!E$16, "n/a")</f>
        <v>n/a</v>
      </c>
      <c r="F232" s="108" t="str">
        <f>IFERROR(VLOOKUP($A$11&amp;F$11,QP,3,FALSE)/'Summary Report'!F$16, "n/a")</f>
        <v>n/a</v>
      </c>
      <c r="G232" s="108" t="str">
        <f>IFERROR(VLOOKUP($A$11&amp;G$11,QP,3,FALSE)/'Summary Report'!G$16, "n/a")</f>
        <v>n/a</v>
      </c>
      <c r="H232" s="108" t="str">
        <f>IFERROR(VLOOKUP($A$11&amp;H$11,QP,3,FALSE)/'Summary Report'!H$16, "n/a")</f>
        <v>n/a</v>
      </c>
      <c r="I232" s="108" t="str">
        <f>IFERROR(VLOOKUP($A$11&amp;I$11,QP,3,FALSE)/'Summary Report'!I$16, "n/a")</f>
        <v>n/a</v>
      </c>
      <c r="J232" s="108" t="str">
        <f>IFERROR(VLOOKUP($A$11&amp;J$11,QP,3,FALSE)/'Summary Report'!J$16, "n/a")</f>
        <v>n/a</v>
      </c>
    </row>
    <row r="233" spans="1:10" s="3" customFormat="1" x14ac:dyDescent="0.2">
      <c r="A233" s="61" t="s">
        <v>57</v>
      </c>
      <c r="B233" s="18"/>
      <c r="C233" s="108" t="str">
        <f>IFERROR(VLOOKUP($A$11&amp;C$11,PE,3,FALSE)/'Summary Report'!C$16, "n/a")</f>
        <v>n/a</v>
      </c>
      <c r="D233" s="108" t="str">
        <f>IFERROR(VLOOKUP($A$11&amp;D$11,PE,3,FALSE)/'Summary Report'!D$16, "n/a")</f>
        <v>n/a</v>
      </c>
      <c r="E233" s="108" t="str">
        <f>IFERROR(VLOOKUP($A$11&amp;E$11,PE,3,FALSE)/'Summary Report'!E$16, "n/a")</f>
        <v>n/a</v>
      </c>
      <c r="F233" s="108" t="str">
        <f>IFERROR(VLOOKUP($A$11&amp;F$11,PE,3,FALSE)/'Summary Report'!F$16, "n/a")</f>
        <v>n/a</v>
      </c>
      <c r="G233" s="108" t="str">
        <f>IFERROR(VLOOKUP($A$11&amp;G$11,PE,3,FALSE)/'Summary Report'!G$16, "n/a")</f>
        <v>n/a</v>
      </c>
      <c r="H233" s="108" t="str">
        <f>IFERROR(VLOOKUP($A$11&amp;H$11,PE,3,FALSE)/'Summary Report'!H$16, "n/a")</f>
        <v>n/a</v>
      </c>
      <c r="I233" s="108" t="str">
        <f>IFERROR(VLOOKUP($A$11&amp;I$11,PE,3,FALSE)/'Summary Report'!I$16, "n/a")</f>
        <v>n/a</v>
      </c>
      <c r="J233" s="108" t="str">
        <f>IFERROR(VLOOKUP($A$11&amp;J$11,PE,3,FALSE)/'Summary Report'!J$16, "n/a")</f>
        <v>n/a</v>
      </c>
    </row>
    <row r="234" spans="1:10" s="3" customFormat="1" x14ac:dyDescent="0.2">
      <c r="A234" s="61" t="s">
        <v>128</v>
      </c>
      <c r="B234" s="18"/>
      <c r="C234" s="108">
        <f>IFERROR(VLOOKUP($A$11&amp;C$11,MM,3,FALSE)/'Summary Report'!C$16, "n/a")</f>
        <v>17.074999999999999</v>
      </c>
      <c r="D234" s="108">
        <f>IFERROR(VLOOKUP($A$11&amp;D$11,MM,3,FALSE)/'Summary Report'!D$16, "n/a")</f>
        <v>17.863013698630137</v>
      </c>
      <c r="E234" s="108">
        <f>IFERROR(VLOOKUP($A$11&amp;E$11,MM,3,FALSE)/'Summary Report'!E$16, "n/a")</f>
        <v>17.596330275229359</v>
      </c>
      <c r="F234" s="108">
        <f>IFERROR(VLOOKUP($A$11&amp;F$11,MM,3,FALSE)/'Summary Report'!F$16, "n/a")</f>
        <v>17.696969696969695</v>
      </c>
      <c r="G234" s="108">
        <f>IFERROR(VLOOKUP($A$11&amp;G$11,MM,3,FALSE)/'Summary Report'!G$16, "n/a")</f>
        <v>18</v>
      </c>
      <c r="H234" s="108">
        <f>IFERROR(VLOOKUP($A$11&amp;H$11,MM,3,FALSE)/'Summary Report'!H$16, "n/a")</f>
        <v>17.245283018867923</v>
      </c>
      <c r="I234" s="108">
        <f>IFERROR(VLOOKUP($A$11&amp;I$11,MM,3,FALSE)/'Summary Report'!I$16, "n/a")</f>
        <v>18</v>
      </c>
      <c r="J234" s="108">
        <f>IFERROR(VLOOKUP($A$11&amp;J$11,MM,3,FALSE)/'Summary Report'!J$16, "n/a")</f>
        <v>17.572727272727274</v>
      </c>
    </row>
    <row r="235" spans="1:10" s="3" customFormat="1" x14ac:dyDescent="0.2">
      <c r="A235" s="61" t="s">
        <v>129</v>
      </c>
      <c r="B235" s="18"/>
      <c r="C235" s="108">
        <f>IFERROR(VLOOKUP($A$11&amp;C$11,CND,3,FALSE)/'Summary Report'!C$16, "n/a")</f>
        <v>159.0625</v>
      </c>
      <c r="D235" s="108">
        <f>IFERROR(VLOOKUP($A$11&amp;D$11,CND,3,FALSE)/'Summary Report'!D$16, "n/a")</f>
        <v>157.73972602739727</v>
      </c>
      <c r="E235" s="108">
        <f>IFERROR(VLOOKUP($A$11&amp;E$11,CND,3,FALSE)/'Summary Report'!E$16, "n/a")</f>
        <v>148.57798165137615</v>
      </c>
      <c r="F235" s="108">
        <f>IFERROR(VLOOKUP($A$11&amp;F$11,CND,3,FALSE)/'Summary Report'!F$16, "n/a")</f>
        <v>159.54545454545453</v>
      </c>
      <c r="G235" s="108">
        <f>IFERROR(VLOOKUP($A$11&amp;G$11,CND,3,FALSE)/'Summary Report'!G$16, "n/a")</f>
        <v>154.4047619047619</v>
      </c>
      <c r="H235" s="108">
        <f>IFERROR(VLOOKUP($A$11&amp;H$11,CND,3,FALSE)/'Summary Report'!H$16, "n/a")</f>
        <v>154.52830188679246</v>
      </c>
      <c r="I235" s="108">
        <f>IFERROR(VLOOKUP($A$11&amp;I$11,CND,3,FALSE)/'Summary Report'!I$16, "n/a")</f>
        <v>160</v>
      </c>
      <c r="J235" s="108">
        <f>IFERROR(VLOOKUP($A$11&amp;J$11,CND,3,FALSE)/'Summary Report'!J$16, "n/a")</f>
        <v>155.36363636363637</v>
      </c>
    </row>
    <row r="236" spans="1:10" s="3" customFormat="1" x14ac:dyDescent="0.2">
      <c r="A236" s="64" t="s">
        <v>59</v>
      </c>
      <c r="B236" s="27"/>
      <c r="C236" s="109" t="str">
        <f>IFERROR(VLOOKUP($A$11&amp;C$11,total,3,FALSE)/'Summary Report'!C$16, "n/a")</f>
        <v>n/a</v>
      </c>
      <c r="D236" s="109" t="str">
        <f>IFERROR(VLOOKUP($A$11&amp;D$11,total,3,FALSE)/'Summary Report'!D$16, "n/a")</f>
        <v>n/a</v>
      </c>
      <c r="E236" s="109" t="str">
        <f>IFERROR(VLOOKUP($A$11&amp;E$11,total,3,FALSE)/'Summary Report'!E$16, "n/a")</f>
        <v>n/a</v>
      </c>
      <c r="F236" s="109" t="str">
        <f>IFERROR(VLOOKUP($A$11&amp;F$11,total,3,FALSE)/'Summary Report'!F$16, "n/a")</f>
        <v>n/a</v>
      </c>
      <c r="G236" s="109" t="str">
        <f>IFERROR(VLOOKUP($A$11&amp;G$11,total,3,FALSE)/'Summary Report'!G$16, "n/a")</f>
        <v>n/a</v>
      </c>
      <c r="H236" s="109" t="str">
        <f>IFERROR(VLOOKUP($A$11&amp;H$11,total,3,FALSE)/'Summary Report'!H$16, "n/a")</f>
        <v>n/a</v>
      </c>
      <c r="I236" s="109" t="str">
        <f>IFERROR(VLOOKUP($A$11&amp;I$11,total,3,FALSE)/'Summary Report'!I$16, "n/a")</f>
        <v>n/a</v>
      </c>
      <c r="J236" s="109" t="str">
        <f>IFERROR(VLOOKUP($A$11&amp;J$11,total,3,FALSE)/'Summary Report'!J$16, "n/a")</f>
        <v>n/a</v>
      </c>
    </row>
    <row r="237" spans="1:10" s="3" customFormat="1" ht="6" customHeight="1" x14ac:dyDescent="0.2">
      <c r="A237" s="75"/>
      <c r="D237" s="73"/>
      <c r="E237" s="73"/>
      <c r="F237" s="73"/>
      <c r="G237" s="73"/>
      <c r="H237" s="76"/>
    </row>
    <row r="238" spans="1:10" s="61" customFormat="1" ht="12.75" customHeight="1" x14ac:dyDescent="0.2">
      <c r="A238" s="60" t="s">
        <v>117</v>
      </c>
      <c r="D238" s="73"/>
      <c r="E238" s="73"/>
      <c r="F238" s="73"/>
      <c r="G238" s="73"/>
      <c r="H238" s="76"/>
    </row>
    <row r="239" spans="1:10" s="61" customFormat="1" ht="12.75" customHeight="1" x14ac:dyDescent="0.2">
      <c r="A239" s="308" t="s">
        <v>116</v>
      </c>
      <c r="B239" s="308"/>
      <c r="D239" s="73"/>
      <c r="E239" s="73"/>
      <c r="F239" s="73"/>
      <c r="G239" s="73"/>
      <c r="H239" s="76"/>
    </row>
    <row r="240" spans="1:10" s="61" customFormat="1" ht="12.75" x14ac:dyDescent="0.2">
      <c r="A240" s="60" t="s">
        <v>130</v>
      </c>
      <c r="D240" s="73"/>
      <c r="E240" s="73"/>
      <c r="F240" s="73"/>
      <c r="G240" s="73"/>
      <c r="H240" s="76"/>
    </row>
    <row r="241" spans="1:11" s="3" customFormat="1" x14ac:dyDescent="0.2">
      <c r="D241" s="73"/>
      <c r="E241" s="73"/>
      <c r="F241" s="73"/>
      <c r="G241" s="73"/>
      <c r="H241" s="76"/>
    </row>
    <row r="242" spans="1:11" s="3" customFormat="1" x14ac:dyDescent="0.2">
      <c r="D242" s="73"/>
      <c r="E242" s="73"/>
      <c r="F242" s="73"/>
      <c r="G242" s="73"/>
      <c r="H242" s="76"/>
    </row>
    <row r="243" spans="1:11" s="3" customFormat="1" ht="25.5" x14ac:dyDescent="0.2">
      <c r="A243" s="283" t="s">
        <v>110</v>
      </c>
      <c r="B243" s="285"/>
      <c r="C243" s="112" t="s">
        <v>140</v>
      </c>
      <c r="D243" s="112" t="s">
        <v>147</v>
      </c>
      <c r="E243" s="112" t="s">
        <v>23</v>
      </c>
      <c r="F243" s="112" t="s">
        <v>24</v>
      </c>
      <c r="G243" s="112" t="s">
        <v>139</v>
      </c>
      <c r="H243" s="112" t="s">
        <v>138</v>
      </c>
      <c r="I243" s="112" t="s">
        <v>27</v>
      </c>
      <c r="J243" s="287" t="s">
        <v>39</v>
      </c>
    </row>
    <row r="244" spans="1:11" s="3" customFormat="1" ht="15" x14ac:dyDescent="0.25">
      <c r="A244" s="78" t="s">
        <v>119</v>
      </c>
      <c r="B244" s="39"/>
      <c r="C244" s="40"/>
      <c r="D244" s="54"/>
      <c r="E244" s="54"/>
      <c r="F244" s="54"/>
      <c r="G244" s="55"/>
      <c r="H244" s="35"/>
      <c r="I244" s="35"/>
      <c r="J244" s="35"/>
    </row>
    <row r="245" spans="1:11" x14ac:dyDescent="0.2">
      <c r="A245" s="60" t="s">
        <v>55</v>
      </c>
      <c r="B245" s="17"/>
      <c r="C245" s="106">
        <f>IFERROR(C228/C212, "n/a")</f>
        <v>0.98254477037990351</v>
      </c>
      <c r="D245" s="106">
        <f t="shared" ref="D245:J245" si="32">IFERROR(D228/D212, "n/a")</f>
        <v>0.98561721109813905</v>
      </c>
      <c r="E245" s="106">
        <f t="shared" si="32"/>
        <v>0.96609011416613155</v>
      </c>
      <c r="F245" s="106">
        <f t="shared" si="32"/>
        <v>0.98800924120750278</v>
      </c>
      <c r="G245" s="106">
        <f t="shared" si="32"/>
        <v>0.97825989517915035</v>
      </c>
      <c r="H245" s="106">
        <f t="shared" si="32"/>
        <v>0.98584696204124711</v>
      </c>
      <c r="I245" s="106">
        <f t="shared" si="32"/>
        <v>0.97986612423939778</v>
      </c>
      <c r="J245" s="106">
        <f t="shared" si="32"/>
        <v>0.97968317977759112</v>
      </c>
      <c r="K245" s="3"/>
    </row>
    <row r="246" spans="1:11" x14ac:dyDescent="0.2">
      <c r="A246" s="60" t="s">
        <v>56</v>
      </c>
      <c r="B246" s="3"/>
      <c r="C246" s="106" t="str">
        <f t="shared" ref="C246:J246" si="33">IFERROR(C229/C213, "n/a")</f>
        <v>n/a</v>
      </c>
      <c r="D246" s="106" t="str">
        <f t="shared" si="33"/>
        <v>n/a</v>
      </c>
      <c r="E246" s="106" t="str">
        <f t="shared" si="33"/>
        <v>n/a</v>
      </c>
      <c r="F246" s="106" t="str">
        <f t="shared" si="33"/>
        <v>n/a</v>
      </c>
      <c r="G246" s="106" t="str">
        <f t="shared" si="33"/>
        <v>n/a</v>
      </c>
      <c r="H246" s="106" t="str">
        <f t="shared" si="33"/>
        <v>n/a</v>
      </c>
      <c r="I246" s="106" t="str">
        <f t="shared" si="33"/>
        <v>n/a</v>
      </c>
      <c r="J246" s="106" t="str">
        <f t="shared" si="33"/>
        <v>n/a</v>
      </c>
      <c r="K246" s="3"/>
    </row>
    <row r="247" spans="1:11" x14ac:dyDescent="0.2">
      <c r="A247" s="60" t="s">
        <v>120</v>
      </c>
      <c r="B247" s="3"/>
      <c r="C247" s="106" t="str">
        <f t="shared" ref="C247:J247" si="34">IFERROR(C230/C214, "n/a")</f>
        <v>n/a</v>
      </c>
      <c r="D247" s="106" t="str">
        <f t="shared" si="34"/>
        <v>n/a</v>
      </c>
      <c r="E247" s="106" t="str">
        <f t="shared" si="34"/>
        <v>n/a</v>
      </c>
      <c r="F247" s="106" t="str">
        <f t="shared" si="34"/>
        <v>n/a</v>
      </c>
      <c r="G247" s="106" t="str">
        <f t="shared" si="34"/>
        <v>n/a</v>
      </c>
      <c r="H247" s="106" t="str">
        <f t="shared" si="34"/>
        <v>n/a</v>
      </c>
      <c r="I247" s="106" t="str">
        <f t="shared" si="34"/>
        <v>n/a</v>
      </c>
      <c r="J247" s="106" t="str">
        <f t="shared" si="34"/>
        <v>n/a</v>
      </c>
      <c r="K247" s="3"/>
    </row>
    <row r="248" spans="1:11" x14ac:dyDescent="0.2">
      <c r="A248" s="60" t="s">
        <v>78</v>
      </c>
      <c r="B248" s="3"/>
      <c r="C248" s="106" t="str">
        <f t="shared" ref="C248:J248" si="35">IFERROR(C231/C215, "n/a")</f>
        <v>n/a</v>
      </c>
      <c r="D248" s="106" t="str">
        <f t="shared" si="35"/>
        <v>n/a</v>
      </c>
      <c r="E248" s="106" t="str">
        <f t="shared" si="35"/>
        <v>n/a</v>
      </c>
      <c r="F248" s="106" t="str">
        <f t="shared" si="35"/>
        <v>n/a</v>
      </c>
      <c r="G248" s="106" t="str">
        <f t="shared" si="35"/>
        <v>n/a</v>
      </c>
      <c r="H248" s="106" t="str">
        <f t="shared" si="35"/>
        <v>n/a</v>
      </c>
      <c r="I248" s="106" t="str">
        <f t="shared" si="35"/>
        <v>n/a</v>
      </c>
      <c r="J248" s="106" t="str">
        <f t="shared" si="35"/>
        <v>n/a</v>
      </c>
      <c r="K248" s="3"/>
    </row>
    <row r="249" spans="1:11" x14ac:dyDescent="0.2">
      <c r="A249" s="60" t="s">
        <v>121</v>
      </c>
      <c r="B249" s="3"/>
      <c r="C249" s="106" t="str">
        <f t="shared" ref="C249:J249" si="36">IFERROR(C232/C216, "n/a")</f>
        <v>n/a</v>
      </c>
      <c r="D249" s="106" t="str">
        <f t="shared" si="36"/>
        <v>n/a</v>
      </c>
      <c r="E249" s="106" t="str">
        <f t="shared" si="36"/>
        <v>n/a</v>
      </c>
      <c r="F249" s="106" t="str">
        <f t="shared" si="36"/>
        <v>n/a</v>
      </c>
      <c r="G249" s="106" t="str">
        <f t="shared" si="36"/>
        <v>n/a</v>
      </c>
      <c r="H249" s="106" t="str">
        <f t="shared" si="36"/>
        <v>n/a</v>
      </c>
      <c r="I249" s="106" t="str">
        <f t="shared" si="36"/>
        <v>n/a</v>
      </c>
      <c r="J249" s="106" t="str">
        <f t="shared" si="36"/>
        <v>n/a</v>
      </c>
      <c r="K249" s="3"/>
    </row>
    <row r="250" spans="1:11" x14ac:dyDescent="0.2">
      <c r="A250" s="61" t="s">
        <v>57</v>
      </c>
      <c r="B250" s="3"/>
      <c r="C250" s="106" t="str">
        <f t="shared" ref="C250:J250" si="37">IFERROR(C233/C217, "n/a")</f>
        <v>n/a</v>
      </c>
      <c r="D250" s="106" t="str">
        <f t="shared" si="37"/>
        <v>n/a</v>
      </c>
      <c r="E250" s="106" t="str">
        <f t="shared" si="37"/>
        <v>n/a</v>
      </c>
      <c r="F250" s="106" t="str">
        <f t="shared" si="37"/>
        <v>n/a</v>
      </c>
      <c r="G250" s="106" t="str">
        <f t="shared" si="37"/>
        <v>n/a</v>
      </c>
      <c r="H250" s="106" t="str">
        <f t="shared" si="37"/>
        <v>n/a</v>
      </c>
      <c r="I250" s="106" t="str">
        <f t="shared" si="37"/>
        <v>n/a</v>
      </c>
      <c r="J250" s="106" t="str">
        <f t="shared" si="37"/>
        <v>n/a</v>
      </c>
      <c r="K250" s="3"/>
    </row>
    <row r="251" spans="1:11" x14ac:dyDescent="0.2">
      <c r="A251" s="61" t="s">
        <v>128</v>
      </c>
      <c r="B251" s="3"/>
      <c r="C251" s="106">
        <f t="shared" ref="C251:J251" si="38">IFERROR(C234/C218, "n/a")</f>
        <v>0.94861111111111107</v>
      </c>
      <c r="D251" s="106">
        <f t="shared" si="38"/>
        <v>0.99238964992389656</v>
      </c>
      <c r="E251" s="106">
        <f t="shared" si="38"/>
        <v>0.97757390417940881</v>
      </c>
      <c r="F251" s="106">
        <f t="shared" si="38"/>
        <v>0.98316498316498313</v>
      </c>
      <c r="G251" s="106">
        <f t="shared" si="38"/>
        <v>1</v>
      </c>
      <c r="H251" s="106">
        <f t="shared" si="38"/>
        <v>0.95807127882599574</v>
      </c>
      <c r="I251" s="106">
        <f t="shared" si="38"/>
        <v>1</v>
      </c>
      <c r="J251" s="106">
        <f t="shared" si="38"/>
        <v>0.97626262626262639</v>
      </c>
      <c r="K251" s="3"/>
    </row>
    <row r="252" spans="1:11" x14ac:dyDescent="0.2">
      <c r="A252" s="61" t="s">
        <v>129</v>
      </c>
      <c r="B252" s="3"/>
      <c r="C252" s="106">
        <f t="shared" ref="C252:J252" si="39">IFERROR(C235/C219, "n/a")</f>
        <v>0.994140625</v>
      </c>
      <c r="D252" s="106">
        <f t="shared" si="39"/>
        <v>0.98587328767123295</v>
      </c>
      <c r="E252" s="106">
        <f t="shared" si="39"/>
        <v>0.92861238532110091</v>
      </c>
      <c r="F252" s="106">
        <f t="shared" si="39"/>
        <v>0.99715909090909083</v>
      </c>
      <c r="G252" s="106">
        <f t="shared" si="39"/>
        <v>0.96502976190476186</v>
      </c>
      <c r="H252" s="106">
        <f t="shared" si="39"/>
        <v>0.96580188679245293</v>
      </c>
      <c r="I252" s="106">
        <f t="shared" si="39"/>
        <v>1</v>
      </c>
      <c r="J252" s="106">
        <f t="shared" si="39"/>
        <v>0.97102272727272732</v>
      </c>
      <c r="K252" s="3"/>
    </row>
    <row r="253" spans="1:11" x14ac:dyDescent="0.2">
      <c r="A253" s="64" t="s">
        <v>59</v>
      </c>
      <c r="B253" s="27"/>
      <c r="C253" s="107" t="str">
        <f t="shared" ref="C253:J253" si="40">IFERROR(C236/C220, "n/a")</f>
        <v>n/a</v>
      </c>
      <c r="D253" s="107" t="str">
        <f t="shared" si="40"/>
        <v>n/a</v>
      </c>
      <c r="E253" s="107" t="str">
        <f t="shared" si="40"/>
        <v>n/a</v>
      </c>
      <c r="F253" s="107" t="str">
        <f t="shared" si="40"/>
        <v>n/a</v>
      </c>
      <c r="G253" s="107" t="str">
        <f t="shared" si="40"/>
        <v>n/a</v>
      </c>
      <c r="H253" s="107" t="str">
        <f t="shared" si="40"/>
        <v>n/a</v>
      </c>
      <c r="I253" s="107" t="str">
        <f t="shared" si="40"/>
        <v>n/a</v>
      </c>
      <c r="J253" s="107" t="str">
        <f t="shared" si="40"/>
        <v>n/a</v>
      </c>
      <c r="K253" s="3"/>
    </row>
    <row r="254" spans="1:11" ht="6" customHeight="1" x14ac:dyDescent="0.2">
      <c r="J254" s="3"/>
      <c r="K254" s="3"/>
    </row>
    <row r="255" spans="1:11" s="63" customFormat="1" ht="12.75" x14ac:dyDescent="0.2">
      <c r="A255" s="308" t="s">
        <v>117</v>
      </c>
      <c r="B255" s="308"/>
      <c r="C255" s="308"/>
      <c r="J255" s="61"/>
    </row>
    <row r="256" spans="1:11" s="63" customFormat="1" ht="12.75" x14ac:dyDescent="0.2">
      <c r="A256" s="308" t="s">
        <v>116</v>
      </c>
      <c r="B256" s="308"/>
      <c r="C256" s="308"/>
      <c r="J256" s="61"/>
    </row>
    <row r="257" spans="1:10" s="63" customFormat="1" ht="12.75" x14ac:dyDescent="0.2">
      <c r="A257" s="60" t="s">
        <v>130</v>
      </c>
      <c r="J257" s="61"/>
    </row>
    <row r="258" spans="1:10" x14ac:dyDescent="0.2">
      <c r="D258" s="56"/>
      <c r="E258" s="56"/>
      <c r="F258" s="56"/>
      <c r="G258" s="56"/>
      <c r="J258" s="3"/>
    </row>
    <row r="259" spans="1:10" x14ac:dyDescent="0.2">
      <c r="D259" s="56"/>
      <c r="E259" s="56"/>
      <c r="F259" s="56"/>
      <c r="G259" s="56"/>
    </row>
  </sheetData>
  <sortState ref="A38:H53">
    <sortCondition ref="A38:A53"/>
  </sortState>
  <mergeCells count="16">
    <mergeCell ref="A154:A155"/>
    <mergeCell ref="H135:L135"/>
    <mergeCell ref="C173:F173"/>
    <mergeCell ref="A173:A174"/>
    <mergeCell ref="H173:L173"/>
    <mergeCell ref="A255:C255"/>
    <mergeCell ref="A256:C256"/>
    <mergeCell ref="A223:C223"/>
    <mergeCell ref="A239:B239"/>
    <mergeCell ref="A208:H209"/>
    <mergeCell ref="O98:X98"/>
    <mergeCell ref="D21:G21"/>
    <mergeCell ref="C154:F154"/>
    <mergeCell ref="C8:J8"/>
    <mergeCell ref="C135:F135"/>
    <mergeCell ref="O117:X117"/>
  </mergeCells>
  <pageMargins left="0.15748031496062992" right="0.15748031496062992" top="0.23622047244094491" bottom="0.23622047244094491" header="0.15748031496062992" footer="0.15748031496062992"/>
  <pageSetup paperSize="8"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596233" r:id="rId4" name="Option Button 8073">
              <controlPr defaultSize="0" autoFill="0" autoLine="0" autoPict="0">
                <anchor moveWithCells="1">
                  <from>
                    <xdr:col>2</xdr:col>
                    <xdr:colOff>76200</xdr:colOff>
                    <xdr:row>3</xdr:row>
                    <xdr:rowOff>171450</xdr:rowOff>
                  </from>
                  <to>
                    <xdr:col>2</xdr:col>
                    <xdr:colOff>800100</xdr:colOff>
                    <xdr:row>4</xdr:row>
                    <xdr:rowOff>114300</xdr:rowOff>
                  </to>
                </anchor>
              </controlPr>
            </control>
          </mc:Choice>
        </mc:AlternateContent>
        <mc:AlternateContent xmlns:mc="http://schemas.openxmlformats.org/markup-compatibility/2006">
          <mc:Choice Requires="x14">
            <control shapeId="10596234" r:id="rId5" name="Option Button 8074">
              <controlPr defaultSize="0" autoFill="0" autoLine="0" autoPict="0">
                <anchor moveWithCells="1">
                  <from>
                    <xdr:col>2</xdr:col>
                    <xdr:colOff>933450</xdr:colOff>
                    <xdr:row>3</xdr:row>
                    <xdr:rowOff>171450</xdr:rowOff>
                  </from>
                  <to>
                    <xdr:col>3</xdr:col>
                    <xdr:colOff>257175</xdr:colOff>
                    <xdr:row>4</xdr:row>
                    <xdr:rowOff>114300</xdr:rowOff>
                  </to>
                </anchor>
              </controlPr>
            </control>
          </mc:Choice>
        </mc:AlternateContent>
        <mc:AlternateContent xmlns:mc="http://schemas.openxmlformats.org/markup-compatibility/2006">
          <mc:Choice Requires="x14">
            <control shapeId="10596235" r:id="rId6" name="Option Button 8075">
              <controlPr defaultSize="0" autoFill="0" autoLine="0" autoPict="0">
                <anchor moveWithCells="1">
                  <from>
                    <xdr:col>3</xdr:col>
                    <xdr:colOff>400050</xdr:colOff>
                    <xdr:row>3</xdr:row>
                    <xdr:rowOff>171450</xdr:rowOff>
                  </from>
                  <to>
                    <xdr:col>3</xdr:col>
                    <xdr:colOff>1123950</xdr:colOff>
                    <xdr:row>4</xdr:row>
                    <xdr:rowOff>114300</xdr:rowOff>
                  </to>
                </anchor>
              </controlPr>
            </control>
          </mc:Choice>
        </mc:AlternateContent>
        <mc:AlternateContent xmlns:mc="http://schemas.openxmlformats.org/markup-compatibility/2006">
          <mc:Choice Requires="x14">
            <control shapeId="10596236" r:id="rId7" name="Option Button 8076">
              <controlPr defaultSize="0" autoFill="0" autoLine="0" autoPict="0">
                <anchor moveWithCells="1">
                  <from>
                    <xdr:col>3</xdr:col>
                    <xdr:colOff>1266825</xdr:colOff>
                    <xdr:row>3</xdr:row>
                    <xdr:rowOff>171450</xdr:rowOff>
                  </from>
                  <to>
                    <xdr:col>4</xdr:col>
                    <xdr:colOff>590550</xdr:colOff>
                    <xdr:row>4</xdr:row>
                    <xdr:rowOff>114300</xdr:rowOff>
                  </to>
                </anchor>
              </controlPr>
            </control>
          </mc:Choice>
        </mc:AlternateContent>
        <mc:AlternateContent xmlns:mc="http://schemas.openxmlformats.org/markup-compatibility/2006">
          <mc:Choice Requires="x14">
            <control shapeId="10596243" r:id="rId8" name="Option Button 8083">
              <controlPr defaultSize="0" autoFill="0" autoLine="0" autoPict="0">
                <anchor moveWithCells="1">
                  <from>
                    <xdr:col>4</xdr:col>
                    <xdr:colOff>723900</xdr:colOff>
                    <xdr:row>3</xdr:row>
                    <xdr:rowOff>171450</xdr:rowOff>
                  </from>
                  <to>
                    <xdr:col>5</xdr:col>
                    <xdr:colOff>47625</xdr:colOff>
                    <xdr:row>4</xdr:row>
                    <xdr:rowOff>114300</xdr:rowOff>
                  </to>
                </anchor>
              </controlPr>
            </control>
          </mc:Choice>
        </mc:AlternateContent>
        <mc:AlternateContent xmlns:mc="http://schemas.openxmlformats.org/markup-compatibility/2006">
          <mc:Choice Requires="x14">
            <control shapeId="10596244" r:id="rId9" name="Option Button 8084">
              <controlPr defaultSize="0" autoFill="0" autoLine="0" autoPict="0">
                <anchor moveWithCells="1">
                  <from>
                    <xdr:col>5</xdr:col>
                    <xdr:colOff>190500</xdr:colOff>
                    <xdr:row>3</xdr:row>
                    <xdr:rowOff>171450</xdr:rowOff>
                  </from>
                  <to>
                    <xdr:col>5</xdr:col>
                    <xdr:colOff>914400</xdr:colOff>
                    <xdr:row>4</xdr:row>
                    <xdr:rowOff>114300</xdr:rowOff>
                  </to>
                </anchor>
              </controlPr>
            </control>
          </mc:Choice>
        </mc:AlternateContent>
        <mc:AlternateContent xmlns:mc="http://schemas.openxmlformats.org/markup-compatibility/2006">
          <mc:Choice Requires="x14">
            <control shapeId="10596245" r:id="rId10" name="Option Button 8085">
              <controlPr defaultSize="0" autoFill="0" autoLine="0" autoPict="0">
                <anchor moveWithCells="1">
                  <from>
                    <xdr:col>5</xdr:col>
                    <xdr:colOff>1057275</xdr:colOff>
                    <xdr:row>3</xdr:row>
                    <xdr:rowOff>171450</xdr:rowOff>
                  </from>
                  <to>
                    <xdr:col>6</xdr:col>
                    <xdr:colOff>428625</xdr:colOff>
                    <xdr:row>4</xdr:row>
                    <xdr:rowOff>114300</xdr:rowOff>
                  </to>
                </anchor>
              </controlPr>
            </control>
          </mc:Choice>
        </mc:AlternateContent>
        <mc:AlternateContent xmlns:mc="http://schemas.openxmlformats.org/markup-compatibility/2006">
          <mc:Choice Requires="x14">
            <control shapeId="10596246" r:id="rId11" name="Option Button 8086">
              <controlPr defaultSize="0" autoFill="0" autoLine="0" autoPict="0">
                <anchor moveWithCells="1">
                  <from>
                    <xdr:col>6</xdr:col>
                    <xdr:colOff>571500</xdr:colOff>
                    <xdr:row>3</xdr:row>
                    <xdr:rowOff>171450</xdr:rowOff>
                  </from>
                  <to>
                    <xdr:col>7</xdr:col>
                    <xdr:colOff>314325</xdr:colOff>
                    <xdr:row>4</xdr:row>
                    <xdr:rowOff>114300</xdr:rowOff>
                  </to>
                </anchor>
              </controlPr>
            </control>
          </mc:Choice>
        </mc:AlternateContent>
        <mc:AlternateContent xmlns:mc="http://schemas.openxmlformats.org/markup-compatibility/2006">
          <mc:Choice Requires="x14">
            <control shapeId="10596247" r:id="rId12" name="Option Button 8087">
              <controlPr defaultSize="0" autoFill="0" autoLine="0" autoPict="0">
                <anchor moveWithCells="1">
                  <from>
                    <xdr:col>7</xdr:col>
                    <xdr:colOff>457200</xdr:colOff>
                    <xdr:row>3</xdr:row>
                    <xdr:rowOff>171450</xdr:rowOff>
                  </from>
                  <to>
                    <xdr:col>7</xdr:col>
                    <xdr:colOff>1181100</xdr:colOff>
                    <xdr:row>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M882"/>
  <sheetViews>
    <sheetView topLeftCell="A64" zoomScaleNormal="100" workbookViewId="0">
      <pane xSplit="3" topLeftCell="AK1" activePane="topRight" state="frozen"/>
      <selection activeCell="D1" sqref="D1"/>
      <selection pane="topRight" activeCell="AK83" sqref="AK83"/>
    </sheetView>
  </sheetViews>
  <sheetFormatPr defaultRowHeight="12" x14ac:dyDescent="0.2"/>
  <cols>
    <col min="1" max="1" width="23.375" style="119" customWidth="1"/>
    <col min="2" max="2" width="32.625" style="119" customWidth="1"/>
    <col min="3" max="3" width="20.625" style="119" customWidth="1"/>
    <col min="4" max="4" width="17.25" style="180" customWidth="1"/>
    <col min="5" max="5" width="9.625" style="119" customWidth="1"/>
    <col min="6" max="7" width="9" style="119" customWidth="1"/>
    <col min="8" max="9" width="9" style="138" customWidth="1"/>
    <col min="10" max="22" width="9" style="119" customWidth="1"/>
    <col min="23" max="28" width="16" style="119" customWidth="1"/>
    <col min="29" max="41" width="9" style="119" customWidth="1"/>
    <col min="42" max="42" width="11" style="119" customWidth="1"/>
    <col min="43" max="50" width="9" style="119" customWidth="1"/>
    <col min="51" max="51" width="10.125" style="119" bestFit="1" customWidth="1"/>
    <col min="52" max="83" width="9" style="119"/>
    <col min="84" max="84" width="21.875" style="119" customWidth="1"/>
    <col min="85" max="101" width="9" style="119"/>
    <col min="102" max="102" width="11.75" style="119" customWidth="1"/>
    <col min="103" max="16384" width="9" style="119"/>
  </cols>
  <sheetData>
    <row r="1" spans="1:117" x14ac:dyDescent="0.2">
      <c r="A1" s="119">
        <v>1</v>
      </c>
      <c r="B1" s="119">
        <v>2</v>
      </c>
      <c r="C1" s="119">
        <v>3</v>
      </c>
      <c r="D1" s="119">
        <v>4</v>
      </c>
      <c r="E1" s="119">
        <v>5</v>
      </c>
      <c r="F1" s="119">
        <v>6</v>
      </c>
      <c r="G1" s="119">
        <v>7</v>
      </c>
      <c r="H1" s="119">
        <v>8</v>
      </c>
      <c r="I1" s="119">
        <v>9</v>
      </c>
      <c r="J1" s="119">
        <v>10</v>
      </c>
      <c r="K1" s="119">
        <v>11</v>
      </c>
      <c r="L1" s="119">
        <v>12</v>
      </c>
      <c r="M1" s="119">
        <v>13</v>
      </c>
      <c r="N1" s="119">
        <v>14</v>
      </c>
      <c r="O1" s="119">
        <v>15</v>
      </c>
      <c r="P1" s="119">
        <v>16</v>
      </c>
      <c r="Q1" s="119">
        <v>17</v>
      </c>
      <c r="R1" s="119">
        <v>18</v>
      </c>
      <c r="S1" s="119">
        <v>19</v>
      </c>
      <c r="T1" s="119">
        <v>20</v>
      </c>
      <c r="U1" s="119">
        <v>21</v>
      </c>
      <c r="V1" s="119">
        <v>22</v>
      </c>
      <c r="W1" s="119">
        <v>23</v>
      </c>
      <c r="X1" s="119">
        <v>24</v>
      </c>
      <c r="Y1" s="119">
        <v>25</v>
      </c>
      <c r="Z1" s="119">
        <v>26</v>
      </c>
      <c r="AA1" s="119">
        <v>27</v>
      </c>
      <c r="AB1" s="119">
        <v>28</v>
      </c>
      <c r="AC1" s="119">
        <v>29</v>
      </c>
      <c r="AD1" s="119">
        <v>30</v>
      </c>
      <c r="AE1" s="119">
        <v>31</v>
      </c>
      <c r="AF1" s="119">
        <v>32</v>
      </c>
      <c r="AG1" s="119">
        <v>33</v>
      </c>
      <c r="AH1" s="119">
        <v>34</v>
      </c>
      <c r="AI1" s="119">
        <v>35</v>
      </c>
      <c r="AJ1" s="279">
        <v>36</v>
      </c>
      <c r="AK1" s="279">
        <v>37</v>
      </c>
      <c r="AL1" s="279">
        <v>38</v>
      </c>
      <c r="AM1" s="280">
        <v>39</v>
      </c>
      <c r="AN1" s="280">
        <v>40</v>
      </c>
      <c r="AO1" s="279">
        <v>41</v>
      </c>
      <c r="AP1" s="280">
        <v>42</v>
      </c>
      <c r="AQ1" s="279">
        <v>43</v>
      </c>
      <c r="AR1" s="279">
        <v>44</v>
      </c>
      <c r="AS1" s="279">
        <v>45</v>
      </c>
      <c r="AT1" s="279">
        <v>46</v>
      </c>
      <c r="AU1" s="279">
        <v>47</v>
      </c>
      <c r="AV1" s="279">
        <v>48</v>
      </c>
      <c r="AW1" s="279">
        <v>49</v>
      </c>
      <c r="AX1" s="279">
        <v>50</v>
      </c>
      <c r="AY1" s="280">
        <v>51</v>
      </c>
      <c r="AZ1" s="280">
        <v>52</v>
      </c>
      <c r="BA1" s="279">
        <v>53</v>
      </c>
      <c r="BB1" s="280">
        <v>54</v>
      </c>
      <c r="BC1" s="279">
        <v>55</v>
      </c>
      <c r="BD1" s="280">
        <v>56</v>
      </c>
    </row>
    <row r="2" spans="1:117" x14ac:dyDescent="0.2">
      <c r="B2" s="149" t="s">
        <v>3</v>
      </c>
      <c r="C2" s="149" t="s">
        <v>43</v>
      </c>
      <c r="D2" s="149" t="s">
        <v>5</v>
      </c>
      <c r="E2" s="149" t="s">
        <v>6</v>
      </c>
      <c r="F2" s="149" t="s">
        <v>7</v>
      </c>
      <c r="G2" s="149" t="s">
        <v>148</v>
      </c>
      <c r="H2" s="149" t="s">
        <v>181</v>
      </c>
      <c r="I2" s="149" t="s">
        <v>150</v>
      </c>
      <c r="J2" s="149" t="s">
        <v>8</v>
      </c>
      <c r="K2" s="149" t="s">
        <v>152</v>
      </c>
      <c r="L2" s="149" t="s">
        <v>9</v>
      </c>
      <c r="M2" s="149" t="s">
        <v>155</v>
      </c>
      <c r="N2" s="149" t="s">
        <v>156</v>
      </c>
      <c r="O2" s="149" t="s">
        <v>10</v>
      </c>
      <c r="P2" s="149" t="s">
        <v>11</v>
      </c>
      <c r="Q2" s="149" t="s">
        <v>133</v>
      </c>
      <c r="R2" s="149" t="s">
        <v>134</v>
      </c>
      <c r="S2" s="149" t="s">
        <v>12</v>
      </c>
      <c r="T2" s="149" t="s">
        <v>68</v>
      </c>
      <c r="U2" s="149" t="s">
        <v>13</v>
      </c>
      <c r="V2" s="149" t="s">
        <v>14</v>
      </c>
      <c r="W2" s="149" t="s">
        <v>69</v>
      </c>
      <c r="X2" s="149" t="s">
        <v>135</v>
      </c>
      <c r="Y2" s="149" t="s">
        <v>66</v>
      </c>
      <c r="Z2" s="149" t="s">
        <v>15</v>
      </c>
      <c r="AA2" s="149" t="s">
        <v>16</v>
      </c>
      <c r="AB2" s="149" t="s">
        <v>167</v>
      </c>
      <c r="AC2" s="149" t="s">
        <v>168</v>
      </c>
      <c r="AD2" s="149" t="s">
        <v>169</v>
      </c>
      <c r="AE2" s="149" t="s">
        <v>17</v>
      </c>
      <c r="AF2" s="149" t="s">
        <v>182</v>
      </c>
      <c r="AG2" s="149" t="s">
        <v>183</v>
      </c>
      <c r="AH2" s="149" t="s">
        <v>171</v>
      </c>
      <c r="AI2" s="154"/>
      <c r="AJ2" s="156" t="s">
        <v>5</v>
      </c>
      <c r="AK2" s="156" t="s">
        <v>6</v>
      </c>
      <c r="AL2" s="156" t="s">
        <v>66</v>
      </c>
      <c r="AM2" s="156" t="s">
        <v>149</v>
      </c>
      <c r="AN2" s="156" t="s">
        <v>155</v>
      </c>
      <c r="AO2" s="156" t="s">
        <v>8</v>
      </c>
      <c r="AP2" s="156" t="s">
        <v>152</v>
      </c>
      <c r="AQ2" s="156" t="s">
        <v>9</v>
      </c>
      <c r="AR2" s="156" t="s">
        <v>10</v>
      </c>
      <c r="AS2" s="156" t="s">
        <v>11</v>
      </c>
      <c r="AT2" s="156" t="s">
        <v>133</v>
      </c>
      <c r="AU2" s="259" t="s">
        <v>37</v>
      </c>
      <c r="AV2" s="259" t="s">
        <v>36</v>
      </c>
      <c r="AW2" s="156" t="s">
        <v>15</v>
      </c>
      <c r="AX2" s="156" t="s">
        <v>16</v>
      </c>
      <c r="AY2" s="156" t="s">
        <v>168</v>
      </c>
      <c r="AZ2" s="156" t="s">
        <v>169</v>
      </c>
      <c r="BA2" s="156" t="s">
        <v>17</v>
      </c>
      <c r="BB2" s="156" t="s">
        <v>182</v>
      </c>
      <c r="BC2" s="259" t="s">
        <v>20</v>
      </c>
      <c r="BD2" s="259" t="s">
        <v>171</v>
      </c>
      <c r="BE2" s="260"/>
      <c r="BK2" s="155"/>
      <c r="CL2" s="155"/>
      <c r="CU2" s="155"/>
      <c r="DD2" s="155"/>
    </row>
    <row r="3" spans="1:117" x14ac:dyDescent="0.2">
      <c r="B3" s="249">
        <v>2007</v>
      </c>
      <c r="C3" s="248" t="s">
        <v>184</v>
      </c>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4"/>
      <c r="AJ3" s="250">
        <f t="shared" ref="AJ3:AR3" si="0">SUM(AJ4:AJ10)</f>
        <v>50193</v>
      </c>
      <c r="AK3" s="250">
        <f t="shared" si="0"/>
        <v>203636</v>
      </c>
      <c r="AL3" s="250">
        <f t="shared" si="0"/>
        <v>444676</v>
      </c>
      <c r="AM3" s="250">
        <f t="shared" si="0"/>
        <v>29016</v>
      </c>
      <c r="AN3" s="250">
        <f t="shared" si="0"/>
        <v>0</v>
      </c>
      <c r="AO3" s="250">
        <f t="shared" si="0"/>
        <v>133607</v>
      </c>
      <c r="AP3" s="250">
        <f t="shared" si="0"/>
        <v>71048</v>
      </c>
      <c r="AQ3" s="250">
        <f t="shared" si="0"/>
        <v>60442</v>
      </c>
      <c r="AR3" s="250">
        <f t="shared" si="0"/>
        <v>13234</v>
      </c>
      <c r="AS3" s="250">
        <f t="shared" ref="AS3:AV3" si="1">SUM(AS4:AS10)</f>
        <v>131119</v>
      </c>
      <c r="AT3" s="250">
        <f t="shared" si="1"/>
        <v>22816</v>
      </c>
      <c r="AU3" s="250">
        <f t="shared" si="1"/>
        <v>30563</v>
      </c>
      <c r="AV3" s="250">
        <f t="shared" si="1"/>
        <v>15799</v>
      </c>
      <c r="AW3" s="250">
        <f t="shared" ref="AW3" si="2">SUM(AW4:AW10)</f>
        <v>22551</v>
      </c>
      <c r="AX3" s="250">
        <f t="shared" ref="AX3" si="3">SUM(AX4:AX10)</f>
        <v>300480</v>
      </c>
      <c r="AY3" s="250">
        <f>SUM(AY4:AY10)</f>
        <v>0</v>
      </c>
      <c r="AZ3" s="250">
        <f>SUM(AZ4:AZ10)</f>
        <v>0</v>
      </c>
      <c r="BA3" s="250">
        <f>SUM(BA4:BA10)</f>
        <v>3206</v>
      </c>
      <c r="BB3" s="250">
        <f t="shared" ref="BB3:BD3" si="4">SUM(BB4:BB10)</f>
        <v>0</v>
      </c>
      <c r="BC3" s="250">
        <f t="shared" si="4"/>
        <v>61448</v>
      </c>
      <c r="BD3" s="250">
        <f t="shared" si="4"/>
        <v>97500</v>
      </c>
      <c r="BE3" s="260"/>
      <c r="BK3" s="155"/>
      <c r="CL3" s="155"/>
      <c r="CU3" s="155"/>
      <c r="DD3" s="155"/>
    </row>
    <row r="4" spans="1:117" x14ac:dyDescent="0.2">
      <c r="A4" s="119" t="str">
        <f>B4&amp;C4</f>
        <v>2007ABM ULHB</v>
      </c>
      <c r="B4" s="150">
        <v>2007</v>
      </c>
      <c r="C4" s="151" t="s">
        <v>21</v>
      </c>
      <c r="D4" s="242">
        <v>9799</v>
      </c>
      <c r="E4" s="242">
        <v>38432</v>
      </c>
      <c r="F4" s="242">
        <v>75043</v>
      </c>
      <c r="G4" s="243"/>
      <c r="H4" s="242">
        <v>4778</v>
      </c>
      <c r="I4" s="243"/>
      <c r="J4" s="242">
        <v>23947</v>
      </c>
      <c r="K4" s="242">
        <v>10711</v>
      </c>
      <c r="L4" s="242">
        <v>10177</v>
      </c>
      <c r="M4" s="243"/>
      <c r="N4" s="243"/>
      <c r="O4" s="242">
        <v>2280</v>
      </c>
      <c r="P4" s="242">
        <v>24858</v>
      </c>
      <c r="Q4" s="242">
        <v>4134</v>
      </c>
      <c r="R4" s="243"/>
      <c r="S4" s="242">
        <v>5840</v>
      </c>
      <c r="T4" s="243"/>
      <c r="U4" s="242">
        <v>3482</v>
      </c>
      <c r="V4" s="243"/>
      <c r="W4" s="243"/>
      <c r="X4" s="243"/>
      <c r="Y4" s="243"/>
      <c r="Z4" s="242">
        <v>4396</v>
      </c>
      <c r="AA4" s="242">
        <v>50231</v>
      </c>
      <c r="AB4" s="243"/>
      <c r="AC4" s="243"/>
      <c r="AD4" s="243"/>
      <c r="AE4" s="242">
        <v>558</v>
      </c>
      <c r="AF4" s="243"/>
      <c r="AG4" s="242">
        <v>11523</v>
      </c>
      <c r="AH4" s="242">
        <v>16564</v>
      </c>
      <c r="AI4" s="244"/>
      <c r="AJ4" s="245">
        <f>D4</f>
        <v>9799</v>
      </c>
      <c r="AK4" s="245">
        <f>E4</f>
        <v>38432</v>
      </c>
      <c r="AL4" s="245">
        <f>F4</f>
        <v>75043</v>
      </c>
      <c r="AM4" s="245">
        <f>+H4</f>
        <v>4778</v>
      </c>
      <c r="AN4" s="245">
        <f>I4+M4+N4</f>
        <v>0</v>
      </c>
      <c r="AO4" s="245">
        <f>J4</f>
        <v>23947</v>
      </c>
      <c r="AP4" s="245">
        <f>K4</f>
        <v>10711</v>
      </c>
      <c r="AQ4" s="245">
        <f>L4</f>
        <v>10177</v>
      </c>
      <c r="AR4" s="245">
        <f>O4</f>
        <v>2280</v>
      </c>
      <c r="AS4" s="245">
        <f t="shared" ref="AS4:AT10" si="5">P4</f>
        <v>24858</v>
      </c>
      <c r="AT4" s="245">
        <f t="shared" si="5"/>
        <v>4134</v>
      </c>
      <c r="AU4" s="245">
        <f>SUM(R4:T4)+SUM(W4:X4)</f>
        <v>5840</v>
      </c>
      <c r="AV4" s="245">
        <f>U4+V4</f>
        <v>3482</v>
      </c>
      <c r="AW4" s="245">
        <f>Z4</f>
        <v>4396</v>
      </c>
      <c r="AX4" s="245">
        <f>AA4</f>
        <v>50231</v>
      </c>
      <c r="AY4" s="245">
        <f>AB4+AC4</f>
        <v>0</v>
      </c>
      <c r="AZ4" s="245">
        <f>AD4</f>
        <v>0</v>
      </c>
      <c r="BA4" s="245">
        <f>AE4</f>
        <v>558</v>
      </c>
      <c r="BB4" s="245">
        <f t="shared" ref="BB4:BD10" si="6">AF4</f>
        <v>0</v>
      </c>
      <c r="BC4" s="245">
        <f t="shared" si="6"/>
        <v>11523</v>
      </c>
      <c r="BD4" s="245">
        <f t="shared" si="6"/>
        <v>16564</v>
      </c>
      <c r="BE4" s="229"/>
      <c r="BK4" s="155"/>
      <c r="CL4" s="155"/>
      <c r="CU4" s="155"/>
      <c r="DD4" s="155"/>
    </row>
    <row r="5" spans="1:117" x14ac:dyDescent="0.2">
      <c r="A5" s="119" t="str">
        <f>B5&amp;C5</f>
        <v>2007Aneurin Bevan LHB</v>
      </c>
      <c r="B5" s="150">
        <v>2007</v>
      </c>
      <c r="C5" s="151" t="s">
        <v>22</v>
      </c>
      <c r="D5" s="242">
        <v>8712</v>
      </c>
      <c r="E5" s="242">
        <v>38497</v>
      </c>
      <c r="F5" s="242">
        <v>87315</v>
      </c>
      <c r="G5" s="243"/>
      <c r="H5" s="242">
        <v>5313</v>
      </c>
      <c r="I5" s="243"/>
      <c r="J5" s="242">
        <v>25380</v>
      </c>
      <c r="K5" s="242">
        <v>14525</v>
      </c>
      <c r="L5" s="242">
        <v>11235</v>
      </c>
      <c r="M5" s="243"/>
      <c r="N5" s="243"/>
      <c r="O5" s="242">
        <v>2502</v>
      </c>
      <c r="P5" s="242">
        <v>27127</v>
      </c>
      <c r="Q5" s="242">
        <v>4314</v>
      </c>
      <c r="R5" s="243"/>
      <c r="S5" s="242">
        <v>5898</v>
      </c>
      <c r="T5" s="243"/>
      <c r="U5" s="242">
        <v>2655</v>
      </c>
      <c r="V5" s="243"/>
      <c r="W5" s="243"/>
      <c r="X5" s="243"/>
      <c r="Y5" s="243"/>
      <c r="Z5" s="242">
        <v>4411</v>
      </c>
      <c r="AA5" s="242">
        <v>64975</v>
      </c>
      <c r="AB5" s="243"/>
      <c r="AC5" s="243"/>
      <c r="AD5" s="243"/>
      <c r="AE5" s="242">
        <v>796</v>
      </c>
      <c r="AF5" s="243"/>
      <c r="AG5" s="242">
        <v>10902</v>
      </c>
      <c r="AH5" s="242">
        <v>20394</v>
      </c>
      <c r="AI5" s="176"/>
      <c r="AJ5" s="245">
        <f t="shared" ref="AJ5:AL10" si="7">D5</f>
        <v>8712</v>
      </c>
      <c r="AK5" s="245">
        <f t="shared" si="7"/>
        <v>38497</v>
      </c>
      <c r="AL5" s="245">
        <f t="shared" si="7"/>
        <v>87315</v>
      </c>
      <c r="AM5" s="245">
        <f t="shared" ref="AM5:AM10" si="8">+H5</f>
        <v>5313</v>
      </c>
      <c r="AN5" s="245">
        <f t="shared" ref="AN5:AN10" si="9">I5+M5+N5</f>
        <v>0</v>
      </c>
      <c r="AO5" s="245">
        <f t="shared" ref="AO5:AQ10" si="10">J5</f>
        <v>25380</v>
      </c>
      <c r="AP5" s="245">
        <f t="shared" si="10"/>
        <v>14525</v>
      </c>
      <c r="AQ5" s="245">
        <f t="shared" si="10"/>
        <v>11235</v>
      </c>
      <c r="AR5" s="245">
        <f t="shared" ref="AR5:AR10" si="11">O5</f>
        <v>2502</v>
      </c>
      <c r="AS5" s="245">
        <f t="shared" si="5"/>
        <v>27127</v>
      </c>
      <c r="AT5" s="245">
        <f t="shared" si="5"/>
        <v>4314</v>
      </c>
      <c r="AU5" s="245">
        <f t="shared" ref="AU5:AU10" si="12">SUM(R5:T5)+SUM(W5:X5)</f>
        <v>5898</v>
      </c>
      <c r="AV5" s="245">
        <f t="shared" ref="AV5:AV10" si="13">U5+V5</f>
        <v>2655</v>
      </c>
      <c r="AW5" s="245">
        <f t="shared" ref="AW5:AW10" si="14">Z5</f>
        <v>4411</v>
      </c>
      <c r="AX5" s="245">
        <f t="shared" ref="AX5:AX10" si="15">AA5</f>
        <v>64975</v>
      </c>
      <c r="AY5" s="245">
        <f t="shared" ref="AY5:AY10" si="16">AB5+AC5</f>
        <v>0</v>
      </c>
      <c r="AZ5" s="245">
        <f t="shared" ref="AZ5:BA10" si="17">AD5</f>
        <v>0</v>
      </c>
      <c r="BA5" s="245">
        <f t="shared" si="17"/>
        <v>796</v>
      </c>
      <c r="BB5" s="245">
        <f t="shared" si="6"/>
        <v>0</v>
      </c>
      <c r="BC5" s="245">
        <f t="shared" si="6"/>
        <v>10902</v>
      </c>
      <c r="BD5" s="245">
        <f t="shared" si="6"/>
        <v>20394</v>
      </c>
      <c r="BE5" s="229"/>
      <c r="CL5" s="157"/>
      <c r="DD5" s="158"/>
    </row>
    <row r="6" spans="1:117" x14ac:dyDescent="0.2">
      <c r="A6" s="119" t="str">
        <f t="shared" ref="A6:A88" si="18">B6&amp;C6</f>
        <v>2007Betsi Cadwaladr ULHB</v>
      </c>
      <c r="B6" s="150">
        <v>2007</v>
      </c>
      <c r="C6" s="151" t="s">
        <v>23</v>
      </c>
      <c r="D6" s="242">
        <v>11291</v>
      </c>
      <c r="E6" s="242">
        <v>44277</v>
      </c>
      <c r="F6" s="242">
        <v>99996</v>
      </c>
      <c r="G6" s="243"/>
      <c r="H6" s="242">
        <v>7623</v>
      </c>
      <c r="I6" s="243"/>
      <c r="J6" s="242">
        <v>31030</v>
      </c>
      <c r="K6" s="242">
        <v>14401</v>
      </c>
      <c r="L6" s="242">
        <v>15023</v>
      </c>
      <c r="M6" s="243"/>
      <c r="N6" s="243"/>
      <c r="O6" s="242">
        <v>3022</v>
      </c>
      <c r="P6" s="242">
        <v>27279</v>
      </c>
      <c r="Q6" s="242">
        <v>5017</v>
      </c>
      <c r="R6" s="243"/>
      <c r="S6" s="242">
        <v>6394</v>
      </c>
      <c r="T6" s="243"/>
      <c r="U6" s="242">
        <v>3287</v>
      </c>
      <c r="V6" s="243"/>
      <c r="W6" s="243"/>
      <c r="X6" s="243"/>
      <c r="Y6" s="243"/>
      <c r="Z6" s="242">
        <v>4343</v>
      </c>
      <c r="AA6" s="242">
        <v>65616</v>
      </c>
      <c r="AB6" s="243"/>
      <c r="AC6" s="243"/>
      <c r="AD6" s="243"/>
      <c r="AE6" s="242">
        <v>557</v>
      </c>
      <c r="AF6" s="243"/>
      <c r="AG6" s="242">
        <v>13710</v>
      </c>
      <c r="AH6" s="242">
        <v>22918</v>
      </c>
      <c r="AI6" s="176"/>
      <c r="AJ6" s="245">
        <f t="shared" si="7"/>
        <v>11291</v>
      </c>
      <c r="AK6" s="245">
        <f t="shared" si="7"/>
        <v>44277</v>
      </c>
      <c r="AL6" s="245">
        <f t="shared" si="7"/>
        <v>99996</v>
      </c>
      <c r="AM6" s="245">
        <f t="shared" si="8"/>
        <v>7623</v>
      </c>
      <c r="AN6" s="245">
        <f t="shared" si="9"/>
        <v>0</v>
      </c>
      <c r="AO6" s="245">
        <f t="shared" si="10"/>
        <v>31030</v>
      </c>
      <c r="AP6" s="245">
        <f t="shared" si="10"/>
        <v>14401</v>
      </c>
      <c r="AQ6" s="245">
        <f t="shared" si="10"/>
        <v>15023</v>
      </c>
      <c r="AR6" s="245">
        <f t="shared" si="11"/>
        <v>3022</v>
      </c>
      <c r="AS6" s="245">
        <f t="shared" si="5"/>
        <v>27279</v>
      </c>
      <c r="AT6" s="245">
        <f t="shared" si="5"/>
        <v>5017</v>
      </c>
      <c r="AU6" s="245">
        <f t="shared" si="12"/>
        <v>6394</v>
      </c>
      <c r="AV6" s="245">
        <f t="shared" si="13"/>
        <v>3287</v>
      </c>
      <c r="AW6" s="245">
        <f t="shared" si="14"/>
        <v>4343</v>
      </c>
      <c r="AX6" s="245">
        <f t="shared" si="15"/>
        <v>65616</v>
      </c>
      <c r="AY6" s="245">
        <f t="shared" si="16"/>
        <v>0</v>
      </c>
      <c r="AZ6" s="245">
        <f t="shared" si="17"/>
        <v>0</v>
      </c>
      <c r="BA6" s="245">
        <f t="shared" si="17"/>
        <v>557</v>
      </c>
      <c r="BB6" s="245">
        <f t="shared" si="6"/>
        <v>0</v>
      </c>
      <c r="BC6" s="245">
        <f t="shared" si="6"/>
        <v>13710</v>
      </c>
      <c r="BD6" s="245">
        <f t="shared" si="6"/>
        <v>22918</v>
      </c>
      <c r="BE6" s="229"/>
      <c r="CL6" s="157"/>
      <c r="DD6" s="158"/>
    </row>
    <row r="7" spans="1:117" x14ac:dyDescent="0.2">
      <c r="A7" s="119" t="str">
        <f t="shared" si="18"/>
        <v>2007Cardiff &amp; Vale ULHB</v>
      </c>
      <c r="B7" s="150">
        <v>2007</v>
      </c>
      <c r="C7" s="151" t="s">
        <v>24</v>
      </c>
      <c r="D7" s="242">
        <v>6256</v>
      </c>
      <c r="E7" s="242">
        <v>30388</v>
      </c>
      <c r="F7" s="242">
        <v>56067</v>
      </c>
      <c r="G7" s="243"/>
      <c r="H7" s="242">
        <v>3834</v>
      </c>
      <c r="I7" s="243"/>
      <c r="J7" s="242">
        <v>15505</v>
      </c>
      <c r="K7" s="242">
        <v>11619</v>
      </c>
      <c r="L7" s="242">
        <v>5643</v>
      </c>
      <c r="M7" s="243"/>
      <c r="N7" s="243"/>
      <c r="O7" s="242">
        <v>1763</v>
      </c>
      <c r="P7" s="242">
        <v>16472</v>
      </c>
      <c r="Q7" s="242">
        <v>2914</v>
      </c>
      <c r="R7" s="243"/>
      <c r="S7" s="242">
        <v>3462</v>
      </c>
      <c r="T7" s="243"/>
      <c r="U7" s="242">
        <v>1939</v>
      </c>
      <c r="V7" s="243"/>
      <c r="W7" s="243"/>
      <c r="X7" s="243"/>
      <c r="Y7" s="243"/>
      <c r="Z7" s="242">
        <v>3472</v>
      </c>
      <c r="AA7" s="242">
        <v>36858</v>
      </c>
      <c r="AB7" s="243"/>
      <c r="AC7" s="243"/>
      <c r="AD7" s="243"/>
      <c r="AE7" s="242">
        <v>413</v>
      </c>
      <c r="AF7" s="243"/>
      <c r="AG7" s="242">
        <v>8044</v>
      </c>
      <c r="AH7" s="242">
        <v>11796</v>
      </c>
      <c r="AI7" s="176"/>
      <c r="AJ7" s="245">
        <f t="shared" si="7"/>
        <v>6256</v>
      </c>
      <c r="AK7" s="245">
        <f t="shared" si="7"/>
        <v>30388</v>
      </c>
      <c r="AL7" s="245">
        <f t="shared" si="7"/>
        <v>56067</v>
      </c>
      <c r="AM7" s="245">
        <f t="shared" si="8"/>
        <v>3834</v>
      </c>
      <c r="AN7" s="245">
        <f t="shared" si="9"/>
        <v>0</v>
      </c>
      <c r="AO7" s="245">
        <f t="shared" si="10"/>
        <v>15505</v>
      </c>
      <c r="AP7" s="245">
        <f t="shared" si="10"/>
        <v>11619</v>
      </c>
      <c r="AQ7" s="245">
        <f t="shared" si="10"/>
        <v>5643</v>
      </c>
      <c r="AR7" s="245">
        <f t="shared" si="11"/>
        <v>1763</v>
      </c>
      <c r="AS7" s="245">
        <f t="shared" si="5"/>
        <v>16472</v>
      </c>
      <c r="AT7" s="245">
        <f t="shared" si="5"/>
        <v>2914</v>
      </c>
      <c r="AU7" s="245">
        <f t="shared" si="12"/>
        <v>3462</v>
      </c>
      <c r="AV7" s="245">
        <f t="shared" si="13"/>
        <v>1939</v>
      </c>
      <c r="AW7" s="245">
        <f t="shared" si="14"/>
        <v>3472</v>
      </c>
      <c r="AX7" s="245">
        <f t="shared" si="15"/>
        <v>36858</v>
      </c>
      <c r="AY7" s="245">
        <f t="shared" si="16"/>
        <v>0</v>
      </c>
      <c r="AZ7" s="245">
        <f t="shared" si="17"/>
        <v>0</v>
      </c>
      <c r="BA7" s="245">
        <f t="shared" si="17"/>
        <v>413</v>
      </c>
      <c r="BB7" s="245">
        <f t="shared" si="6"/>
        <v>0</v>
      </c>
      <c r="BC7" s="245">
        <f t="shared" si="6"/>
        <v>8044</v>
      </c>
      <c r="BD7" s="245">
        <f t="shared" si="6"/>
        <v>11796</v>
      </c>
      <c r="BE7" s="229"/>
      <c r="BF7" s="159"/>
      <c r="CL7" s="160"/>
      <c r="DD7" s="155"/>
    </row>
    <row r="8" spans="1:117" x14ac:dyDescent="0.2">
      <c r="A8" s="119" t="str">
        <f t="shared" si="18"/>
        <v>2007Cwm Taf LHB</v>
      </c>
      <c r="B8" s="150">
        <v>2007</v>
      </c>
      <c r="C8" s="151" t="s">
        <v>25</v>
      </c>
      <c r="D8" s="242">
        <v>4118</v>
      </c>
      <c r="E8" s="242">
        <v>17806</v>
      </c>
      <c r="F8" s="242">
        <v>45964</v>
      </c>
      <c r="G8" s="243"/>
      <c r="H8" s="242">
        <v>2130</v>
      </c>
      <c r="I8" s="243"/>
      <c r="J8" s="242">
        <v>13686</v>
      </c>
      <c r="K8" s="242">
        <v>4791</v>
      </c>
      <c r="L8" s="242">
        <v>8250</v>
      </c>
      <c r="M8" s="243"/>
      <c r="N8" s="243"/>
      <c r="O8" s="242">
        <v>1124</v>
      </c>
      <c r="P8" s="242">
        <v>13022</v>
      </c>
      <c r="Q8" s="242">
        <v>2555</v>
      </c>
      <c r="R8" s="243"/>
      <c r="S8" s="242">
        <v>2944</v>
      </c>
      <c r="T8" s="243"/>
      <c r="U8" s="242">
        <v>1359</v>
      </c>
      <c r="V8" s="243"/>
      <c r="W8" s="243"/>
      <c r="X8" s="243"/>
      <c r="Y8" s="243"/>
      <c r="Z8" s="242">
        <v>2165</v>
      </c>
      <c r="AA8" s="242">
        <v>33136</v>
      </c>
      <c r="AB8" s="243"/>
      <c r="AC8" s="243"/>
      <c r="AD8" s="243"/>
      <c r="AE8" s="242">
        <v>234</v>
      </c>
      <c r="AF8" s="243"/>
      <c r="AG8" s="242">
        <v>5859</v>
      </c>
      <c r="AH8" s="242">
        <v>9328</v>
      </c>
      <c r="AI8" s="176"/>
      <c r="AJ8" s="245">
        <f t="shared" si="7"/>
        <v>4118</v>
      </c>
      <c r="AK8" s="245">
        <f t="shared" si="7"/>
        <v>17806</v>
      </c>
      <c r="AL8" s="245">
        <f t="shared" si="7"/>
        <v>45964</v>
      </c>
      <c r="AM8" s="245">
        <f t="shared" si="8"/>
        <v>2130</v>
      </c>
      <c r="AN8" s="245">
        <f t="shared" si="9"/>
        <v>0</v>
      </c>
      <c r="AO8" s="245">
        <f t="shared" si="10"/>
        <v>13686</v>
      </c>
      <c r="AP8" s="245">
        <f t="shared" si="10"/>
        <v>4791</v>
      </c>
      <c r="AQ8" s="245">
        <f t="shared" si="10"/>
        <v>8250</v>
      </c>
      <c r="AR8" s="245">
        <f t="shared" si="11"/>
        <v>1124</v>
      </c>
      <c r="AS8" s="245">
        <f t="shared" si="5"/>
        <v>13022</v>
      </c>
      <c r="AT8" s="245">
        <f t="shared" si="5"/>
        <v>2555</v>
      </c>
      <c r="AU8" s="245">
        <f t="shared" si="12"/>
        <v>2944</v>
      </c>
      <c r="AV8" s="245">
        <f t="shared" si="13"/>
        <v>1359</v>
      </c>
      <c r="AW8" s="245">
        <f t="shared" si="14"/>
        <v>2165</v>
      </c>
      <c r="AX8" s="245">
        <f t="shared" si="15"/>
        <v>33136</v>
      </c>
      <c r="AY8" s="245">
        <f t="shared" si="16"/>
        <v>0</v>
      </c>
      <c r="AZ8" s="245">
        <f t="shared" si="17"/>
        <v>0</v>
      </c>
      <c r="BA8" s="245">
        <f t="shared" si="17"/>
        <v>234</v>
      </c>
      <c r="BB8" s="245">
        <f t="shared" si="6"/>
        <v>0</v>
      </c>
      <c r="BC8" s="245">
        <f t="shared" si="6"/>
        <v>5859</v>
      </c>
      <c r="BD8" s="245">
        <f t="shared" si="6"/>
        <v>9328</v>
      </c>
      <c r="BE8" s="229"/>
      <c r="BF8" s="161"/>
      <c r="DD8" s="162"/>
    </row>
    <row r="9" spans="1:117" x14ac:dyDescent="0.2">
      <c r="A9" s="119" t="str">
        <f t="shared" si="18"/>
        <v>2007Hywel Dda LHB</v>
      </c>
      <c r="B9" s="150">
        <v>2007</v>
      </c>
      <c r="C9" s="151" t="s">
        <v>26</v>
      </c>
      <c r="D9" s="242">
        <v>7513</v>
      </c>
      <c r="E9" s="242">
        <v>25669</v>
      </c>
      <c r="F9" s="242">
        <v>59380</v>
      </c>
      <c r="G9" s="243"/>
      <c r="H9" s="242">
        <v>3641</v>
      </c>
      <c r="I9" s="243"/>
      <c r="J9" s="242">
        <v>18160</v>
      </c>
      <c r="K9" s="242">
        <v>10575</v>
      </c>
      <c r="L9" s="242">
        <v>7179</v>
      </c>
      <c r="M9" s="243"/>
      <c r="N9" s="243"/>
      <c r="O9" s="242">
        <v>1771</v>
      </c>
      <c r="P9" s="242">
        <v>16587</v>
      </c>
      <c r="Q9" s="242">
        <v>2906</v>
      </c>
      <c r="R9" s="243"/>
      <c r="S9" s="242">
        <v>4284</v>
      </c>
      <c r="T9" s="243"/>
      <c r="U9" s="242">
        <v>2057</v>
      </c>
      <c r="V9" s="243"/>
      <c r="W9" s="243"/>
      <c r="X9" s="243"/>
      <c r="Y9" s="243"/>
      <c r="Z9" s="242">
        <v>2758</v>
      </c>
      <c r="AA9" s="242">
        <v>36345</v>
      </c>
      <c r="AB9" s="243"/>
      <c r="AC9" s="243"/>
      <c r="AD9" s="243"/>
      <c r="AE9" s="242">
        <v>495</v>
      </c>
      <c r="AF9" s="243"/>
      <c r="AG9" s="242">
        <v>8369</v>
      </c>
      <c r="AH9" s="242">
        <v>12226</v>
      </c>
      <c r="AI9" s="176"/>
      <c r="AJ9" s="245">
        <f t="shared" si="7"/>
        <v>7513</v>
      </c>
      <c r="AK9" s="245">
        <f t="shared" si="7"/>
        <v>25669</v>
      </c>
      <c r="AL9" s="245">
        <f t="shared" si="7"/>
        <v>59380</v>
      </c>
      <c r="AM9" s="245">
        <f t="shared" si="8"/>
        <v>3641</v>
      </c>
      <c r="AN9" s="245">
        <f t="shared" si="9"/>
        <v>0</v>
      </c>
      <c r="AO9" s="245">
        <f t="shared" si="10"/>
        <v>18160</v>
      </c>
      <c r="AP9" s="245">
        <f t="shared" si="10"/>
        <v>10575</v>
      </c>
      <c r="AQ9" s="245">
        <f t="shared" si="10"/>
        <v>7179</v>
      </c>
      <c r="AR9" s="245">
        <f t="shared" si="11"/>
        <v>1771</v>
      </c>
      <c r="AS9" s="245">
        <f t="shared" si="5"/>
        <v>16587</v>
      </c>
      <c r="AT9" s="245">
        <f t="shared" si="5"/>
        <v>2906</v>
      </c>
      <c r="AU9" s="245">
        <f t="shared" si="12"/>
        <v>4284</v>
      </c>
      <c r="AV9" s="245">
        <f t="shared" si="13"/>
        <v>2057</v>
      </c>
      <c r="AW9" s="245">
        <f t="shared" si="14"/>
        <v>2758</v>
      </c>
      <c r="AX9" s="245">
        <f t="shared" si="15"/>
        <v>36345</v>
      </c>
      <c r="AY9" s="245">
        <f t="shared" si="16"/>
        <v>0</v>
      </c>
      <c r="AZ9" s="245">
        <f t="shared" si="17"/>
        <v>0</v>
      </c>
      <c r="BA9" s="245">
        <f t="shared" si="17"/>
        <v>495</v>
      </c>
      <c r="BB9" s="245">
        <f t="shared" si="6"/>
        <v>0</v>
      </c>
      <c r="BC9" s="245">
        <f t="shared" si="6"/>
        <v>8369</v>
      </c>
      <c r="BD9" s="245">
        <f t="shared" si="6"/>
        <v>12226</v>
      </c>
      <c r="BE9" s="229"/>
      <c r="BF9" s="161"/>
      <c r="DD9" s="155"/>
    </row>
    <row r="10" spans="1:117" x14ac:dyDescent="0.2">
      <c r="A10" s="119" t="str">
        <f t="shared" si="18"/>
        <v>2007Powys Teaching LHB</v>
      </c>
      <c r="B10" s="150">
        <v>2007</v>
      </c>
      <c r="C10" s="151" t="s">
        <v>27</v>
      </c>
      <c r="D10" s="242">
        <v>2504</v>
      </c>
      <c r="E10" s="242">
        <v>8567</v>
      </c>
      <c r="F10" s="242">
        <v>20911</v>
      </c>
      <c r="G10" s="243"/>
      <c r="H10" s="242">
        <v>1697</v>
      </c>
      <c r="I10" s="243"/>
      <c r="J10" s="242">
        <v>5899</v>
      </c>
      <c r="K10" s="242">
        <v>4426</v>
      </c>
      <c r="L10" s="242">
        <v>2935</v>
      </c>
      <c r="M10" s="243"/>
      <c r="N10" s="243"/>
      <c r="O10" s="242">
        <v>772</v>
      </c>
      <c r="P10" s="242">
        <v>5774</v>
      </c>
      <c r="Q10" s="242">
        <v>976</v>
      </c>
      <c r="R10" s="243"/>
      <c r="S10" s="242">
        <v>1741</v>
      </c>
      <c r="T10" s="243"/>
      <c r="U10" s="242">
        <v>1020</v>
      </c>
      <c r="V10" s="243"/>
      <c r="W10" s="243"/>
      <c r="X10" s="243"/>
      <c r="Y10" s="243"/>
      <c r="Z10" s="242">
        <v>1006</v>
      </c>
      <c r="AA10" s="242">
        <v>13319</v>
      </c>
      <c r="AB10" s="243"/>
      <c r="AC10" s="243"/>
      <c r="AD10" s="243"/>
      <c r="AE10" s="242">
        <v>153</v>
      </c>
      <c r="AF10" s="243"/>
      <c r="AG10" s="242">
        <v>3041</v>
      </c>
      <c r="AH10" s="242">
        <v>4274</v>
      </c>
      <c r="AI10" s="176"/>
      <c r="AJ10" s="245">
        <f t="shared" si="7"/>
        <v>2504</v>
      </c>
      <c r="AK10" s="245">
        <f t="shared" si="7"/>
        <v>8567</v>
      </c>
      <c r="AL10" s="245">
        <f t="shared" si="7"/>
        <v>20911</v>
      </c>
      <c r="AM10" s="245">
        <f t="shared" si="8"/>
        <v>1697</v>
      </c>
      <c r="AN10" s="245">
        <f t="shared" si="9"/>
        <v>0</v>
      </c>
      <c r="AO10" s="245">
        <f t="shared" si="10"/>
        <v>5899</v>
      </c>
      <c r="AP10" s="245">
        <f t="shared" si="10"/>
        <v>4426</v>
      </c>
      <c r="AQ10" s="245">
        <f t="shared" si="10"/>
        <v>2935</v>
      </c>
      <c r="AR10" s="245">
        <f t="shared" si="11"/>
        <v>772</v>
      </c>
      <c r="AS10" s="245">
        <f t="shared" si="5"/>
        <v>5774</v>
      </c>
      <c r="AT10" s="245">
        <f t="shared" si="5"/>
        <v>976</v>
      </c>
      <c r="AU10" s="245">
        <f t="shared" si="12"/>
        <v>1741</v>
      </c>
      <c r="AV10" s="245">
        <f t="shared" si="13"/>
        <v>1020</v>
      </c>
      <c r="AW10" s="245">
        <f t="shared" si="14"/>
        <v>1006</v>
      </c>
      <c r="AX10" s="245">
        <f t="shared" si="15"/>
        <v>13319</v>
      </c>
      <c r="AY10" s="245">
        <f t="shared" si="16"/>
        <v>0</v>
      </c>
      <c r="AZ10" s="245">
        <f t="shared" si="17"/>
        <v>0</v>
      </c>
      <c r="BA10" s="245">
        <f t="shared" si="17"/>
        <v>153</v>
      </c>
      <c r="BB10" s="245">
        <f t="shared" si="6"/>
        <v>0</v>
      </c>
      <c r="BC10" s="245">
        <f t="shared" si="6"/>
        <v>3041</v>
      </c>
      <c r="BD10" s="245">
        <f t="shared" si="6"/>
        <v>4274</v>
      </c>
      <c r="BE10" s="229"/>
      <c r="BF10" s="163"/>
      <c r="BM10" s="164"/>
      <c r="BN10" s="165"/>
      <c r="BO10" s="165"/>
      <c r="BP10" s="164"/>
      <c r="BQ10" s="164"/>
      <c r="BR10" s="164"/>
      <c r="BS10" s="166"/>
      <c r="BU10" s="164"/>
      <c r="BV10" s="164"/>
      <c r="BW10" s="165"/>
      <c r="BX10" s="165"/>
      <c r="BY10" s="164"/>
      <c r="BZ10" s="164"/>
      <c r="CA10" s="164"/>
      <c r="CB10" s="166"/>
      <c r="CD10" s="164"/>
      <c r="CE10" s="164"/>
      <c r="CF10" s="165"/>
      <c r="CG10" s="165"/>
      <c r="CH10" s="164"/>
      <c r="CI10" s="164"/>
      <c r="CJ10" s="164"/>
      <c r="CK10" s="166"/>
      <c r="CM10" s="166"/>
      <c r="CN10" s="164"/>
      <c r="CO10" s="165"/>
      <c r="CP10" s="165"/>
      <c r="CQ10" s="164"/>
      <c r="CR10" s="164"/>
      <c r="CS10" s="164"/>
      <c r="CT10" s="166"/>
      <c r="CV10" s="166"/>
      <c r="CW10" s="164"/>
      <c r="CX10" s="165"/>
      <c r="CY10" s="165"/>
      <c r="CZ10" s="164"/>
      <c r="DA10" s="164"/>
      <c r="DB10" s="164"/>
      <c r="DC10" s="166"/>
      <c r="DD10" s="167"/>
      <c r="DE10" s="167"/>
      <c r="DF10" s="167"/>
      <c r="DG10" s="167"/>
      <c r="DH10" s="167"/>
      <c r="DI10" s="167"/>
      <c r="DJ10" s="167"/>
      <c r="DK10" s="167"/>
      <c r="DL10" s="167"/>
      <c r="DM10" s="167"/>
    </row>
    <row r="11" spans="1:117" x14ac:dyDescent="0.2">
      <c r="A11" s="119" t="str">
        <f t="shared" si="18"/>
        <v>2008WALES</v>
      </c>
      <c r="B11" s="150">
        <v>2008</v>
      </c>
      <c r="C11" s="151" t="s">
        <v>184</v>
      </c>
      <c r="D11" s="242"/>
      <c r="E11" s="242"/>
      <c r="F11" s="242"/>
      <c r="G11" s="243"/>
      <c r="H11" s="242"/>
      <c r="I11" s="243"/>
      <c r="J11" s="242"/>
      <c r="K11" s="242"/>
      <c r="L11" s="242"/>
      <c r="M11" s="243"/>
      <c r="N11" s="243"/>
      <c r="O11" s="242"/>
      <c r="P11" s="242"/>
      <c r="Q11" s="242"/>
      <c r="R11" s="243"/>
      <c r="S11" s="242"/>
      <c r="T11" s="243"/>
      <c r="U11" s="242"/>
      <c r="V11" s="243"/>
      <c r="W11" s="243"/>
      <c r="X11" s="243"/>
      <c r="Y11" s="243"/>
      <c r="Z11" s="242"/>
      <c r="AA11" s="242"/>
      <c r="AB11" s="243"/>
      <c r="AC11" s="243"/>
      <c r="AD11" s="243"/>
      <c r="AE11" s="242"/>
      <c r="AF11" s="243"/>
      <c r="AG11" s="242"/>
      <c r="AH11" s="242"/>
      <c r="AI11" s="176"/>
      <c r="AJ11" s="250">
        <f t="shared" ref="AJ11:AR11" si="19">SUM(AJ12:AJ18)</f>
        <v>50138</v>
      </c>
      <c r="AK11" s="250">
        <f t="shared" si="19"/>
        <v>201862</v>
      </c>
      <c r="AL11" s="250">
        <f t="shared" si="19"/>
        <v>456599</v>
      </c>
      <c r="AM11" s="250">
        <f t="shared" si="19"/>
        <v>35452</v>
      </c>
      <c r="AN11" s="250">
        <f t="shared" si="19"/>
        <v>0</v>
      </c>
      <c r="AO11" s="250">
        <f t="shared" si="19"/>
        <v>132099</v>
      </c>
      <c r="AP11" s="250">
        <f t="shared" si="19"/>
        <v>90702</v>
      </c>
      <c r="AQ11" s="250">
        <f t="shared" si="19"/>
        <v>60915</v>
      </c>
      <c r="AR11" s="250">
        <f t="shared" si="19"/>
        <v>13756</v>
      </c>
      <c r="AS11" s="250">
        <f t="shared" ref="AS11:AT11" si="20">SUM(AS12:AS18)</f>
        <v>138988</v>
      </c>
      <c r="AT11" s="250">
        <f t="shared" si="20"/>
        <v>22795</v>
      </c>
      <c r="AU11" s="250">
        <f t="shared" ref="AU11" si="21">SUM(AU12:AU18)</f>
        <v>29503</v>
      </c>
      <c r="AV11" s="250">
        <f t="shared" ref="AV11" si="22">SUM(AV12:AV18)</f>
        <v>15561</v>
      </c>
      <c r="AW11" s="250">
        <f t="shared" ref="AW11" si="23">SUM(AW12:AW18)</f>
        <v>23356</v>
      </c>
      <c r="AX11" s="250">
        <f t="shared" ref="AX11" si="24">SUM(AX12:AX18)</f>
        <v>300481</v>
      </c>
      <c r="AY11" s="250">
        <f>SUM(AY12:AY18)</f>
        <v>0</v>
      </c>
      <c r="AZ11" s="250">
        <f>SUM(AZ12:AZ18)</f>
        <v>0</v>
      </c>
      <c r="BA11" s="250">
        <f>SUM(BA12:BA18)</f>
        <v>3577</v>
      </c>
      <c r="BB11" s="250">
        <f t="shared" ref="BB11:BD11" si="25">SUM(BB12:BB18)</f>
        <v>0</v>
      </c>
      <c r="BC11" s="250">
        <f t="shared" si="25"/>
        <v>62264</v>
      </c>
      <c r="BD11" s="250">
        <f t="shared" si="25"/>
        <v>102101</v>
      </c>
      <c r="BE11" s="229"/>
      <c r="BF11" s="163"/>
      <c r="BM11" s="164"/>
      <c r="BN11" s="165"/>
      <c r="BO11" s="165"/>
      <c r="BP11" s="164"/>
      <c r="BQ11" s="164"/>
      <c r="BR11" s="164"/>
      <c r="BS11" s="166"/>
      <c r="BU11" s="164"/>
      <c r="BV11" s="164"/>
      <c r="BW11" s="165"/>
      <c r="BX11" s="165"/>
      <c r="BY11" s="164"/>
      <c r="BZ11" s="164"/>
      <c r="CA11" s="164"/>
      <c r="CB11" s="166"/>
      <c r="CD11" s="164"/>
      <c r="CE11" s="164"/>
      <c r="CF11" s="165"/>
      <c r="CG11" s="165"/>
      <c r="CH11" s="164"/>
      <c r="CI11" s="164"/>
      <c r="CJ11" s="164"/>
      <c r="CK11" s="166"/>
      <c r="CM11" s="166"/>
      <c r="CN11" s="164"/>
      <c r="CO11" s="165"/>
      <c r="CP11" s="165"/>
      <c r="CQ11" s="164"/>
      <c r="CR11" s="164"/>
      <c r="CS11" s="164"/>
      <c r="CT11" s="166"/>
      <c r="CV11" s="166"/>
      <c r="CW11" s="164"/>
      <c r="CX11" s="165"/>
      <c r="CY11" s="165"/>
      <c r="CZ11" s="164"/>
      <c r="DA11" s="164"/>
      <c r="DB11" s="164"/>
      <c r="DC11" s="166"/>
      <c r="DD11" s="167"/>
      <c r="DE11" s="167"/>
      <c r="DF11" s="167"/>
      <c r="DG11" s="167"/>
      <c r="DH11" s="167"/>
      <c r="DI11" s="167"/>
      <c r="DJ11" s="167"/>
      <c r="DK11" s="167"/>
      <c r="DL11" s="167"/>
      <c r="DM11" s="167"/>
    </row>
    <row r="12" spans="1:117" x14ac:dyDescent="0.2">
      <c r="A12" s="119" t="str">
        <f t="shared" si="18"/>
        <v>2008ABM ULHB</v>
      </c>
      <c r="B12" s="150">
        <v>2008</v>
      </c>
      <c r="C12" s="151" t="s">
        <v>21</v>
      </c>
      <c r="D12" s="242">
        <v>9694</v>
      </c>
      <c r="E12" s="242">
        <v>37963</v>
      </c>
      <c r="F12" s="242">
        <v>76521</v>
      </c>
      <c r="G12" s="243"/>
      <c r="H12" s="242">
        <v>5894</v>
      </c>
      <c r="I12" s="243"/>
      <c r="J12" s="242">
        <v>23742</v>
      </c>
      <c r="K12" s="242">
        <v>14909</v>
      </c>
      <c r="L12" s="242">
        <v>10230</v>
      </c>
      <c r="M12" s="243"/>
      <c r="N12" s="243"/>
      <c r="O12" s="242">
        <v>2442</v>
      </c>
      <c r="P12" s="242">
        <v>26164</v>
      </c>
      <c r="Q12" s="242">
        <v>4144</v>
      </c>
      <c r="R12" s="243"/>
      <c r="S12" s="242">
        <v>5584</v>
      </c>
      <c r="T12" s="243"/>
      <c r="U12" s="242">
        <v>3385</v>
      </c>
      <c r="V12" s="243"/>
      <c r="W12" s="243"/>
      <c r="X12" s="243"/>
      <c r="Y12" s="243"/>
      <c r="Z12" s="242">
        <v>4522</v>
      </c>
      <c r="AA12" s="242">
        <v>50531</v>
      </c>
      <c r="AB12" s="243"/>
      <c r="AC12" s="243"/>
      <c r="AD12" s="243"/>
      <c r="AE12" s="242">
        <v>615</v>
      </c>
      <c r="AF12" s="243"/>
      <c r="AG12" s="242">
        <v>11695</v>
      </c>
      <c r="AH12" s="242">
        <v>17203</v>
      </c>
      <c r="AI12" s="176"/>
      <c r="AJ12" s="245">
        <f>D12</f>
        <v>9694</v>
      </c>
      <c r="AK12" s="245">
        <f>E12</f>
        <v>37963</v>
      </c>
      <c r="AL12" s="245">
        <f>F12</f>
        <v>76521</v>
      </c>
      <c r="AM12" s="245">
        <f>H12</f>
        <v>5894</v>
      </c>
      <c r="AN12" s="245">
        <f>I12+M12+N12</f>
        <v>0</v>
      </c>
      <c r="AO12" s="245">
        <f>J12</f>
        <v>23742</v>
      </c>
      <c r="AP12" s="245">
        <f>K12</f>
        <v>14909</v>
      </c>
      <c r="AQ12" s="245">
        <f>L12</f>
        <v>10230</v>
      </c>
      <c r="AR12" s="245">
        <f>O12</f>
        <v>2442</v>
      </c>
      <c r="AS12" s="245">
        <f t="shared" ref="AS12:AT18" si="26">P12</f>
        <v>26164</v>
      </c>
      <c r="AT12" s="245">
        <f t="shared" si="26"/>
        <v>4144</v>
      </c>
      <c r="AU12" s="245">
        <f>SUM(R12:T12)+SUM(W12:X12)</f>
        <v>5584</v>
      </c>
      <c r="AV12" s="245">
        <f>U12+V12</f>
        <v>3385</v>
      </c>
      <c r="AW12" s="245">
        <f>Z12</f>
        <v>4522</v>
      </c>
      <c r="AX12" s="245">
        <f>AA12</f>
        <v>50531</v>
      </c>
      <c r="AY12" s="245">
        <f>AB12+AC12</f>
        <v>0</v>
      </c>
      <c r="AZ12" s="245">
        <f>AD12</f>
        <v>0</v>
      </c>
      <c r="BA12" s="245">
        <f>AE12</f>
        <v>615</v>
      </c>
      <c r="BB12" s="245">
        <f t="shared" ref="BB12:BD18" si="27">AF12</f>
        <v>0</v>
      </c>
      <c r="BC12" s="245">
        <f t="shared" si="27"/>
        <v>11695</v>
      </c>
      <c r="BD12" s="245">
        <f t="shared" si="27"/>
        <v>17203</v>
      </c>
      <c r="BE12" s="229"/>
      <c r="BT12" s="168"/>
      <c r="CC12" s="168"/>
      <c r="CD12" s="169"/>
      <c r="CE12" s="169"/>
      <c r="CF12" s="169"/>
      <c r="CG12" s="169"/>
      <c r="CH12" s="169"/>
      <c r="CI12" s="169"/>
      <c r="CJ12" s="169"/>
      <c r="CK12" s="169"/>
      <c r="DD12" s="167"/>
      <c r="DE12" s="167"/>
      <c r="DF12" s="167"/>
      <c r="DG12" s="167"/>
      <c r="DH12" s="167"/>
      <c r="DI12" s="167"/>
      <c r="DJ12" s="167"/>
      <c r="DK12" s="167"/>
      <c r="DL12" s="167"/>
      <c r="DM12" s="167"/>
    </row>
    <row r="13" spans="1:117" x14ac:dyDescent="0.2">
      <c r="A13" s="119" t="str">
        <f t="shared" si="18"/>
        <v>2008Aneurin Bevan LHB</v>
      </c>
      <c r="B13" s="150">
        <v>2008</v>
      </c>
      <c r="C13" s="151" t="s">
        <v>22</v>
      </c>
      <c r="D13" s="242">
        <v>8753</v>
      </c>
      <c r="E13" s="242">
        <v>37844</v>
      </c>
      <c r="F13" s="242">
        <v>90035</v>
      </c>
      <c r="G13" s="243"/>
      <c r="H13" s="242">
        <v>6502</v>
      </c>
      <c r="I13" s="243"/>
      <c r="J13" s="242">
        <v>25136</v>
      </c>
      <c r="K13" s="242">
        <v>20632</v>
      </c>
      <c r="L13" s="242">
        <v>11468</v>
      </c>
      <c r="M13" s="243"/>
      <c r="N13" s="243"/>
      <c r="O13" s="242">
        <v>2594</v>
      </c>
      <c r="P13" s="242">
        <v>28710</v>
      </c>
      <c r="Q13" s="242">
        <v>4316</v>
      </c>
      <c r="R13" s="243"/>
      <c r="S13" s="242">
        <v>5693</v>
      </c>
      <c r="T13" s="243"/>
      <c r="U13" s="242">
        <v>2633</v>
      </c>
      <c r="V13" s="243"/>
      <c r="W13" s="243"/>
      <c r="X13" s="243"/>
      <c r="Y13" s="243"/>
      <c r="Z13" s="242">
        <v>4501</v>
      </c>
      <c r="AA13" s="242">
        <v>65764</v>
      </c>
      <c r="AB13" s="243"/>
      <c r="AC13" s="243"/>
      <c r="AD13" s="243"/>
      <c r="AE13" s="242">
        <v>860</v>
      </c>
      <c r="AF13" s="243"/>
      <c r="AG13" s="242">
        <v>11129</v>
      </c>
      <c r="AH13" s="242">
        <v>21001</v>
      </c>
      <c r="AI13" s="176"/>
      <c r="AJ13" s="245">
        <f t="shared" ref="AJ13:AL18" si="28">D13</f>
        <v>8753</v>
      </c>
      <c r="AK13" s="245">
        <f t="shared" si="28"/>
        <v>37844</v>
      </c>
      <c r="AL13" s="245">
        <f t="shared" si="28"/>
        <v>90035</v>
      </c>
      <c r="AM13" s="245">
        <f t="shared" ref="AM13:AM18" si="29">H13</f>
        <v>6502</v>
      </c>
      <c r="AN13" s="245">
        <f t="shared" ref="AN13:AN18" si="30">I13+M13+N13</f>
        <v>0</v>
      </c>
      <c r="AO13" s="245">
        <f t="shared" ref="AO13:AQ18" si="31">J13</f>
        <v>25136</v>
      </c>
      <c r="AP13" s="245">
        <f t="shared" si="31"/>
        <v>20632</v>
      </c>
      <c r="AQ13" s="245">
        <f t="shared" si="31"/>
        <v>11468</v>
      </c>
      <c r="AR13" s="245">
        <f t="shared" ref="AR13:AR18" si="32">O13</f>
        <v>2594</v>
      </c>
      <c r="AS13" s="245">
        <f t="shared" si="26"/>
        <v>28710</v>
      </c>
      <c r="AT13" s="245">
        <f t="shared" si="26"/>
        <v>4316</v>
      </c>
      <c r="AU13" s="245">
        <f t="shared" ref="AU13:AU18" si="33">SUM(R13:T13)+SUM(W13:X13)</f>
        <v>5693</v>
      </c>
      <c r="AV13" s="245">
        <f t="shared" ref="AV13:AV18" si="34">U13+V13</f>
        <v>2633</v>
      </c>
      <c r="AW13" s="245">
        <f t="shared" ref="AW13:AW18" si="35">Z13</f>
        <v>4501</v>
      </c>
      <c r="AX13" s="245">
        <f t="shared" ref="AX13:AX18" si="36">AA13</f>
        <v>65764</v>
      </c>
      <c r="AY13" s="245">
        <f t="shared" ref="AY13:AY18" si="37">AB13+AC13</f>
        <v>0</v>
      </c>
      <c r="AZ13" s="245">
        <f t="shared" ref="AZ13:BA18" si="38">AD13</f>
        <v>0</v>
      </c>
      <c r="BA13" s="245">
        <f t="shared" si="38"/>
        <v>860</v>
      </c>
      <c r="BB13" s="245">
        <f t="shared" si="27"/>
        <v>0</v>
      </c>
      <c r="BC13" s="245">
        <f t="shared" si="27"/>
        <v>11129</v>
      </c>
      <c r="BD13" s="245">
        <f t="shared" si="27"/>
        <v>21001</v>
      </c>
      <c r="BE13" s="229"/>
      <c r="BT13" s="168"/>
      <c r="CC13" s="168"/>
      <c r="CD13" s="169"/>
      <c r="CE13" s="169"/>
      <c r="CF13" s="169"/>
      <c r="CG13" s="169"/>
      <c r="CH13" s="169"/>
      <c r="CI13" s="169"/>
      <c r="CJ13" s="169"/>
      <c r="CK13" s="169"/>
      <c r="DD13" s="167"/>
      <c r="DE13" s="167"/>
      <c r="DF13" s="167"/>
      <c r="DG13" s="167"/>
      <c r="DH13" s="167"/>
      <c r="DI13" s="167"/>
      <c r="DJ13" s="167"/>
      <c r="DK13" s="167"/>
      <c r="DL13" s="167"/>
      <c r="DM13" s="167"/>
    </row>
    <row r="14" spans="1:117" x14ac:dyDescent="0.2">
      <c r="A14" s="119" t="str">
        <f t="shared" si="18"/>
        <v>2008Betsi Cadwaladr ULHB</v>
      </c>
      <c r="B14" s="150">
        <v>2008</v>
      </c>
      <c r="C14" s="151" t="s">
        <v>23</v>
      </c>
      <c r="D14" s="242">
        <v>11321</v>
      </c>
      <c r="E14" s="242">
        <v>44240</v>
      </c>
      <c r="F14" s="242">
        <v>103045</v>
      </c>
      <c r="G14" s="243"/>
      <c r="H14" s="242">
        <v>9153</v>
      </c>
      <c r="I14" s="243"/>
      <c r="J14" s="242">
        <v>30781</v>
      </c>
      <c r="K14" s="242">
        <v>18069</v>
      </c>
      <c r="L14" s="242">
        <v>15211</v>
      </c>
      <c r="M14" s="243"/>
      <c r="N14" s="243"/>
      <c r="O14" s="242">
        <v>3134</v>
      </c>
      <c r="P14" s="242">
        <v>28906</v>
      </c>
      <c r="Q14" s="242">
        <v>4957</v>
      </c>
      <c r="R14" s="243"/>
      <c r="S14" s="242">
        <v>6182</v>
      </c>
      <c r="T14" s="243"/>
      <c r="U14" s="242">
        <v>3261</v>
      </c>
      <c r="V14" s="243"/>
      <c r="W14" s="243"/>
      <c r="X14" s="243"/>
      <c r="Y14" s="243"/>
      <c r="Z14" s="242">
        <v>4540</v>
      </c>
      <c r="AA14" s="242">
        <v>64564</v>
      </c>
      <c r="AB14" s="243"/>
      <c r="AC14" s="243"/>
      <c r="AD14" s="243"/>
      <c r="AE14" s="242">
        <v>713</v>
      </c>
      <c r="AF14" s="243"/>
      <c r="AG14" s="242">
        <v>13845</v>
      </c>
      <c r="AH14" s="242">
        <v>23999</v>
      </c>
      <c r="AI14" s="176"/>
      <c r="AJ14" s="245">
        <f t="shared" si="28"/>
        <v>11321</v>
      </c>
      <c r="AK14" s="245">
        <f t="shared" si="28"/>
        <v>44240</v>
      </c>
      <c r="AL14" s="245">
        <f t="shared" si="28"/>
        <v>103045</v>
      </c>
      <c r="AM14" s="245">
        <f t="shared" si="29"/>
        <v>9153</v>
      </c>
      <c r="AN14" s="245">
        <f t="shared" si="30"/>
        <v>0</v>
      </c>
      <c r="AO14" s="245">
        <f t="shared" si="31"/>
        <v>30781</v>
      </c>
      <c r="AP14" s="245">
        <f t="shared" si="31"/>
        <v>18069</v>
      </c>
      <c r="AQ14" s="245">
        <f t="shared" si="31"/>
        <v>15211</v>
      </c>
      <c r="AR14" s="245">
        <f t="shared" si="32"/>
        <v>3134</v>
      </c>
      <c r="AS14" s="245">
        <f t="shared" si="26"/>
        <v>28906</v>
      </c>
      <c r="AT14" s="245">
        <f t="shared" si="26"/>
        <v>4957</v>
      </c>
      <c r="AU14" s="245">
        <f t="shared" si="33"/>
        <v>6182</v>
      </c>
      <c r="AV14" s="245">
        <f t="shared" si="34"/>
        <v>3261</v>
      </c>
      <c r="AW14" s="245">
        <f t="shared" si="35"/>
        <v>4540</v>
      </c>
      <c r="AX14" s="245">
        <f t="shared" si="36"/>
        <v>64564</v>
      </c>
      <c r="AY14" s="245">
        <f t="shared" si="37"/>
        <v>0</v>
      </c>
      <c r="AZ14" s="245">
        <f t="shared" si="38"/>
        <v>0</v>
      </c>
      <c r="BA14" s="245">
        <f t="shared" si="38"/>
        <v>713</v>
      </c>
      <c r="BB14" s="245">
        <f t="shared" si="27"/>
        <v>0</v>
      </c>
      <c r="BC14" s="245">
        <f t="shared" si="27"/>
        <v>13845</v>
      </c>
      <c r="BD14" s="245">
        <f t="shared" si="27"/>
        <v>23999</v>
      </c>
      <c r="BE14" s="229"/>
      <c r="BT14" s="168"/>
      <c r="CC14" s="168"/>
      <c r="CD14" s="169"/>
      <c r="CE14" s="169"/>
      <c r="CF14" s="169"/>
      <c r="CG14" s="169"/>
      <c r="CH14" s="169"/>
      <c r="CI14" s="169"/>
      <c r="CJ14" s="169"/>
      <c r="CK14" s="169"/>
      <c r="CM14" s="170"/>
      <c r="DD14" s="155"/>
    </row>
    <row r="15" spans="1:117" x14ac:dyDescent="0.2">
      <c r="A15" s="119" t="str">
        <f t="shared" si="18"/>
        <v>2008Cardiff &amp; Vale ULHB</v>
      </c>
      <c r="B15" s="150">
        <v>2008</v>
      </c>
      <c r="C15" s="151" t="s">
        <v>24</v>
      </c>
      <c r="D15" s="242">
        <v>6279</v>
      </c>
      <c r="E15" s="242">
        <v>30253</v>
      </c>
      <c r="F15" s="242">
        <v>57772</v>
      </c>
      <c r="G15" s="243"/>
      <c r="H15" s="242">
        <v>4499</v>
      </c>
      <c r="I15" s="243"/>
      <c r="J15" s="242">
        <v>15382</v>
      </c>
      <c r="K15" s="242">
        <v>12721</v>
      </c>
      <c r="L15" s="242">
        <v>5972</v>
      </c>
      <c r="M15" s="243"/>
      <c r="N15" s="243"/>
      <c r="O15" s="242">
        <v>1833</v>
      </c>
      <c r="P15" s="242">
        <v>17761</v>
      </c>
      <c r="Q15" s="242">
        <v>2946</v>
      </c>
      <c r="R15" s="243"/>
      <c r="S15" s="242">
        <v>3388</v>
      </c>
      <c r="T15" s="243"/>
      <c r="U15" s="242">
        <v>1961</v>
      </c>
      <c r="V15" s="243"/>
      <c r="W15" s="243"/>
      <c r="X15" s="243"/>
      <c r="Y15" s="243"/>
      <c r="Z15" s="242">
        <v>3612</v>
      </c>
      <c r="AA15" s="242">
        <v>37387</v>
      </c>
      <c r="AB15" s="243"/>
      <c r="AC15" s="243"/>
      <c r="AD15" s="243"/>
      <c r="AE15" s="242">
        <v>408</v>
      </c>
      <c r="AF15" s="243"/>
      <c r="AG15" s="242">
        <v>8129</v>
      </c>
      <c r="AH15" s="242">
        <v>12548</v>
      </c>
      <c r="AI15" s="176"/>
      <c r="AJ15" s="245">
        <f t="shared" si="28"/>
        <v>6279</v>
      </c>
      <c r="AK15" s="245">
        <f t="shared" si="28"/>
        <v>30253</v>
      </c>
      <c r="AL15" s="245">
        <f t="shared" si="28"/>
        <v>57772</v>
      </c>
      <c r="AM15" s="245">
        <f t="shared" si="29"/>
        <v>4499</v>
      </c>
      <c r="AN15" s="245">
        <f t="shared" si="30"/>
        <v>0</v>
      </c>
      <c r="AO15" s="245">
        <f t="shared" si="31"/>
        <v>15382</v>
      </c>
      <c r="AP15" s="245">
        <f t="shared" si="31"/>
        <v>12721</v>
      </c>
      <c r="AQ15" s="245">
        <f t="shared" si="31"/>
        <v>5972</v>
      </c>
      <c r="AR15" s="245">
        <f t="shared" si="32"/>
        <v>1833</v>
      </c>
      <c r="AS15" s="245">
        <f t="shared" si="26"/>
        <v>17761</v>
      </c>
      <c r="AT15" s="245">
        <f t="shared" si="26"/>
        <v>2946</v>
      </c>
      <c r="AU15" s="245">
        <f t="shared" si="33"/>
        <v>3388</v>
      </c>
      <c r="AV15" s="245">
        <f t="shared" si="34"/>
        <v>1961</v>
      </c>
      <c r="AW15" s="245">
        <f t="shared" si="35"/>
        <v>3612</v>
      </c>
      <c r="AX15" s="245">
        <f t="shared" si="36"/>
        <v>37387</v>
      </c>
      <c r="AY15" s="245">
        <f t="shared" si="37"/>
        <v>0</v>
      </c>
      <c r="AZ15" s="245">
        <f t="shared" si="38"/>
        <v>0</v>
      </c>
      <c r="BA15" s="245">
        <f t="shared" si="38"/>
        <v>408</v>
      </c>
      <c r="BB15" s="245">
        <f t="shared" si="27"/>
        <v>0</v>
      </c>
      <c r="BC15" s="245">
        <f t="shared" si="27"/>
        <v>8129</v>
      </c>
      <c r="BD15" s="245">
        <f t="shared" si="27"/>
        <v>12548</v>
      </c>
      <c r="BE15" s="229"/>
      <c r="BT15" s="168"/>
      <c r="CC15" s="168"/>
      <c r="CD15" s="169"/>
      <c r="CE15" s="169"/>
      <c r="CF15" s="169"/>
      <c r="CG15" s="169"/>
      <c r="CH15" s="169"/>
      <c r="CI15" s="169"/>
      <c r="CJ15" s="169"/>
      <c r="CK15" s="169"/>
      <c r="DD15" s="171"/>
    </row>
    <row r="16" spans="1:117" x14ac:dyDescent="0.2">
      <c r="A16" s="119" t="str">
        <f t="shared" si="18"/>
        <v>2008Cwm Taf LHB</v>
      </c>
      <c r="B16" s="150">
        <v>2008</v>
      </c>
      <c r="C16" s="151" t="s">
        <v>25</v>
      </c>
      <c r="D16" s="242">
        <v>4156</v>
      </c>
      <c r="E16" s="242">
        <v>17423</v>
      </c>
      <c r="F16" s="242">
        <v>47066</v>
      </c>
      <c r="G16" s="243"/>
      <c r="H16" s="242">
        <v>2789</v>
      </c>
      <c r="I16" s="243"/>
      <c r="J16" s="242">
        <v>13321</v>
      </c>
      <c r="K16" s="242">
        <v>6567</v>
      </c>
      <c r="L16" s="242">
        <v>7994</v>
      </c>
      <c r="M16" s="243"/>
      <c r="N16" s="243"/>
      <c r="O16" s="242">
        <v>1181</v>
      </c>
      <c r="P16" s="242">
        <v>13722</v>
      </c>
      <c r="Q16" s="242">
        <v>2570</v>
      </c>
      <c r="R16" s="243"/>
      <c r="S16" s="242">
        <v>2922</v>
      </c>
      <c r="T16" s="243"/>
      <c r="U16" s="242">
        <v>1433</v>
      </c>
      <c r="V16" s="243"/>
      <c r="W16" s="243"/>
      <c r="X16" s="243"/>
      <c r="Y16" s="243"/>
      <c r="Z16" s="242">
        <v>2284</v>
      </c>
      <c r="AA16" s="242">
        <v>33317</v>
      </c>
      <c r="AB16" s="243"/>
      <c r="AC16" s="243"/>
      <c r="AD16" s="243"/>
      <c r="AE16" s="242">
        <v>216</v>
      </c>
      <c r="AF16" s="243"/>
      <c r="AG16" s="242">
        <v>5861</v>
      </c>
      <c r="AH16" s="242">
        <v>10004</v>
      </c>
      <c r="AI16" s="176"/>
      <c r="AJ16" s="245">
        <f t="shared" si="28"/>
        <v>4156</v>
      </c>
      <c r="AK16" s="245">
        <f t="shared" si="28"/>
        <v>17423</v>
      </c>
      <c r="AL16" s="245">
        <f t="shared" si="28"/>
        <v>47066</v>
      </c>
      <c r="AM16" s="245">
        <f t="shared" si="29"/>
        <v>2789</v>
      </c>
      <c r="AN16" s="245">
        <f t="shared" si="30"/>
        <v>0</v>
      </c>
      <c r="AO16" s="245">
        <f t="shared" si="31"/>
        <v>13321</v>
      </c>
      <c r="AP16" s="245">
        <f t="shared" si="31"/>
        <v>6567</v>
      </c>
      <c r="AQ16" s="245">
        <f t="shared" si="31"/>
        <v>7994</v>
      </c>
      <c r="AR16" s="245">
        <f t="shared" si="32"/>
        <v>1181</v>
      </c>
      <c r="AS16" s="245">
        <f t="shared" si="26"/>
        <v>13722</v>
      </c>
      <c r="AT16" s="245">
        <f t="shared" si="26"/>
        <v>2570</v>
      </c>
      <c r="AU16" s="245">
        <f t="shared" si="33"/>
        <v>2922</v>
      </c>
      <c r="AV16" s="245">
        <f t="shared" si="34"/>
        <v>1433</v>
      </c>
      <c r="AW16" s="245">
        <f t="shared" si="35"/>
        <v>2284</v>
      </c>
      <c r="AX16" s="245">
        <f t="shared" si="36"/>
        <v>33317</v>
      </c>
      <c r="AY16" s="245">
        <f t="shared" si="37"/>
        <v>0</v>
      </c>
      <c r="AZ16" s="245">
        <f t="shared" si="38"/>
        <v>0</v>
      </c>
      <c r="BA16" s="245">
        <f t="shared" si="38"/>
        <v>216</v>
      </c>
      <c r="BB16" s="245">
        <f t="shared" si="27"/>
        <v>0</v>
      </c>
      <c r="BC16" s="245">
        <f t="shared" si="27"/>
        <v>5861</v>
      </c>
      <c r="BD16" s="245">
        <f t="shared" si="27"/>
        <v>10004</v>
      </c>
      <c r="BE16" s="229"/>
      <c r="BT16" s="168"/>
      <c r="CC16" s="168"/>
      <c r="CD16" s="169"/>
      <c r="CE16" s="169"/>
      <c r="CF16" s="169"/>
      <c r="CG16" s="169"/>
      <c r="CH16" s="169"/>
      <c r="CI16" s="169"/>
      <c r="CJ16" s="169"/>
      <c r="CK16" s="169"/>
      <c r="DD16" s="155"/>
    </row>
    <row r="17" spans="1:117" x14ac:dyDescent="0.2">
      <c r="A17" s="119" t="str">
        <f t="shared" si="18"/>
        <v>2008Hywel Dda LHB</v>
      </c>
      <c r="B17" s="150">
        <v>2008</v>
      </c>
      <c r="C17" s="151" t="s">
        <v>26</v>
      </c>
      <c r="D17" s="242">
        <v>7492</v>
      </c>
      <c r="E17" s="242">
        <v>25403</v>
      </c>
      <c r="F17" s="242">
        <v>60557</v>
      </c>
      <c r="G17" s="243"/>
      <c r="H17" s="242">
        <v>4598</v>
      </c>
      <c r="I17" s="243"/>
      <c r="J17" s="242">
        <v>17863</v>
      </c>
      <c r="K17" s="242">
        <v>12072</v>
      </c>
      <c r="L17" s="242">
        <v>7156</v>
      </c>
      <c r="M17" s="243"/>
      <c r="N17" s="243"/>
      <c r="O17" s="242">
        <v>1848</v>
      </c>
      <c r="P17" s="242">
        <v>17672</v>
      </c>
      <c r="Q17" s="242">
        <v>2926</v>
      </c>
      <c r="R17" s="243"/>
      <c r="S17" s="242">
        <v>4082</v>
      </c>
      <c r="T17" s="243"/>
      <c r="U17" s="242">
        <v>1921</v>
      </c>
      <c r="V17" s="243"/>
      <c r="W17" s="243"/>
      <c r="X17" s="243"/>
      <c r="Y17" s="243"/>
      <c r="Z17" s="242">
        <v>2850</v>
      </c>
      <c r="AA17" s="242">
        <v>35944</v>
      </c>
      <c r="AB17" s="243"/>
      <c r="AC17" s="243"/>
      <c r="AD17" s="243"/>
      <c r="AE17" s="242">
        <v>581</v>
      </c>
      <c r="AF17" s="243"/>
      <c r="AG17" s="242">
        <v>8554</v>
      </c>
      <c r="AH17" s="242">
        <v>12888</v>
      </c>
      <c r="AI17" s="176"/>
      <c r="AJ17" s="245">
        <f t="shared" si="28"/>
        <v>7492</v>
      </c>
      <c r="AK17" s="245">
        <f t="shared" si="28"/>
        <v>25403</v>
      </c>
      <c r="AL17" s="245">
        <f t="shared" si="28"/>
        <v>60557</v>
      </c>
      <c r="AM17" s="245">
        <f t="shared" si="29"/>
        <v>4598</v>
      </c>
      <c r="AN17" s="245">
        <f t="shared" si="30"/>
        <v>0</v>
      </c>
      <c r="AO17" s="245">
        <f t="shared" si="31"/>
        <v>17863</v>
      </c>
      <c r="AP17" s="245">
        <f t="shared" si="31"/>
        <v>12072</v>
      </c>
      <c r="AQ17" s="245">
        <f t="shared" si="31"/>
        <v>7156</v>
      </c>
      <c r="AR17" s="245">
        <f t="shared" si="32"/>
        <v>1848</v>
      </c>
      <c r="AS17" s="245">
        <f t="shared" si="26"/>
        <v>17672</v>
      </c>
      <c r="AT17" s="245">
        <f t="shared" si="26"/>
        <v>2926</v>
      </c>
      <c r="AU17" s="245">
        <f t="shared" si="33"/>
        <v>4082</v>
      </c>
      <c r="AV17" s="245">
        <f t="shared" si="34"/>
        <v>1921</v>
      </c>
      <c r="AW17" s="245">
        <f t="shared" si="35"/>
        <v>2850</v>
      </c>
      <c r="AX17" s="245">
        <f t="shared" si="36"/>
        <v>35944</v>
      </c>
      <c r="AY17" s="245">
        <f t="shared" si="37"/>
        <v>0</v>
      </c>
      <c r="AZ17" s="245">
        <f t="shared" si="38"/>
        <v>0</v>
      </c>
      <c r="BA17" s="245">
        <f t="shared" si="38"/>
        <v>581</v>
      </c>
      <c r="BB17" s="245">
        <f t="shared" si="27"/>
        <v>0</v>
      </c>
      <c r="BC17" s="245">
        <f t="shared" si="27"/>
        <v>8554</v>
      </c>
      <c r="BD17" s="245">
        <f t="shared" si="27"/>
        <v>12888</v>
      </c>
      <c r="BE17" s="229"/>
      <c r="BT17" s="168"/>
      <c r="CC17" s="168"/>
      <c r="CD17" s="169"/>
      <c r="CE17" s="169"/>
      <c r="CF17" s="169"/>
      <c r="CG17" s="169"/>
      <c r="CH17" s="169"/>
      <c r="CI17" s="169"/>
      <c r="CJ17" s="169"/>
      <c r="CK17" s="169"/>
      <c r="DD17" s="167"/>
      <c r="DE17" s="172"/>
      <c r="DF17" s="172"/>
      <c r="DG17" s="172"/>
      <c r="DH17" s="172"/>
      <c r="DI17" s="172"/>
      <c r="DJ17" s="172"/>
      <c r="DK17" s="172"/>
      <c r="DL17" s="172"/>
      <c r="DM17" s="172"/>
    </row>
    <row r="18" spans="1:117" x14ac:dyDescent="0.2">
      <c r="A18" s="119" t="str">
        <f t="shared" si="18"/>
        <v>2008Powys Teaching LHB</v>
      </c>
      <c r="B18" s="150">
        <v>2008</v>
      </c>
      <c r="C18" s="151" t="s">
        <v>27</v>
      </c>
      <c r="D18" s="242">
        <v>2443</v>
      </c>
      <c r="E18" s="242">
        <v>8736</v>
      </c>
      <c r="F18" s="242">
        <v>21603</v>
      </c>
      <c r="G18" s="243"/>
      <c r="H18" s="242">
        <v>2017</v>
      </c>
      <c r="I18" s="243"/>
      <c r="J18" s="242">
        <v>5874</v>
      </c>
      <c r="K18" s="242">
        <v>5732</v>
      </c>
      <c r="L18" s="242">
        <v>2884</v>
      </c>
      <c r="M18" s="243"/>
      <c r="N18" s="243"/>
      <c r="O18" s="242">
        <v>724</v>
      </c>
      <c r="P18" s="242">
        <v>6053</v>
      </c>
      <c r="Q18" s="242">
        <v>936</v>
      </c>
      <c r="R18" s="243"/>
      <c r="S18" s="242">
        <v>1652</v>
      </c>
      <c r="T18" s="243"/>
      <c r="U18" s="242">
        <v>967</v>
      </c>
      <c r="V18" s="243"/>
      <c r="W18" s="243"/>
      <c r="X18" s="243"/>
      <c r="Y18" s="243"/>
      <c r="Z18" s="242">
        <v>1047</v>
      </c>
      <c r="AA18" s="242">
        <v>12974</v>
      </c>
      <c r="AB18" s="243"/>
      <c r="AC18" s="243"/>
      <c r="AD18" s="243"/>
      <c r="AE18" s="242">
        <v>184</v>
      </c>
      <c r="AF18" s="243"/>
      <c r="AG18" s="242">
        <v>3051</v>
      </c>
      <c r="AH18" s="242">
        <v>4458</v>
      </c>
      <c r="AI18" s="176"/>
      <c r="AJ18" s="245">
        <f t="shared" si="28"/>
        <v>2443</v>
      </c>
      <c r="AK18" s="245">
        <f t="shared" si="28"/>
        <v>8736</v>
      </c>
      <c r="AL18" s="245">
        <f t="shared" si="28"/>
        <v>21603</v>
      </c>
      <c r="AM18" s="245">
        <f t="shared" si="29"/>
        <v>2017</v>
      </c>
      <c r="AN18" s="245">
        <f t="shared" si="30"/>
        <v>0</v>
      </c>
      <c r="AO18" s="245">
        <f t="shared" si="31"/>
        <v>5874</v>
      </c>
      <c r="AP18" s="245">
        <f t="shared" si="31"/>
        <v>5732</v>
      </c>
      <c r="AQ18" s="245">
        <f t="shared" si="31"/>
        <v>2884</v>
      </c>
      <c r="AR18" s="245">
        <f t="shared" si="32"/>
        <v>724</v>
      </c>
      <c r="AS18" s="245">
        <f t="shared" si="26"/>
        <v>6053</v>
      </c>
      <c r="AT18" s="245">
        <f t="shared" si="26"/>
        <v>936</v>
      </c>
      <c r="AU18" s="245">
        <f t="shared" si="33"/>
        <v>1652</v>
      </c>
      <c r="AV18" s="245">
        <f t="shared" si="34"/>
        <v>967</v>
      </c>
      <c r="AW18" s="245">
        <f t="shared" si="35"/>
        <v>1047</v>
      </c>
      <c r="AX18" s="245">
        <f t="shared" si="36"/>
        <v>12974</v>
      </c>
      <c r="AY18" s="245">
        <f t="shared" si="37"/>
        <v>0</v>
      </c>
      <c r="AZ18" s="245">
        <f t="shared" si="38"/>
        <v>0</v>
      </c>
      <c r="BA18" s="245">
        <f t="shared" si="38"/>
        <v>184</v>
      </c>
      <c r="BB18" s="245">
        <f t="shared" si="27"/>
        <v>0</v>
      </c>
      <c r="BC18" s="245">
        <f t="shared" si="27"/>
        <v>3051</v>
      </c>
      <c r="BD18" s="245">
        <f t="shared" si="27"/>
        <v>4458</v>
      </c>
      <c r="BE18" s="229"/>
      <c r="BT18" s="168"/>
      <c r="CC18" s="168"/>
      <c r="CD18" s="169"/>
      <c r="CE18" s="169"/>
      <c r="CF18" s="169"/>
      <c r="CG18" s="169"/>
      <c r="CH18" s="169"/>
      <c r="CI18" s="169"/>
      <c r="CJ18" s="169"/>
      <c r="CK18" s="169"/>
      <c r="DD18" s="173"/>
      <c r="DE18" s="174"/>
      <c r="DF18" s="174"/>
      <c r="DG18" s="174"/>
      <c r="DH18" s="174"/>
      <c r="DI18" s="174"/>
      <c r="DJ18" s="174"/>
      <c r="DK18" s="174"/>
      <c r="DL18" s="174"/>
      <c r="DM18" s="174"/>
    </row>
    <row r="19" spans="1:117" x14ac:dyDescent="0.2">
      <c r="A19" s="119" t="str">
        <f t="shared" si="18"/>
        <v>2009WALES</v>
      </c>
      <c r="B19" s="150">
        <v>2009</v>
      </c>
      <c r="C19" s="151" t="s">
        <v>184</v>
      </c>
      <c r="D19" s="242"/>
      <c r="E19" s="242"/>
      <c r="F19" s="242"/>
      <c r="G19" s="243"/>
      <c r="H19" s="242"/>
      <c r="I19" s="243"/>
      <c r="J19" s="242"/>
      <c r="K19" s="242"/>
      <c r="L19" s="242"/>
      <c r="M19" s="243"/>
      <c r="N19" s="243"/>
      <c r="O19" s="242"/>
      <c r="P19" s="242"/>
      <c r="Q19" s="242"/>
      <c r="R19" s="243"/>
      <c r="S19" s="242"/>
      <c r="T19" s="243"/>
      <c r="U19" s="242"/>
      <c r="V19" s="243"/>
      <c r="W19" s="243"/>
      <c r="X19" s="243"/>
      <c r="Y19" s="243"/>
      <c r="Z19" s="242"/>
      <c r="AA19" s="242"/>
      <c r="AB19" s="243"/>
      <c r="AC19" s="243"/>
      <c r="AD19" s="243"/>
      <c r="AE19" s="242"/>
      <c r="AF19" s="243"/>
      <c r="AG19" s="242"/>
      <c r="AH19" s="242"/>
      <c r="AI19" s="176"/>
      <c r="AJ19" s="250">
        <f t="shared" ref="AJ19:AR19" si="39">SUM(AJ20:AJ26)</f>
        <v>51963</v>
      </c>
      <c r="AK19" s="250">
        <f t="shared" si="39"/>
        <v>207513</v>
      </c>
      <c r="AL19" s="250">
        <f t="shared" si="39"/>
        <v>469518</v>
      </c>
      <c r="AM19" s="250">
        <f t="shared" si="39"/>
        <v>42216</v>
      </c>
      <c r="AN19" s="250">
        <f t="shared" si="39"/>
        <v>0</v>
      </c>
      <c r="AO19" s="250">
        <f t="shared" si="39"/>
        <v>130725</v>
      </c>
      <c r="AP19" s="250">
        <f t="shared" si="39"/>
        <v>98877</v>
      </c>
      <c r="AQ19" s="250">
        <f t="shared" si="39"/>
        <v>61851</v>
      </c>
      <c r="AR19" s="250">
        <f t="shared" si="39"/>
        <v>14636</v>
      </c>
      <c r="AS19" s="250">
        <f t="shared" ref="AS19:AT19" si="40">SUM(AS20:AS26)</f>
        <v>146173</v>
      </c>
      <c r="AT19" s="250">
        <f t="shared" si="40"/>
        <v>22842</v>
      </c>
      <c r="AU19" s="250">
        <f t="shared" ref="AU19" si="41">SUM(AU20:AU26)</f>
        <v>28932</v>
      </c>
      <c r="AV19" s="250">
        <f t="shared" ref="AV19" si="42">SUM(AV20:AV26)</f>
        <v>15730</v>
      </c>
      <c r="AW19" s="250">
        <f t="shared" ref="AW19" si="43">SUM(AW20:AW26)</f>
        <v>24067</v>
      </c>
      <c r="AX19" s="250">
        <f t="shared" ref="AX19" si="44">SUM(AX20:AX26)</f>
        <v>305923</v>
      </c>
      <c r="AY19" s="250">
        <f>SUM(AY20:AY26)</f>
        <v>0</v>
      </c>
      <c r="AZ19" s="250">
        <f>SUM(AZ20:AZ26)</f>
        <v>0</v>
      </c>
      <c r="BA19" s="250">
        <f>SUM(BA20:BA26)</f>
        <v>2810</v>
      </c>
      <c r="BB19" s="250">
        <f t="shared" ref="BB19:BD19" si="45">SUM(BB20:BB26)</f>
        <v>0</v>
      </c>
      <c r="BC19" s="250">
        <f t="shared" si="45"/>
        <v>63256</v>
      </c>
      <c r="BD19" s="250">
        <f t="shared" si="45"/>
        <v>106384</v>
      </c>
      <c r="BE19" s="229"/>
      <c r="BT19" s="168"/>
      <c r="CC19" s="168"/>
      <c r="CD19" s="169"/>
      <c r="CE19" s="169"/>
      <c r="CF19" s="169"/>
      <c r="CG19" s="169"/>
      <c r="CH19" s="169"/>
      <c r="CI19" s="169"/>
      <c r="CJ19" s="169"/>
      <c r="CK19" s="169"/>
      <c r="DD19" s="173"/>
      <c r="DE19" s="174"/>
      <c r="DF19" s="174"/>
      <c r="DG19" s="174"/>
      <c r="DH19" s="174"/>
      <c r="DI19" s="174"/>
      <c r="DJ19" s="174"/>
      <c r="DK19" s="174"/>
      <c r="DL19" s="174"/>
      <c r="DM19" s="174"/>
    </row>
    <row r="20" spans="1:117" x14ac:dyDescent="0.2">
      <c r="A20" s="119" t="str">
        <f t="shared" si="18"/>
        <v>2009ABM ULHB</v>
      </c>
      <c r="B20" s="150">
        <v>2009</v>
      </c>
      <c r="C20" s="151" t="s">
        <v>21</v>
      </c>
      <c r="D20" s="242">
        <v>9875</v>
      </c>
      <c r="E20" s="242">
        <v>39013</v>
      </c>
      <c r="F20" s="242">
        <v>78203</v>
      </c>
      <c r="G20" s="243"/>
      <c r="H20" s="242">
        <v>6984</v>
      </c>
      <c r="I20" s="243"/>
      <c r="J20" s="242">
        <v>23394</v>
      </c>
      <c r="K20" s="242">
        <v>16240</v>
      </c>
      <c r="L20" s="242">
        <v>10364</v>
      </c>
      <c r="M20" s="243"/>
      <c r="N20" s="243"/>
      <c r="O20" s="242">
        <v>2578</v>
      </c>
      <c r="P20" s="242">
        <v>27291</v>
      </c>
      <c r="Q20" s="242">
        <v>4133</v>
      </c>
      <c r="R20" s="243"/>
      <c r="S20" s="242">
        <v>5301</v>
      </c>
      <c r="T20" s="243"/>
      <c r="U20" s="242">
        <v>3303</v>
      </c>
      <c r="V20" s="243"/>
      <c r="W20" s="243"/>
      <c r="X20" s="243"/>
      <c r="Y20" s="243"/>
      <c r="Z20" s="242">
        <v>4643</v>
      </c>
      <c r="AA20" s="242">
        <v>51418</v>
      </c>
      <c r="AB20" s="243"/>
      <c r="AC20" s="243"/>
      <c r="AD20" s="243"/>
      <c r="AE20" s="242">
        <v>508</v>
      </c>
      <c r="AF20" s="243"/>
      <c r="AG20" s="242">
        <v>11761</v>
      </c>
      <c r="AH20" s="242">
        <v>17876</v>
      </c>
      <c r="AI20" s="176"/>
      <c r="AJ20" s="246">
        <f>D20</f>
        <v>9875</v>
      </c>
      <c r="AK20" s="246">
        <f>E20</f>
        <v>39013</v>
      </c>
      <c r="AL20" s="246">
        <f>F20</f>
        <v>78203</v>
      </c>
      <c r="AM20" s="246">
        <f>H20</f>
        <v>6984</v>
      </c>
      <c r="AN20" s="245">
        <f>I20+M20+N20</f>
        <v>0</v>
      </c>
      <c r="AO20" s="245">
        <f>J20</f>
        <v>23394</v>
      </c>
      <c r="AP20" s="245">
        <f>K20</f>
        <v>16240</v>
      </c>
      <c r="AQ20" s="245">
        <f>L20</f>
        <v>10364</v>
      </c>
      <c r="AR20" s="245">
        <f>O20</f>
        <v>2578</v>
      </c>
      <c r="AS20" s="245">
        <f t="shared" ref="AS20:AT26" si="46">P20</f>
        <v>27291</v>
      </c>
      <c r="AT20" s="245">
        <f t="shared" si="46"/>
        <v>4133</v>
      </c>
      <c r="AU20" s="245">
        <f>SUM(R20:T20)+SUM(W20:X20)</f>
        <v>5301</v>
      </c>
      <c r="AV20" s="245">
        <f>U20+V20</f>
        <v>3303</v>
      </c>
      <c r="AW20" s="245">
        <f>Z20</f>
        <v>4643</v>
      </c>
      <c r="AX20" s="245">
        <f>AA20</f>
        <v>51418</v>
      </c>
      <c r="AY20" s="245">
        <f>AB20+AC20</f>
        <v>0</v>
      </c>
      <c r="AZ20" s="245">
        <f>AD20</f>
        <v>0</v>
      </c>
      <c r="BA20" s="245">
        <f>AE20</f>
        <v>508</v>
      </c>
      <c r="BB20" s="245">
        <f t="shared" ref="BB20:BD26" si="47">AF20</f>
        <v>0</v>
      </c>
      <c r="BC20" s="245">
        <f t="shared" si="47"/>
        <v>11761</v>
      </c>
      <c r="BD20" s="245">
        <f t="shared" si="47"/>
        <v>17876</v>
      </c>
      <c r="BE20" s="234"/>
      <c r="BT20" s="168"/>
      <c r="CC20" s="168"/>
      <c r="CD20" s="169"/>
      <c r="CE20" s="169"/>
      <c r="CF20" s="169"/>
      <c r="CG20" s="169"/>
      <c r="CH20" s="169"/>
      <c r="CI20" s="169"/>
      <c r="CJ20" s="169"/>
      <c r="CK20" s="169"/>
      <c r="CM20" s="166"/>
      <c r="CN20" s="164"/>
      <c r="CO20" s="165"/>
      <c r="CP20" s="165"/>
      <c r="CQ20" s="164"/>
      <c r="CR20" s="164"/>
      <c r="CS20" s="164"/>
      <c r="CT20" s="166"/>
      <c r="DD20" s="173"/>
      <c r="DE20" s="166"/>
      <c r="DF20" s="164"/>
      <c r="DG20" s="165"/>
      <c r="DH20" s="165"/>
      <c r="DI20" s="164"/>
      <c r="DJ20" s="164"/>
      <c r="DK20" s="164"/>
      <c r="DL20" s="166"/>
      <c r="DM20" s="174"/>
    </row>
    <row r="21" spans="1:117" x14ac:dyDescent="0.2">
      <c r="A21" s="119" t="str">
        <f t="shared" si="18"/>
        <v>2009Aneurin Bevan LHB</v>
      </c>
      <c r="B21" s="150">
        <v>2009</v>
      </c>
      <c r="C21" s="151" t="s">
        <v>22</v>
      </c>
      <c r="D21" s="242">
        <v>9113</v>
      </c>
      <c r="E21" s="242">
        <v>38450</v>
      </c>
      <c r="F21" s="242">
        <v>92252</v>
      </c>
      <c r="G21" s="243"/>
      <c r="H21" s="242">
        <v>7773</v>
      </c>
      <c r="I21" s="243"/>
      <c r="J21" s="242">
        <v>24937</v>
      </c>
      <c r="K21" s="242">
        <v>21410</v>
      </c>
      <c r="L21" s="242">
        <v>11627</v>
      </c>
      <c r="M21" s="243"/>
      <c r="N21" s="243"/>
      <c r="O21" s="242">
        <v>2710</v>
      </c>
      <c r="P21" s="242">
        <v>30356</v>
      </c>
      <c r="Q21" s="242">
        <v>4349</v>
      </c>
      <c r="R21" s="243"/>
      <c r="S21" s="242">
        <v>5577</v>
      </c>
      <c r="T21" s="243"/>
      <c r="U21" s="242">
        <v>2806</v>
      </c>
      <c r="V21" s="243"/>
      <c r="W21" s="243"/>
      <c r="X21" s="243"/>
      <c r="Y21" s="243"/>
      <c r="Z21" s="242">
        <v>4632</v>
      </c>
      <c r="AA21" s="242">
        <v>65865</v>
      </c>
      <c r="AB21" s="243"/>
      <c r="AC21" s="243"/>
      <c r="AD21" s="243"/>
      <c r="AE21" s="242">
        <v>657</v>
      </c>
      <c r="AF21" s="243"/>
      <c r="AG21" s="242">
        <v>11365</v>
      </c>
      <c r="AH21" s="242">
        <v>21782</v>
      </c>
      <c r="AI21" s="176"/>
      <c r="AJ21" s="246">
        <f t="shared" ref="AJ21:AL26" si="48">D21</f>
        <v>9113</v>
      </c>
      <c r="AK21" s="246">
        <f t="shared" si="48"/>
        <v>38450</v>
      </c>
      <c r="AL21" s="246">
        <f t="shared" si="48"/>
        <v>92252</v>
      </c>
      <c r="AM21" s="246">
        <f t="shared" ref="AM21:AM26" si="49">H21</f>
        <v>7773</v>
      </c>
      <c r="AN21" s="245">
        <f t="shared" ref="AN21:AN26" si="50">I21+M21+N21</f>
        <v>0</v>
      </c>
      <c r="AO21" s="245">
        <f t="shared" ref="AO21:AQ26" si="51">J21</f>
        <v>24937</v>
      </c>
      <c r="AP21" s="245">
        <f t="shared" si="51"/>
        <v>21410</v>
      </c>
      <c r="AQ21" s="245">
        <f t="shared" si="51"/>
        <v>11627</v>
      </c>
      <c r="AR21" s="245">
        <f t="shared" ref="AR21:AR26" si="52">O21</f>
        <v>2710</v>
      </c>
      <c r="AS21" s="245">
        <f t="shared" si="46"/>
        <v>30356</v>
      </c>
      <c r="AT21" s="245">
        <f t="shared" si="46"/>
        <v>4349</v>
      </c>
      <c r="AU21" s="245">
        <f t="shared" ref="AU21:AU26" si="53">SUM(R21:T21)+SUM(W21:X21)</f>
        <v>5577</v>
      </c>
      <c r="AV21" s="245">
        <f t="shared" ref="AV21:AV26" si="54">U21+V21</f>
        <v>2806</v>
      </c>
      <c r="AW21" s="245">
        <f t="shared" ref="AW21:AW26" si="55">Z21</f>
        <v>4632</v>
      </c>
      <c r="AX21" s="245">
        <f t="shared" ref="AX21:AX26" si="56">AA21</f>
        <v>65865</v>
      </c>
      <c r="AY21" s="245">
        <f t="shared" ref="AY21:AY26" si="57">AB21+AC21</f>
        <v>0</v>
      </c>
      <c r="AZ21" s="245">
        <f t="shared" ref="AZ21:BA26" si="58">AD21</f>
        <v>0</v>
      </c>
      <c r="BA21" s="245">
        <f t="shared" si="58"/>
        <v>657</v>
      </c>
      <c r="BB21" s="245">
        <f t="shared" si="47"/>
        <v>0</v>
      </c>
      <c r="BC21" s="245">
        <f t="shared" si="47"/>
        <v>11365</v>
      </c>
      <c r="BD21" s="245">
        <f t="shared" si="47"/>
        <v>21782</v>
      </c>
      <c r="BE21" s="229"/>
      <c r="BT21" s="168"/>
      <c r="CC21" s="168"/>
      <c r="CD21" s="169"/>
      <c r="CE21" s="169"/>
      <c r="CF21" s="169"/>
      <c r="CG21" s="169"/>
      <c r="CH21" s="169"/>
      <c r="CI21" s="169"/>
      <c r="CJ21" s="169"/>
      <c r="CK21" s="169"/>
      <c r="DD21" s="175"/>
      <c r="DE21" s="174"/>
      <c r="DF21" s="174"/>
      <c r="DG21" s="174"/>
      <c r="DH21" s="174"/>
      <c r="DI21" s="174"/>
      <c r="DJ21" s="174"/>
      <c r="DK21" s="174"/>
      <c r="DL21" s="174"/>
      <c r="DM21" s="174"/>
    </row>
    <row r="22" spans="1:117" x14ac:dyDescent="0.2">
      <c r="A22" s="119" t="str">
        <f t="shared" si="18"/>
        <v>2009Betsi Cadwaladr ULHB</v>
      </c>
      <c r="B22" s="150">
        <v>2009</v>
      </c>
      <c r="C22" s="151" t="s">
        <v>23</v>
      </c>
      <c r="D22" s="242">
        <v>11781</v>
      </c>
      <c r="E22" s="242">
        <v>45381</v>
      </c>
      <c r="F22" s="242">
        <v>106257</v>
      </c>
      <c r="G22" s="243"/>
      <c r="H22" s="242">
        <v>10691</v>
      </c>
      <c r="I22" s="243"/>
      <c r="J22" s="242">
        <v>30512</v>
      </c>
      <c r="K22" s="242">
        <v>20931</v>
      </c>
      <c r="L22" s="242">
        <v>15400</v>
      </c>
      <c r="M22" s="243"/>
      <c r="N22" s="243"/>
      <c r="O22" s="242">
        <v>3429</v>
      </c>
      <c r="P22" s="242">
        <v>30471</v>
      </c>
      <c r="Q22" s="242">
        <v>4964</v>
      </c>
      <c r="R22" s="243"/>
      <c r="S22" s="242">
        <v>6191</v>
      </c>
      <c r="T22" s="243"/>
      <c r="U22" s="242">
        <v>3299</v>
      </c>
      <c r="V22" s="243"/>
      <c r="W22" s="243"/>
      <c r="X22" s="243"/>
      <c r="Y22" s="243"/>
      <c r="Z22" s="242">
        <v>4695</v>
      </c>
      <c r="AA22" s="242">
        <v>65537</v>
      </c>
      <c r="AB22" s="243"/>
      <c r="AC22" s="243"/>
      <c r="AD22" s="243"/>
      <c r="AE22" s="242">
        <v>625</v>
      </c>
      <c r="AF22" s="243"/>
      <c r="AG22" s="242">
        <v>14119</v>
      </c>
      <c r="AH22" s="242">
        <v>25077</v>
      </c>
      <c r="AI22" s="176"/>
      <c r="AJ22" s="246">
        <f t="shared" si="48"/>
        <v>11781</v>
      </c>
      <c r="AK22" s="246">
        <f t="shared" si="48"/>
        <v>45381</v>
      </c>
      <c r="AL22" s="246">
        <f t="shared" si="48"/>
        <v>106257</v>
      </c>
      <c r="AM22" s="246">
        <f t="shared" si="49"/>
        <v>10691</v>
      </c>
      <c r="AN22" s="245">
        <f t="shared" si="50"/>
        <v>0</v>
      </c>
      <c r="AO22" s="245">
        <f t="shared" si="51"/>
        <v>30512</v>
      </c>
      <c r="AP22" s="245">
        <f t="shared" si="51"/>
        <v>20931</v>
      </c>
      <c r="AQ22" s="245">
        <f t="shared" si="51"/>
        <v>15400</v>
      </c>
      <c r="AR22" s="245">
        <f t="shared" si="52"/>
        <v>3429</v>
      </c>
      <c r="AS22" s="245">
        <f t="shared" si="46"/>
        <v>30471</v>
      </c>
      <c r="AT22" s="245">
        <f t="shared" si="46"/>
        <v>4964</v>
      </c>
      <c r="AU22" s="245">
        <f t="shared" si="53"/>
        <v>6191</v>
      </c>
      <c r="AV22" s="245">
        <f t="shared" si="54"/>
        <v>3299</v>
      </c>
      <c r="AW22" s="245">
        <f t="shared" si="55"/>
        <v>4695</v>
      </c>
      <c r="AX22" s="245">
        <f t="shared" si="56"/>
        <v>65537</v>
      </c>
      <c r="AY22" s="245">
        <f t="shared" si="57"/>
        <v>0</v>
      </c>
      <c r="AZ22" s="245">
        <f t="shared" si="58"/>
        <v>0</v>
      </c>
      <c r="BA22" s="245">
        <f t="shared" si="58"/>
        <v>625</v>
      </c>
      <c r="BB22" s="245">
        <f t="shared" si="47"/>
        <v>0</v>
      </c>
      <c r="BC22" s="245">
        <f t="shared" si="47"/>
        <v>14119</v>
      </c>
      <c r="BD22" s="245">
        <f t="shared" si="47"/>
        <v>25077</v>
      </c>
      <c r="BE22" s="229"/>
      <c r="BT22" s="168"/>
      <c r="CC22" s="168"/>
      <c r="CD22" s="169"/>
      <c r="CE22" s="169"/>
      <c r="CF22" s="169"/>
      <c r="CG22" s="169"/>
      <c r="CH22" s="169"/>
      <c r="CI22" s="169"/>
      <c r="CJ22" s="169"/>
      <c r="CK22" s="169"/>
      <c r="DD22" s="175"/>
      <c r="DE22" s="174"/>
      <c r="DF22" s="174"/>
      <c r="DG22" s="174"/>
      <c r="DH22" s="174"/>
      <c r="DI22" s="174"/>
      <c r="DJ22" s="174"/>
      <c r="DK22" s="174"/>
      <c r="DL22" s="174"/>
      <c r="DM22" s="174"/>
    </row>
    <row r="23" spans="1:117" x14ac:dyDescent="0.2">
      <c r="A23" s="119" t="str">
        <f t="shared" si="18"/>
        <v>2009Cardiff &amp; Vale ULHB</v>
      </c>
      <c r="B23" s="150">
        <v>2009</v>
      </c>
      <c r="C23" s="151" t="s">
        <v>24</v>
      </c>
      <c r="D23" s="242">
        <v>6563</v>
      </c>
      <c r="E23" s="242">
        <v>31394</v>
      </c>
      <c r="F23" s="242">
        <v>59904</v>
      </c>
      <c r="G23" s="243"/>
      <c r="H23" s="242">
        <v>5409</v>
      </c>
      <c r="I23" s="243"/>
      <c r="J23" s="242">
        <v>15379</v>
      </c>
      <c r="K23" s="242">
        <v>12719</v>
      </c>
      <c r="L23" s="242">
        <v>6309</v>
      </c>
      <c r="M23" s="243"/>
      <c r="N23" s="243"/>
      <c r="O23" s="242">
        <v>1965</v>
      </c>
      <c r="P23" s="242">
        <v>18655</v>
      </c>
      <c r="Q23" s="242">
        <v>2980</v>
      </c>
      <c r="R23" s="243"/>
      <c r="S23" s="242">
        <v>3406</v>
      </c>
      <c r="T23" s="243"/>
      <c r="U23" s="242">
        <v>1940</v>
      </c>
      <c r="V23" s="243"/>
      <c r="W23" s="243"/>
      <c r="X23" s="243"/>
      <c r="Y23" s="243"/>
      <c r="Z23" s="242">
        <v>3719</v>
      </c>
      <c r="AA23" s="242">
        <v>39917</v>
      </c>
      <c r="AB23" s="243"/>
      <c r="AC23" s="243"/>
      <c r="AD23" s="243"/>
      <c r="AE23" s="242">
        <v>295</v>
      </c>
      <c r="AF23" s="243"/>
      <c r="AG23" s="242">
        <v>8211</v>
      </c>
      <c r="AH23" s="242">
        <v>13114</v>
      </c>
      <c r="AI23" s="176"/>
      <c r="AJ23" s="246">
        <f t="shared" si="48"/>
        <v>6563</v>
      </c>
      <c r="AK23" s="246">
        <f t="shared" si="48"/>
        <v>31394</v>
      </c>
      <c r="AL23" s="246">
        <f t="shared" si="48"/>
        <v>59904</v>
      </c>
      <c r="AM23" s="246">
        <f t="shared" si="49"/>
        <v>5409</v>
      </c>
      <c r="AN23" s="245">
        <f t="shared" si="50"/>
        <v>0</v>
      </c>
      <c r="AO23" s="245">
        <f t="shared" si="51"/>
        <v>15379</v>
      </c>
      <c r="AP23" s="245">
        <f t="shared" si="51"/>
        <v>12719</v>
      </c>
      <c r="AQ23" s="245">
        <f t="shared" si="51"/>
        <v>6309</v>
      </c>
      <c r="AR23" s="245">
        <f t="shared" si="52"/>
        <v>1965</v>
      </c>
      <c r="AS23" s="245">
        <f t="shared" si="46"/>
        <v>18655</v>
      </c>
      <c r="AT23" s="245">
        <f t="shared" si="46"/>
        <v>2980</v>
      </c>
      <c r="AU23" s="245">
        <f t="shared" si="53"/>
        <v>3406</v>
      </c>
      <c r="AV23" s="245">
        <f t="shared" si="54"/>
        <v>1940</v>
      </c>
      <c r="AW23" s="245">
        <f t="shared" si="55"/>
        <v>3719</v>
      </c>
      <c r="AX23" s="245">
        <f t="shared" si="56"/>
        <v>39917</v>
      </c>
      <c r="AY23" s="245">
        <f t="shared" si="57"/>
        <v>0</v>
      </c>
      <c r="AZ23" s="245">
        <f t="shared" si="58"/>
        <v>0</v>
      </c>
      <c r="BA23" s="245">
        <f t="shared" si="58"/>
        <v>295</v>
      </c>
      <c r="BB23" s="245">
        <f t="shared" si="47"/>
        <v>0</v>
      </c>
      <c r="BC23" s="245">
        <f t="shared" si="47"/>
        <v>8211</v>
      </c>
      <c r="BD23" s="245">
        <f t="shared" si="47"/>
        <v>13114</v>
      </c>
      <c r="BE23" s="229"/>
      <c r="BT23" s="168"/>
      <c r="CC23" s="168"/>
      <c r="CD23" s="169"/>
      <c r="CE23" s="169"/>
      <c r="CF23" s="169"/>
      <c r="CG23" s="169"/>
      <c r="CH23" s="169"/>
      <c r="CI23" s="169"/>
      <c r="CJ23" s="169"/>
      <c r="CK23" s="169"/>
      <c r="DD23" s="175"/>
      <c r="DE23" s="174"/>
      <c r="DF23" s="174"/>
      <c r="DG23" s="174"/>
      <c r="DH23" s="174"/>
      <c r="DI23" s="174"/>
      <c r="DJ23" s="174"/>
      <c r="DK23" s="174"/>
      <c r="DL23" s="174"/>
      <c r="DM23" s="174"/>
    </row>
    <row r="24" spans="1:117" x14ac:dyDescent="0.2">
      <c r="A24" s="119" t="str">
        <f t="shared" si="18"/>
        <v>2009Cwm Taf LHB</v>
      </c>
      <c r="B24" s="150">
        <v>2009</v>
      </c>
      <c r="C24" s="151" t="s">
        <v>25</v>
      </c>
      <c r="D24" s="242">
        <v>4378</v>
      </c>
      <c r="E24" s="242">
        <v>18335</v>
      </c>
      <c r="F24" s="242">
        <v>48387</v>
      </c>
      <c r="G24" s="243"/>
      <c r="H24" s="242">
        <v>3496</v>
      </c>
      <c r="I24" s="243"/>
      <c r="J24" s="242">
        <v>13077</v>
      </c>
      <c r="K24" s="242">
        <v>7807</v>
      </c>
      <c r="L24" s="242">
        <v>7957</v>
      </c>
      <c r="M24" s="243"/>
      <c r="N24" s="243"/>
      <c r="O24" s="242">
        <v>1273</v>
      </c>
      <c r="P24" s="242">
        <v>14330</v>
      </c>
      <c r="Q24" s="242">
        <v>2560</v>
      </c>
      <c r="R24" s="243"/>
      <c r="S24" s="242">
        <v>2851</v>
      </c>
      <c r="T24" s="243"/>
      <c r="U24" s="242">
        <v>1485</v>
      </c>
      <c r="V24" s="243"/>
      <c r="W24" s="243"/>
      <c r="X24" s="243"/>
      <c r="Y24" s="243"/>
      <c r="Z24" s="242">
        <v>2326</v>
      </c>
      <c r="AA24" s="242">
        <v>33362</v>
      </c>
      <c r="AB24" s="243"/>
      <c r="AC24" s="243"/>
      <c r="AD24" s="243"/>
      <c r="AE24" s="242">
        <v>159</v>
      </c>
      <c r="AF24" s="243"/>
      <c r="AG24" s="242">
        <v>6023</v>
      </c>
      <c r="AH24" s="242">
        <v>10445</v>
      </c>
      <c r="AI24" s="176"/>
      <c r="AJ24" s="246">
        <f t="shared" si="48"/>
        <v>4378</v>
      </c>
      <c r="AK24" s="246">
        <f t="shared" si="48"/>
        <v>18335</v>
      </c>
      <c r="AL24" s="246">
        <f t="shared" si="48"/>
        <v>48387</v>
      </c>
      <c r="AM24" s="246">
        <f t="shared" si="49"/>
        <v>3496</v>
      </c>
      <c r="AN24" s="245">
        <f t="shared" si="50"/>
        <v>0</v>
      </c>
      <c r="AO24" s="245">
        <f t="shared" si="51"/>
        <v>13077</v>
      </c>
      <c r="AP24" s="245">
        <f t="shared" si="51"/>
        <v>7807</v>
      </c>
      <c r="AQ24" s="245">
        <f t="shared" si="51"/>
        <v>7957</v>
      </c>
      <c r="AR24" s="245">
        <f t="shared" si="52"/>
        <v>1273</v>
      </c>
      <c r="AS24" s="245">
        <f t="shared" si="46"/>
        <v>14330</v>
      </c>
      <c r="AT24" s="245">
        <f t="shared" si="46"/>
        <v>2560</v>
      </c>
      <c r="AU24" s="245">
        <f t="shared" si="53"/>
        <v>2851</v>
      </c>
      <c r="AV24" s="245">
        <f t="shared" si="54"/>
        <v>1485</v>
      </c>
      <c r="AW24" s="245">
        <f t="shared" si="55"/>
        <v>2326</v>
      </c>
      <c r="AX24" s="245">
        <f t="shared" si="56"/>
        <v>33362</v>
      </c>
      <c r="AY24" s="245">
        <f t="shared" si="57"/>
        <v>0</v>
      </c>
      <c r="AZ24" s="245">
        <f t="shared" si="58"/>
        <v>0</v>
      </c>
      <c r="BA24" s="245">
        <f t="shared" si="58"/>
        <v>159</v>
      </c>
      <c r="BB24" s="245">
        <f t="shared" si="47"/>
        <v>0</v>
      </c>
      <c r="BC24" s="245">
        <f t="shared" si="47"/>
        <v>6023</v>
      </c>
      <c r="BD24" s="245">
        <f t="shared" si="47"/>
        <v>10445</v>
      </c>
      <c r="BE24" s="229"/>
      <c r="BT24" s="168"/>
      <c r="CC24" s="168"/>
      <c r="CD24" s="169"/>
      <c r="CE24" s="169"/>
      <c r="CF24" s="169"/>
      <c r="CG24" s="169"/>
      <c r="CH24" s="169"/>
      <c r="CI24" s="169"/>
      <c r="CJ24" s="169"/>
      <c r="CK24" s="169"/>
      <c r="DD24" s="175"/>
      <c r="DE24" s="174"/>
      <c r="DF24" s="174"/>
      <c r="DG24" s="174"/>
      <c r="DH24" s="174"/>
      <c r="DI24" s="174"/>
      <c r="DJ24" s="174"/>
      <c r="DK24" s="174"/>
      <c r="DL24" s="174"/>
      <c r="DM24" s="174"/>
    </row>
    <row r="25" spans="1:117" x14ac:dyDescent="0.2">
      <c r="A25" s="119" t="str">
        <f t="shared" si="18"/>
        <v>2009Hywel Dda LHB</v>
      </c>
      <c r="B25" s="150">
        <v>2009</v>
      </c>
      <c r="C25" s="151" t="s">
        <v>26</v>
      </c>
      <c r="D25" s="242">
        <v>7719</v>
      </c>
      <c r="E25" s="242">
        <v>26072</v>
      </c>
      <c r="F25" s="242">
        <v>62203</v>
      </c>
      <c r="G25" s="243"/>
      <c r="H25" s="242">
        <v>5495</v>
      </c>
      <c r="I25" s="243"/>
      <c r="J25" s="242">
        <v>17617</v>
      </c>
      <c r="K25" s="242">
        <v>13083</v>
      </c>
      <c r="L25" s="242">
        <v>7318</v>
      </c>
      <c r="M25" s="243"/>
      <c r="N25" s="243"/>
      <c r="O25" s="242">
        <v>1908</v>
      </c>
      <c r="P25" s="242">
        <v>18779</v>
      </c>
      <c r="Q25" s="242">
        <v>2899</v>
      </c>
      <c r="R25" s="243"/>
      <c r="S25" s="242">
        <v>4027</v>
      </c>
      <c r="T25" s="243"/>
      <c r="U25" s="242">
        <v>1951</v>
      </c>
      <c r="V25" s="243"/>
      <c r="W25" s="243"/>
      <c r="X25" s="243"/>
      <c r="Y25" s="243"/>
      <c r="Z25" s="242">
        <v>2985</v>
      </c>
      <c r="AA25" s="242">
        <v>36209</v>
      </c>
      <c r="AB25" s="243"/>
      <c r="AC25" s="243"/>
      <c r="AD25" s="243"/>
      <c r="AE25" s="242">
        <v>440</v>
      </c>
      <c r="AF25" s="243"/>
      <c r="AG25" s="242">
        <v>8659</v>
      </c>
      <c r="AH25" s="242">
        <v>13443</v>
      </c>
      <c r="AI25" s="176"/>
      <c r="AJ25" s="246">
        <f t="shared" si="48"/>
        <v>7719</v>
      </c>
      <c r="AK25" s="246">
        <f t="shared" si="48"/>
        <v>26072</v>
      </c>
      <c r="AL25" s="246">
        <f t="shared" si="48"/>
        <v>62203</v>
      </c>
      <c r="AM25" s="246">
        <f t="shared" si="49"/>
        <v>5495</v>
      </c>
      <c r="AN25" s="245">
        <f t="shared" si="50"/>
        <v>0</v>
      </c>
      <c r="AO25" s="245">
        <f t="shared" si="51"/>
        <v>17617</v>
      </c>
      <c r="AP25" s="245">
        <f t="shared" si="51"/>
        <v>13083</v>
      </c>
      <c r="AQ25" s="245">
        <f t="shared" si="51"/>
        <v>7318</v>
      </c>
      <c r="AR25" s="245">
        <f t="shared" si="52"/>
        <v>1908</v>
      </c>
      <c r="AS25" s="245">
        <f t="shared" si="46"/>
        <v>18779</v>
      </c>
      <c r="AT25" s="245">
        <f t="shared" si="46"/>
        <v>2899</v>
      </c>
      <c r="AU25" s="245">
        <f t="shared" si="53"/>
        <v>4027</v>
      </c>
      <c r="AV25" s="245">
        <f t="shared" si="54"/>
        <v>1951</v>
      </c>
      <c r="AW25" s="245">
        <f t="shared" si="55"/>
        <v>2985</v>
      </c>
      <c r="AX25" s="245">
        <f t="shared" si="56"/>
        <v>36209</v>
      </c>
      <c r="AY25" s="245">
        <f t="shared" si="57"/>
        <v>0</v>
      </c>
      <c r="AZ25" s="245">
        <f t="shared" si="58"/>
        <v>0</v>
      </c>
      <c r="BA25" s="245">
        <f t="shared" si="58"/>
        <v>440</v>
      </c>
      <c r="BB25" s="245">
        <f t="shared" si="47"/>
        <v>0</v>
      </c>
      <c r="BC25" s="245">
        <f t="shared" si="47"/>
        <v>8659</v>
      </c>
      <c r="BD25" s="245">
        <f t="shared" si="47"/>
        <v>13443</v>
      </c>
      <c r="BE25" s="229"/>
      <c r="BT25" s="168"/>
      <c r="CC25" s="168"/>
      <c r="CD25" s="169"/>
      <c r="CE25" s="169"/>
      <c r="CF25" s="169"/>
      <c r="CG25" s="169"/>
      <c r="CH25" s="169"/>
      <c r="CI25" s="169"/>
      <c r="CJ25" s="169"/>
      <c r="CK25" s="169"/>
      <c r="DD25" s="175"/>
      <c r="DE25" s="174"/>
      <c r="DF25" s="174"/>
      <c r="DG25" s="174"/>
      <c r="DH25" s="174"/>
      <c r="DI25" s="174"/>
      <c r="DJ25" s="174"/>
      <c r="DK25" s="174"/>
      <c r="DL25" s="174"/>
      <c r="DM25" s="174"/>
    </row>
    <row r="26" spans="1:117" x14ac:dyDescent="0.2">
      <c r="A26" s="119" t="str">
        <f t="shared" si="18"/>
        <v>2009Powys Teaching LHB</v>
      </c>
      <c r="B26" s="150">
        <v>2009</v>
      </c>
      <c r="C26" s="151" t="s">
        <v>27</v>
      </c>
      <c r="D26" s="242">
        <v>2534</v>
      </c>
      <c r="E26" s="242">
        <v>8868</v>
      </c>
      <c r="F26" s="242">
        <v>22312</v>
      </c>
      <c r="G26" s="243"/>
      <c r="H26" s="242">
        <v>2368</v>
      </c>
      <c r="I26" s="243"/>
      <c r="J26" s="242">
        <v>5809</v>
      </c>
      <c r="K26" s="242">
        <v>6687</v>
      </c>
      <c r="L26" s="242">
        <v>2876</v>
      </c>
      <c r="M26" s="243"/>
      <c r="N26" s="243"/>
      <c r="O26" s="242">
        <v>773</v>
      </c>
      <c r="P26" s="242">
        <v>6291</v>
      </c>
      <c r="Q26" s="242">
        <v>957</v>
      </c>
      <c r="R26" s="243"/>
      <c r="S26" s="242">
        <v>1579</v>
      </c>
      <c r="T26" s="243"/>
      <c r="U26" s="242">
        <v>946</v>
      </c>
      <c r="V26" s="243"/>
      <c r="W26" s="243"/>
      <c r="X26" s="243"/>
      <c r="Y26" s="243"/>
      <c r="Z26" s="242">
        <v>1067</v>
      </c>
      <c r="AA26" s="242">
        <v>13615</v>
      </c>
      <c r="AB26" s="243"/>
      <c r="AC26" s="243"/>
      <c r="AD26" s="243"/>
      <c r="AE26" s="242">
        <v>126</v>
      </c>
      <c r="AF26" s="243"/>
      <c r="AG26" s="242">
        <v>3118</v>
      </c>
      <c r="AH26" s="242">
        <v>4647</v>
      </c>
      <c r="AI26" s="176"/>
      <c r="AJ26" s="246">
        <f t="shared" si="48"/>
        <v>2534</v>
      </c>
      <c r="AK26" s="246">
        <f t="shared" si="48"/>
        <v>8868</v>
      </c>
      <c r="AL26" s="246">
        <f t="shared" si="48"/>
        <v>22312</v>
      </c>
      <c r="AM26" s="246">
        <f t="shared" si="49"/>
        <v>2368</v>
      </c>
      <c r="AN26" s="245">
        <f t="shared" si="50"/>
        <v>0</v>
      </c>
      <c r="AO26" s="245">
        <f t="shared" si="51"/>
        <v>5809</v>
      </c>
      <c r="AP26" s="245">
        <f t="shared" si="51"/>
        <v>6687</v>
      </c>
      <c r="AQ26" s="245">
        <f t="shared" si="51"/>
        <v>2876</v>
      </c>
      <c r="AR26" s="245">
        <f t="shared" si="52"/>
        <v>773</v>
      </c>
      <c r="AS26" s="245">
        <f t="shared" si="46"/>
        <v>6291</v>
      </c>
      <c r="AT26" s="245">
        <f t="shared" si="46"/>
        <v>957</v>
      </c>
      <c r="AU26" s="245">
        <f t="shared" si="53"/>
        <v>1579</v>
      </c>
      <c r="AV26" s="245">
        <f t="shared" si="54"/>
        <v>946</v>
      </c>
      <c r="AW26" s="245">
        <f t="shared" si="55"/>
        <v>1067</v>
      </c>
      <c r="AX26" s="245">
        <f t="shared" si="56"/>
        <v>13615</v>
      </c>
      <c r="AY26" s="245">
        <f t="shared" si="57"/>
        <v>0</v>
      </c>
      <c r="AZ26" s="245">
        <f t="shared" si="58"/>
        <v>0</v>
      </c>
      <c r="BA26" s="245">
        <f t="shared" si="58"/>
        <v>126</v>
      </c>
      <c r="BB26" s="245">
        <f t="shared" si="47"/>
        <v>0</v>
      </c>
      <c r="BC26" s="245">
        <f t="shared" si="47"/>
        <v>3118</v>
      </c>
      <c r="BD26" s="245">
        <f t="shared" si="47"/>
        <v>4647</v>
      </c>
      <c r="BE26" s="229"/>
      <c r="BT26" s="168"/>
      <c r="CC26" s="168"/>
      <c r="CD26" s="169"/>
      <c r="CE26" s="169"/>
      <c r="CF26" s="169"/>
      <c r="CG26" s="169"/>
      <c r="CH26" s="169"/>
      <c r="CI26" s="169"/>
      <c r="CJ26" s="169"/>
      <c r="CK26" s="169"/>
      <c r="DD26" s="175"/>
      <c r="DE26" s="174"/>
      <c r="DF26" s="174"/>
      <c r="DG26" s="174"/>
      <c r="DH26" s="174"/>
      <c r="DI26" s="174"/>
      <c r="DJ26" s="174"/>
      <c r="DK26" s="174"/>
      <c r="DL26" s="174"/>
      <c r="DM26" s="174"/>
    </row>
    <row r="27" spans="1:117" x14ac:dyDescent="0.2">
      <c r="A27" s="119" t="str">
        <f t="shared" si="18"/>
        <v>2010WALES</v>
      </c>
      <c r="B27" s="150">
        <v>2010</v>
      </c>
      <c r="C27" s="151" t="s">
        <v>184</v>
      </c>
      <c r="D27" s="242"/>
      <c r="E27" s="242"/>
      <c r="F27" s="242"/>
      <c r="G27" s="243"/>
      <c r="H27" s="242"/>
      <c r="I27" s="243"/>
      <c r="J27" s="242"/>
      <c r="K27" s="242"/>
      <c r="L27" s="242"/>
      <c r="M27" s="243"/>
      <c r="N27" s="243"/>
      <c r="O27" s="242"/>
      <c r="P27" s="242"/>
      <c r="Q27" s="242"/>
      <c r="R27" s="243"/>
      <c r="S27" s="242"/>
      <c r="T27" s="243"/>
      <c r="U27" s="247"/>
      <c r="V27" s="243"/>
      <c r="W27" s="243"/>
      <c r="X27" s="243"/>
      <c r="Y27" s="243"/>
      <c r="Z27" s="242"/>
      <c r="AA27" s="242"/>
      <c r="AB27" s="243"/>
      <c r="AC27" s="243"/>
      <c r="AD27" s="243"/>
      <c r="AE27" s="242"/>
      <c r="AF27" s="243"/>
      <c r="AG27" s="242"/>
      <c r="AH27" s="242"/>
      <c r="AI27" s="176"/>
      <c r="AJ27" s="250">
        <f t="shared" ref="AJ27:AR27" si="59">SUM(AJ28:AJ34)</f>
        <v>53403</v>
      </c>
      <c r="AK27" s="250">
        <f t="shared" si="59"/>
        <v>210952</v>
      </c>
      <c r="AL27" s="250">
        <f t="shared" si="59"/>
        <v>478067</v>
      </c>
      <c r="AM27" s="250">
        <f t="shared" si="59"/>
        <v>48206</v>
      </c>
      <c r="AN27" s="250">
        <f t="shared" si="59"/>
        <v>19352</v>
      </c>
      <c r="AO27" s="250">
        <f t="shared" si="59"/>
        <v>129223</v>
      </c>
      <c r="AP27" s="250">
        <f t="shared" si="59"/>
        <v>103559</v>
      </c>
      <c r="AQ27" s="250">
        <f t="shared" si="59"/>
        <v>62744</v>
      </c>
      <c r="AR27" s="250">
        <f t="shared" si="59"/>
        <v>15389</v>
      </c>
      <c r="AS27" s="250">
        <f t="shared" ref="AS27:AT27" si="60">SUM(AS28:AS34)</f>
        <v>153175</v>
      </c>
      <c r="AT27" s="250">
        <f t="shared" si="60"/>
        <v>22885</v>
      </c>
      <c r="AU27" s="250">
        <f t="shared" ref="AU27" si="61">SUM(AU28:AU34)</f>
        <v>28549</v>
      </c>
      <c r="AV27" s="250">
        <f t="shared" ref="AV27" si="62">SUM(AV28:AV34)</f>
        <v>15920</v>
      </c>
      <c r="AW27" s="250">
        <f t="shared" ref="AW27" si="63">SUM(AW28:AW34)</f>
        <v>25069</v>
      </c>
      <c r="AX27" s="250">
        <f t="shared" ref="AX27" si="64">SUM(AX28:AX34)</f>
        <v>318606</v>
      </c>
      <c r="AY27" s="250">
        <f>SUM(AY28:AY34)</f>
        <v>0</v>
      </c>
      <c r="AZ27" s="250">
        <f>SUM(AZ28:AZ34)</f>
        <v>0</v>
      </c>
      <c r="BA27" s="250">
        <f>SUM(BA28:BA34)</f>
        <v>3719</v>
      </c>
      <c r="BB27" s="250">
        <f t="shared" ref="BB27:BD27" si="65">SUM(BB28:BB34)</f>
        <v>0</v>
      </c>
      <c r="BC27" s="250">
        <f t="shared" si="65"/>
        <v>64132</v>
      </c>
      <c r="BD27" s="250">
        <f t="shared" si="65"/>
        <v>109824</v>
      </c>
      <c r="BE27" s="229"/>
      <c r="BT27" s="168"/>
      <c r="CC27" s="168"/>
      <c r="CD27" s="169"/>
      <c r="CE27" s="169"/>
      <c r="CF27" s="169"/>
      <c r="CG27" s="169"/>
      <c r="CH27" s="169"/>
      <c r="CI27" s="169"/>
      <c r="CJ27" s="169"/>
      <c r="CK27" s="169"/>
      <c r="DD27" s="175"/>
      <c r="DE27" s="174"/>
      <c r="DF27" s="174"/>
      <c r="DG27" s="174"/>
      <c r="DH27" s="174"/>
      <c r="DI27" s="174"/>
      <c r="DJ27" s="174"/>
      <c r="DK27" s="174"/>
      <c r="DL27" s="174"/>
      <c r="DM27" s="174"/>
    </row>
    <row r="28" spans="1:117" x14ac:dyDescent="0.2">
      <c r="A28" s="119" t="str">
        <f t="shared" si="18"/>
        <v>2010ABM ULHB</v>
      </c>
      <c r="B28" s="150">
        <v>2010</v>
      </c>
      <c r="C28" s="151" t="s">
        <v>21</v>
      </c>
      <c r="D28" s="242">
        <v>10030</v>
      </c>
      <c r="E28" s="242">
        <v>39497</v>
      </c>
      <c r="F28" s="242">
        <v>79982</v>
      </c>
      <c r="G28" s="243"/>
      <c r="H28" s="242">
        <v>8026</v>
      </c>
      <c r="I28" s="242">
        <v>2934</v>
      </c>
      <c r="J28" s="242">
        <v>23181</v>
      </c>
      <c r="K28" s="242">
        <v>17197</v>
      </c>
      <c r="L28" s="242">
        <v>10443</v>
      </c>
      <c r="M28" s="243"/>
      <c r="N28" s="243"/>
      <c r="O28" s="242">
        <v>2846</v>
      </c>
      <c r="P28" s="242">
        <v>28465</v>
      </c>
      <c r="Q28" s="242">
        <v>4101</v>
      </c>
      <c r="R28" s="243"/>
      <c r="S28" s="242">
        <v>5251</v>
      </c>
      <c r="T28" s="243"/>
      <c r="U28" s="243"/>
      <c r="V28" s="242">
        <v>3317</v>
      </c>
      <c r="W28" s="243"/>
      <c r="X28" s="243"/>
      <c r="Y28" s="243"/>
      <c r="Z28" s="242">
        <v>4846</v>
      </c>
      <c r="AA28" s="242">
        <v>53678</v>
      </c>
      <c r="AB28" s="243"/>
      <c r="AC28" s="243"/>
      <c r="AD28" s="243"/>
      <c r="AE28" s="242">
        <v>629</v>
      </c>
      <c r="AF28" s="243"/>
      <c r="AG28" s="242">
        <v>11878</v>
      </c>
      <c r="AH28" s="242">
        <v>18431</v>
      </c>
      <c r="AI28" s="176"/>
      <c r="AJ28" s="245">
        <f>D28</f>
        <v>10030</v>
      </c>
      <c r="AK28" s="245">
        <f>E28</f>
        <v>39497</v>
      </c>
      <c r="AL28" s="245">
        <f>F28</f>
        <v>79982</v>
      </c>
      <c r="AM28" s="245">
        <f>H28</f>
        <v>8026</v>
      </c>
      <c r="AN28" s="245">
        <f>I28+M28+N28</f>
        <v>2934</v>
      </c>
      <c r="AO28" s="245">
        <f>J28</f>
        <v>23181</v>
      </c>
      <c r="AP28" s="245">
        <f>K28</f>
        <v>17197</v>
      </c>
      <c r="AQ28" s="245">
        <f>L28</f>
        <v>10443</v>
      </c>
      <c r="AR28" s="245">
        <f>O28</f>
        <v>2846</v>
      </c>
      <c r="AS28" s="245">
        <f t="shared" ref="AS28:AT34" si="66">P28</f>
        <v>28465</v>
      </c>
      <c r="AT28" s="245">
        <f t="shared" si="66"/>
        <v>4101</v>
      </c>
      <c r="AU28" s="245">
        <f>SUM(R28:T28)+SUM(W28:X28)</f>
        <v>5251</v>
      </c>
      <c r="AV28" s="245">
        <f>U28+V28</f>
        <v>3317</v>
      </c>
      <c r="AW28" s="245">
        <f>Z28</f>
        <v>4846</v>
      </c>
      <c r="AX28" s="245">
        <f>AA28</f>
        <v>53678</v>
      </c>
      <c r="AY28" s="245">
        <f>AB28+AC28</f>
        <v>0</v>
      </c>
      <c r="AZ28" s="245">
        <f>AD28</f>
        <v>0</v>
      </c>
      <c r="BA28" s="245">
        <f>AE28</f>
        <v>629</v>
      </c>
      <c r="BB28" s="245">
        <f t="shared" ref="BB28:BD34" si="67">AF28</f>
        <v>0</v>
      </c>
      <c r="BC28" s="245">
        <f t="shared" si="67"/>
        <v>11878</v>
      </c>
      <c r="BD28" s="245">
        <f t="shared" si="67"/>
        <v>18431</v>
      </c>
      <c r="BE28" s="229"/>
      <c r="BT28" s="168"/>
      <c r="CC28" s="168"/>
      <c r="CD28" s="169"/>
      <c r="CE28" s="169"/>
      <c r="CF28" s="169"/>
      <c r="CG28" s="169"/>
      <c r="CH28" s="169"/>
      <c r="CI28" s="169"/>
      <c r="CJ28" s="169"/>
      <c r="CK28" s="169"/>
      <c r="DD28" s="175"/>
      <c r="DE28" s="174"/>
      <c r="DF28" s="174"/>
      <c r="DG28" s="174"/>
      <c r="DH28" s="174"/>
      <c r="DI28" s="174"/>
      <c r="DJ28" s="174"/>
      <c r="DK28" s="174"/>
      <c r="DL28" s="174"/>
      <c r="DM28" s="174"/>
    </row>
    <row r="29" spans="1:117" x14ac:dyDescent="0.2">
      <c r="A29" s="119" t="str">
        <f t="shared" si="18"/>
        <v>2010Aneurin Bevan LHB</v>
      </c>
      <c r="B29" s="150">
        <v>2010</v>
      </c>
      <c r="C29" s="151" t="s">
        <v>22</v>
      </c>
      <c r="D29" s="242">
        <v>9423</v>
      </c>
      <c r="E29" s="242">
        <v>38957</v>
      </c>
      <c r="F29" s="242">
        <v>92672</v>
      </c>
      <c r="G29" s="243"/>
      <c r="H29" s="242">
        <v>8709</v>
      </c>
      <c r="I29" s="242">
        <v>3263</v>
      </c>
      <c r="J29" s="242">
        <v>24566</v>
      </c>
      <c r="K29" s="242">
        <v>21294</v>
      </c>
      <c r="L29" s="242">
        <v>11763</v>
      </c>
      <c r="M29" s="243"/>
      <c r="N29" s="243"/>
      <c r="O29" s="242">
        <v>2790</v>
      </c>
      <c r="P29" s="242">
        <v>31830</v>
      </c>
      <c r="Q29" s="242">
        <v>4365</v>
      </c>
      <c r="R29" s="243"/>
      <c r="S29" s="242">
        <v>5484</v>
      </c>
      <c r="T29" s="243"/>
      <c r="U29" s="243"/>
      <c r="V29" s="242">
        <v>2858</v>
      </c>
      <c r="W29" s="243"/>
      <c r="X29" s="243"/>
      <c r="Y29" s="243"/>
      <c r="Z29" s="242">
        <v>4667</v>
      </c>
      <c r="AA29" s="242">
        <v>66224</v>
      </c>
      <c r="AB29" s="243"/>
      <c r="AC29" s="243"/>
      <c r="AD29" s="243"/>
      <c r="AE29" s="242">
        <v>870</v>
      </c>
      <c r="AF29" s="243"/>
      <c r="AG29" s="242">
        <v>11468</v>
      </c>
      <c r="AH29" s="242">
        <v>22168</v>
      </c>
      <c r="AI29" s="176"/>
      <c r="AJ29" s="245">
        <f t="shared" ref="AJ29:AL34" si="68">D29</f>
        <v>9423</v>
      </c>
      <c r="AK29" s="245">
        <f t="shared" si="68"/>
        <v>38957</v>
      </c>
      <c r="AL29" s="245">
        <f t="shared" si="68"/>
        <v>92672</v>
      </c>
      <c r="AM29" s="245">
        <f t="shared" ref="AM29:AM34" si="69">H29</f>
        <v>8709</v>
      </c>
      <c r="AN29" s="245">
        <f t="shared" ref="AN29:AN34" si="70">I29+M29+N29</f>
        <v>3263</v>
      </c>
      <c r="AO29" s="245">
        <f t="shared" ref="AO29:AQ34" si="71">J29</f>
        <v>24566</v>
      </c>
      <c r="AP29" s="245">
        <f t="shared" si="71"/>
        <v>21294</v>
      </c>
      <c r="AQ29" s="245">
        <f t="shared" si="71"/>
        <v>11763</v>
      </c>
      <c r="AR29" s="245">
        <f t="shared" ref="AR29:AR34" si="72">O29</f>
        <v>2790</v>
      </c>
      <c r="AS29" s="245">
        <f t="shared" si="66"/>
        <v>31830</v>
      </c>
      <c r="AT29" s="245">
        <f t="shared" si="66"/>
        <v>4365</v>
      </c>
      <c r="AU29" s="245">
        <f t="shared" ref="AU29:AU34" si="73">SUM(R29:T29)+SUM(W29:X29)</f>
        <v>5484</v>
      </c>
      <c r="AV29" s="245">
        <f t="shared" ref="AV29:AV34" si="74">U29+V29</f>
        <v>2858</v>
      </c>
      <c r="AW29" s="245">
        <f t="shared" ref="AW29:AW34" si="75">Z29</f>
        <v>4667</v>
      </c>
      <c r="AX29" s="245">
        <f t="shared" ref="AX29:AX34" si="76">AA29</f>
        <v>66224</v>
      </c>
      <c r="AY29" s="245">
        <f t="shared" ref="AY29:AY34" si="77">AB29+AC29</f>
        <v>0</v>
      </c>
      <c r="AZ29" s="245">
        <f t="shared" ref="AZ29:BA34" si="78">AD29</f>
        <v>0</v>
      </c>
      <c r="BA29" s="245">
        <f t="shared" si="78"/>
        <v>870</v>
      </c>
      <c r="BB29" s="245">
        <f t="shared" si="67"/>
        <v>0</v>
      </c>
      <c r="BC29" s="245">
        <f t="shared" si="67"/>
        <v>11468</v>
      </c>
      <c r="BD29" s="245">
        <f t="shared" si="67"/>
        <v>22168</v>
      </c>
      <c r="BE29" s="234"/>
      <c r="DD29" s="175"/>
      <c r="DE29" s="174"/>
      <c r="DF29" s="174"/>
      <c r="DG29" s="174"/>
      <c r="DH29" s="174"/>
      <c r="DI29" s="174"/>
      <c r="DJ29" s="174"/>
      <c r="DK29" s="174"/>
      <c r="DL29" s="174"/>
      <c r="DM29" s="174"/>
    </row>
    <row r="30" spans="1:117" x14ac:dyDescent="0.2">
      <c r="A30" s="119" t="str">
        <f t="shared" si="18"/>
        <v>2010Betsi Cadwaladr ULHB</v>
      </c>
      <c r="B30" s="150">
        <v>2010</v>
      </c>
      <c r="C30" s="151" t="s">
        <v>23</v>
      </c>
      <c r="D30" s="242">
        <v>12246</v>
      </c>
      <c r="E30" s="242">
        <v>46378</v>
      </c>
      <c r="F30" s="242">
        <v>109006</v>
      </c>
      <c r="G30" s="243"/>
      <c r="H30" s="242">
        <v>12102</v>
      </c>
      <c r="I30" s="242">
        <v>5877</v>
      </c>
      <c r="J30" s="242">
        <v>30277</v>
      </c>
      <c r="K30" s="242">
        <v>23870</v>
      </c>
      <c r="L30" s="242">
        <v>15714</v>
      </c>
      <c r="M30" s="243"/>
      <c r="N30" s="243"/>
      <c r="O30" s="242">
        <v>3504</v>
      </c>
      <c r="P30" s="242">
        <v>32126</v>
      </c>
      <c r="Q30" s="242">
        <v>5020</v>
      </c>
      <c r="R30" s="243"/>
      <c r="S30" s="242">
        <v>6221</v>
      </c>
      <c r="T30" s="243"/>
      <c r="U30" s="243"/>
      <c r="V30" s="242">
        <v>3362</v>
      </c>
      <c r="W30" s="243"/>
      <c r="X30" s="243"/>
      <c r="Y30" s="243"/>
      <c r="Z30" s="242">
        <v>5012</v>
      </c>
      <c r="AA30" s="242">
        <v>69697</v>
      </c>
      <c r="AB30" s="243"/>
      <c r="AC30" s="243"/>
      <c r="AD30" s="243"/>
      <c r="AE30" s="242">
        <v>888</v>
      </c>
      <c r="AF30" s="243"/>
      <c r="AG30" s="242">
        <v>14378</v>
      </c>
      <c r="AH30" s="242">
        <v>26262</v>
      </c>
      <c r="AI30" s="176"/>
      <c r="AJ30" s="245">
        <f t="shared" si="68"/>
        <v>12246</v>
      </c>
      <c r="AK30" s="245">
        <f t="shared" si="68"/>
        <v>46378</v>
      </c>
      <c r="AL30" s="245">
        <f t="shared" si="68"/>
        <v>109006</v>
      </c>
      <c r="AM30" s="245">
        <f t="shared" si="69"/>
        <v>12102</v>
      </c>
      <c r="AN30" s="245">
        <f t="shared" si="70"/>
        <v>5877</v>
      </c>
      <c r="AO30" s="245">
        <f t="shared" si="71"/>
        <v>30277</v>
      </c>
      <c r="AP30" s="245">
        <f t="shared" si="71"/>
        <v>23870</v>
      </c>
      <c r="AQ30" s="245">
        <f t="shared" si="71"/>
        <v>15714</v>
      </c>
      <c r="AR30" s="245">
        <f t="shared" si="72"/>
        <v>3504</v>
      </c>
      <c r="AS30" s="245">
        <f t="shared" si="66"/>
        <v>32126</v>
      </c>
      <c r="AT30" s="245">
        <f t="shared" si="66"/>
        <v>5020</v>
      </c>
      <c r="AU30" s="245">
        <f t="shared" si="73"/>
        <v>6221</v>
      </c>
      <c r="AV30" s="245">
        <f t="shared" si="74"/>
        <v>3362</v>
      </c>
      <c r="AW30" s="245">
        <f t="shared" si="75"/>
        <v>5012</v>
      </c>
      <c r="AX30" s="245">
        <f t="shared" si="76"/>
        <v>69697</v>
      </c>
      <c r="AY30" s="245">
        <f t="shared" si="77"/>
        <v>0</v>
      </c>
      <c r="AZ30" s="245">
        <f t="shared" si="78"/>
        <v>0</v>
      </c>
      <c r="BA30" s="245">
        <f t="shared" si="78"/>
        <v>888</v>
      </c>
      <c r="BB30" s="245">
        <f t="shared" si="67"/>
        <v>0</v>
      </c>
      <c r="BC30" s="245">
        <f t="shared" si="67"/>
        <v>14378</v>
      </c>
      <c r="BD30" s="245">
        <f t="shared" si="67"/>
        <v>26262</v>
      </c>
      <c r="BE30" s="229"/>
      <c r="DD30" s="175"/>
      <c r="DE30" s="174"/>
      <c r="DF30" s="174"/>
      <c r="DG30" s="174"/>
      <c r="DH30" s="174"/>
      <c r="DI30" s="174"/>
      <c r="DJ30" s="174"/>
      <c r="DK30" s="174"/>
      <c r="DL30" s="174"/>
      <c r="DM30" s="174"/>
    </row>
    <row r="31" spans="1:117" x14ac:dyDescent="0.2">
      <c r="A31" s="119" t="str">
        <f t="shared" si="18"/>
        <v>2010Cardiff &amp; Vale ULHB</v>
      </c>
      <c r="B31" s="150">
        <v>2010</v>
      </c>
      <c r="C31" s="151" t="s">
        <v>24</v>
      </c>
      <c r="D31" s="242">
        <v>6743</v>
      </c>
      <c r="E31" s="242">
        <v>32080</v>
      </c>
      <c r="F31" s="242">
        <v>61020</v>
      </c>
      <c r="G31" s="243"/>
      <c r="H31" s="242">
        <v>6049</v>
      </c>
      <c r="I31" s="242">
        <v>2358</v>
      </c>
      <c r="J31" s="242">
        <v>15185</v>
      </c>
      <c r="K31" s="242">
        <v>11964</v>
      </c>
      <c r="L31" s="242">
        <v>6574</v>
      </c>
      <c r="M31" s="243"/>
      <c r="N31" s="243"/>
      <c r="O31" s="242">
        <v>2134</v>
      </c>
      <c r="P31" s="242">
        <v>19415</v>
      </c>
      <c r="Q31" s="242">
        <v>3004</v>
      </c>
      <c r="R31" s="243"/>
      <c r="S31" s="242">
        <v>3438</v>
      </c>
      <c r="T31" s="243"/>
      <c r="U31" s="243"/>
      <c r="V31" s="242">
        <v>2037</v>
      </c>
      <c r="W31" s="243"/>
      <c r="X31" s="243"/>
      <c r="Y31" s="243"/>
      <c r="Z31" s="242">
        <v>3809</v>
      </c>
      <c r="AA31" s="242">
        <v>42827</v>
      </c>
      <c r="AB31" s="243"/>
      <c r="AC31" s="243"/>
      <c r="AD31" s="243"/>
      <c r="AE31" s="242">
        <v>382</v>
      </c>
      <c r="AF31" s="243"/>
      <c r="AG31" s="242">
        <v>8370</v>
      </c>
      <c r="AH31" s="242">
        <v>13379</v>
      </c>
      <c r="AI31" s="176"/>
      <c r="AJ31" s="245">
        <f t="shared" si="68"/>
        <v>6743</v>
      </c>
      <c r="AK31" s="245">
        <f t="shared" si="68"/>
        <v>32080</v>
      </c>
      <c r="AL31" s="245">
        <f t="shared" si="68"/>
        <v>61020</v>
      </c>
      <c r="AM31" s="245">
        <f t="shared" si="69"/>
        <v>6049</v>
      </c>
      <c r="AN31" s="245">
        <f t="shared" si="70"/>
        <v>2358</v>
      </c>
      <c r="AO31" s="245">
        <f t="shared" si="71"/>
        <v>15185</v>
      </c>
      <c r="AP31" s="245">
        <f t="shared" si="71"/>
        <v>11964</v>
      </c>
      <c r="AQ31" s="245">
        <f t="shared" si="71"/>
        <v>6574</v>
      </c>
      <c r="AR31" s="245">
        <f t="shared" si="72"/>
        <v>2134</v>
      </c>
      <c r="AS31" s="245">
        <f t="shared" si="66"/>
        <v>19415</v>
      </c>
      <c r="AT31" s="245">
        <f t="shared" si="66"/>
        <v>3004</v>
      </c>
      <c r="AU31" s="245">
        <f t="shared" si="73"/>
        <v>3438</v>
      </c>
      <c r="AV31" s="245">
        <f t="shared" si="74"/>
        <v>2037</v>
      </c>
      <c r="AW31" s="245">
        <f t="shared" si="75"/>
        <v>3809</v>
      </c>
      <c r="AX31" s="245">
        <f t="shared" si="76"/>
        <v>42827</v>
      </c>
      <c r="AY31" s="245">
        <f t="shared" si="77"/>
        <v>0</v>
      </c>
      <c r="AZ31" s="245">
        <f t="shared" si="78"/>
        <v>0</v>
      </c>
      <c r="BA31" s="245">
        <f t="shared" si="78"/>
        <v>382</v>
      </c>
      <c r="BB31" s="245">
        <f t="shared" si="67"/>
        <v>0</v>
      </c>
      <c r="BC31" s="245">
        <f t="shared" si="67"/>
        <v>8370</v>
      </c>
      <c r="BD31" s="245">
        <f t="shared" si="67"/>
        <v>13379</v>
      </c>
      <c r="BE31" s="229"/>
      <c r="DD31" s="175"/>
      <c r="DE31" s="174"/>
      <c r="DF31" s="174"/>
      <c r="DG31" s="174"/>
      <c r="DH31" s="174"/>
      <c r="DI31" s="174"/>
      <c r="DJ31" s="174"/>
      <c r="DK31" s="174"/>
      <c r="DL31" s="174"/>
      <c r="DM31" s="174"/>
    </row>
    <row r="32" spans="1:117" x14ac:dyDescent="0.2">
      <c r="A32" s="119" t="str">
        <f t="shared" si="18"/>
        <v>2010Cwm Taf LHB</v>
      </c>
      <c r="B32" s="150">
        <v>2010</v>
      </c>
      <c r="C32" s="151" t="s">
        <v>25</v>
      </c>
      <c r="D32" s="242">
        <v>4513</v>
      </c>
      <c r="E32" s="242">
        <v>18526</v>
      </c>
      <c r="F32" s="242">
        <v>49780</v>
      </c>
      <c r="G32" s="243"/>
      <c r="H32" s="242">
        <v>4165</v>
      </c>
      <c r="I32" s="242">
        <v>1863</v>
      </c>
      <c r="J32" s="242">
        <v>12865</v>
      </c>
      <c r="K32" s="242">
        <v>8951</v>
      </c>
      <c r="L32" s="242">
        <v>7984</v>
      </c>
      <c r="M32" s="243"/>
      <c r="N32" s="243"/>
      <c r="O32" s="242">
        <v>1329</v>
      </c>
      <c r="P32" s="242">
        <v>14952</v>
      </c>
      <c r="Q32" s="242">
        <v>2548</v>
      </c>
      <c r="R32" s="243"/>
      <c r="S32" s="242">
        <v>2736</v>
      </c>
      <c r="T32" s="243"/>
      <c r="U32" s="243"/>
      <c r="V32" s="242">
        <v>1445</v>
      </c>
      <c r="W32" s="243"/>
      <c r="X32" s="243"/>
      <c r="Y32" s="243"/>
      <c r="Z32" s="242">
        <v>2472</v>
      </c>
      <c r="AA32" s="242">
        <v>34756</v>
      </c>
      <c r="AB32" s="243"/>
      <c r="AC32" s="243"/>
      <c r="AD32" s="243"/>
      <c r="AE32" s="242">
        <v>227</v>
      </c>
      <c r="AF32" s="243"/>
      <c r="AG32" s="242">
        <v>6111</v>
      </c>
      <c r="AH32" s="242">
        <v>10879</v>
      </c>
      <c r="AI32" s="176"/>
      <c r="AJ32" s="245">
        <f t="shared" si="68"/>
        <v>4513</v>
      </c>
      <c r="AK32" s="245">
        <f t="shared" si="68"/>
        <v>18526</v>
      </c>
      <c r="AL32" s="245">
        <f t="shared" si="68"/>
        <v>49780</v>
      </c>
      <c r="AM32" s="245">
        <f t="shared" si="69"/>
        <v>4165</v>
      </c>
      <c r="AN32" s="245">
        <f t="shared" si="70"/>
        <v>1863</v>
      </c>
      <c r="AO32" s="245">
        <f t="shared" si="71"/>
        <v>12865</v>
      </c>
      <c r="AP32" s="245">
        <f t="shared" si="71"/>
        <v>8951</v>
      </c>
      <c r="AQ32" s="245">
        <f t="shared" si="71"/>
        <v>7984</v>
      </c>
      <c r="AR32" s="245">
        <f t="shared" si="72"/>
        <v>1329</v>
      </c>
      <c r="AS32" s="245">
        <f t="shared" si="66"/>
        <v>14952</v>
      </c>
      <c r="AT32" s="245">
        <f t="shared" si="66"/>
        <v>2548</v>
      </c>
      <c r="AU32" s="245">
        <f t="shared" si="73"/>
        <v>2736</v>
      </c>
      <c r="AV32" s="245">
        <f t="shared" si="74"/>
        <v>1445</v>
      </c>
      <c r="AW32" s="245">
        <f t="shared" si="75"/>
        <v>2472</v>
      </c>
      <c r="AX32" s="245">
        <f t="shared" si="76"/>
        <v>34756</v>
      </c>
      <c r="AY32" s="245">
        <f t="shared" si="77"/>
        <v>0</v>
      </c>
      <c r="AZ32" s="245">
        <f t="shared" si="78"/>
        <v>0</v>
      </c>
      <c r="BA32" s="245">
        <f t="shared" si="78"/>
        <v>227</v>
      </c>
      <c r="BB32" s="245">
        <f t="shared" si="67"/>
        <v>0</v>
      </c>
      <c r="BC32" s="245">
        <f t="shared" si="67"/>
        <v>6111</v>
      </c>
      <c r="BD32" s="245">
        <f t="shared" si="67"/>
        <v>10879</v>
      </c>
      <c r="BE32" s="229"/>
      <c r="DD32" s="155"/>
    </row>
    <row r="33" spans="1:116" x14ac:dyDescent="0.2">
      <c r="A33" s="119" t="str">
        <f t="shared" si="18"/>
        <v>2010Hywel Dda LHB</v>
      </c>
      <c r="B33" s="150">
        <v>2010</v>
      </c>
      <c r="C33" s="151" t="s">
        <v>26</v>
      </c>
      <c r="D33" s="242">
        <v>7881</v>
      </c>
      <c r="E33" s="242">
        <v>26459</v>
      </c>
      <c r="F33" s="242">
        <v>62859</v>
      </c>
      <c r="G33" s="243"/>
      <c r="H33" s="242">
        <v>6453</v>
      </c>
      <c r="I33" s="242">
        <v>2124</v>
      </c>
      <c r="J33" s="242">
        <v>17329</v>
      </c>
      <c r="K33" s="242">
        <v>13441</v>
      </c>
      <c r="L33" s="242">
        <v>7394</v>
      </c>
      <c r="M33" s="243"/>
      <c r="N33" s="243"/>
      <c r="O33" s="242">
        <v>1965</v>
      </c>
      <c r="P33" s="242">
        <v>19783</v>
      </c>
      <c r="Q33" s="242">
        <v>2912</v>
      </c>
      <c r="R33" s="243"/>
      <c r="S33" s="242">
        <v>3905</v>
      </c>
      <c r="T33" s="243"/>
      <c r="U33" s="243"/>
      <c r="V33" s="242">
        <v>1969</v>
      </c>
      <c r="W33" s="243"/>
      <c r="X33" s="243"/>
      <c r="Y33" s="243"/>
      <c r="Z33" s="242">
        <v>3151</v>
      </c>
      <c r="AA33" s="242">
        <v>37460</v>
      </c>
      <c r="AB33" s="243"/>
      <c r="AC33" s="243"/>
      <c r="AD33" s="243"/>
      <c r="AE33" s="242">
        <v>517</v>
      </c>
      <c r="AF33" s="243"/>
      <c r="AG33" s="242">
        <v>8716</v>
      </c>
      <c r="AH33" s="242">
        <v>13886</v>
      </c>
      <c r="AI33" s="176"/>
      <c r="AJ33" s="245">
        <f t="shared" si="68"/>
        <v>7881</v>
      </c>
      <c r="AK33" s="245">
        <f t="shared" si="68"/>
        <v>26459</v>
      </c>
      <c r="AL33" s="245">
        <f t="shared" si="68"/>
        <v>62859</v>
      </c>
      <c r="AM33" s="245">
        <f t="shared" si="69"/>
        <v>6453</v>
      </c>
      <c r="AN33" s="245">
        <f t="shared" si="70"/>
        <v>2124</v>
      </c>
      <c r="AO33" s="245">
        <f t="shared" si="71"/>
        <v>17329</v>
      </c>
      <c r="AP33" s="245">
        <f t="shared" si="71"/>
        <v>13441</v>
      </c>
      <c r="AQ33" s="245">
        <f t="shared" si="71"/>
        <v>7394</v>
      </c>
      <c r="AR33" s="245">
        <f t="shared" si="72"/>
        <v>1965</v>
      </c>
      <c r="AS33" s="245">
        <f t="shared" si="66"/>
        <v>19783</v>
      </c>
      <c r="AT33" s="245">
        <f t="shared" si="66"/>
        <v>2912</v>
      </c>
      <c r="AU33" s="245">
        <f t="shared" si="73"/>
        <v>3905</v>
      </c>
      <c r="AV33" s="245">
        <f t="shared" si="74"/>
        <v>1969</v>
      </c>
      <c r="AW33" s="245">
        <f t="shared" si="75"/>
        <v>3151</v>
      </c>
      <c r="AX33" s="245">
        <f t="shared" si="76"/>
        <v>37460</v>
      </c>
      <c r="AY33" s="245">
        <f t="shared" si="77"/>
        <v>0</v>
      </c>
      <c r="AZ33" s="245">
        <f t="shared" si="78"/>
        <v>0</v>
      </c>
      <c r="BA33" s="245">
        <f t="shared" si="78"/>
        <v>517</v>
      </c>
      <c r="BB33" s="245">
        <f t="shared" si="67"/>
        <v>0</v>
      </c>
      <c r="BC33" s="245">
        <f t="shared" si="67"/>
        <v>8716</v>
      </c>
      <c r="BD33" s="245">
        <f t="shared" si="67"/>
        <v>13886</v>
      </c>
      <c r="BE33" s="229"/>
      <c r="DD33" s="167"/>
      <c r="DE33" s="172"/>
      <c r="DF33" s="172"/>
      <c r="DG33" s="172"/>
      <c r="DH33" s="172"/>
      <c r="DI33" s="172"/>
      <c r="DJ33" s="172"/>
      <c r="DK33" s="172"/>
      <c r="DL33" s="172"/>
    </row>
    <row r="34" spans="1:116" x14ac:dyDescent="0.2">
      <c r="A34" s="119" t="str">
        <f t="shared" si="18"/>
        <v>2010Powys Teaching LHB</v>
      </c>
      <c r="B34" s="150">
        <v>2010</v>
      </c>
      <c r="C34" s="151" t="s">
        <v>27</v>
      </c>
      <c r="D34" s="242">
        <v>2567</v>
      </c>
      <c r="E34" s="242">
        <v>9055</v>
      </c>
      <c r="F34" s="242">
        <v>22748</v>
      </c>
      <c r="G34" s="243"/>
      <c r="H34" s="242">
        <v>2702</v>
      </c>
      <c r="I34" s="242">
        <v>933</v>
      </c>
      <c r="J34" s="242">
        <v>5820</v>
      </c>
      <c r="K34" s="242">
        <v>6842</v>
      </c>
      <c r="L34" s="242">
        <v>2872</v>
      </c>
      <c r="M34" s="243"/>
      <c r="N34" s="243"/>
      <c r="O34" s="242">
        <v>821</v>
      </c>
      <c r="P34" s="242">
        <v>6604</v>
      </c>
      <c r="Q34" s="242">
        <v>935</v>
      </c>
      <c r="R34" s="243"/>
      <c r="S34" s="242">
        <v>1514</v>
      </c>
      <c r="T34" s="243"/>
      <c r="U34" s="243"/>
      <c r="V34" s="242">
        <v>932</v>
      </c>
      <c r="W34" s="243"/>
      <c r="X34" s="243"/>
      <c r="Y34" s="243"/>
      <c r="Z34" s="242">
        <v>1112</v>
      </c>
      <c r="AA34" s="242">
        <v>13964</v>
      </c>
      <c r="AB34" s="243"/>
      <c r="AC34" s="243"/>
      <c r="AD34" s="243"/>
      <c r="AE34" s="242">
        <v>206</v>
      </c>
      <c r="AF34" s="243"/>
      <c r="AG34" s="242">
        <v>3211</v>
      </c>
      <c r="AH34" s="242">
        <v>4819</v>
      </c>
      <c r="AI34" s="176"/>
      <c r="AJ34" s="245">
        <f t="shared" si="68"/>
        <v>2567</v>
      </c>
      <c r="AK34" s="245">
        <f t="shared" si="68"/>
        <v>9055</v>
      </c>
      <c r="AL34" s="245">
        <f t="shared" si="68"/>
        <v>22748</v>
      </c>
      <c r="AM34" s="245">
        <f t="shared" si="69"/>
        <v>2702</v>
      </c>
      <c r="AN34" s="245">
        <f t="shared" si="70"/>
        <v>933</v>
      </c>
      <c r="AO34" s="245">
        <f t="shared" si="71"/>
        <v>5820</v>
      </c>
      <c r="AP34" s="245">
        <f t="shared" si="71"/>
        <v>6842</v>
      </c>
      <c r="AQ34" s="245">
        <f t="shared" si="71"/>
        <v>2872</v>
      </c>
      <c r="AR34" s="245">
        <f t="shared" si="72"/>
        <v>821</v>
      </c>
      <c r="AS34" s="245">
        <f t="shared" si="66"/>
        <v>6604</v>
      </c>
      <c r="AT34" s="245">
        <f t="shared" si="66"/>
        <v>935</v>
      </c>
      <c r="AU34" s="245">
        <f t="shared" si="73"/>
        <v>1514</v>
      </c>
      <c r="AV34" s="245">
        <f t="shared" si="74"/>
        <v>932</v>
      </c>
      <c r="AW34" s="245">
        <f t="shared" si="75"/>
        <v>1112</v>
      </c>
      <c r="AX34" s="245">
        <f t="shared" si="76"/>
        <v>13964</v>
      </c>
      <c r="AY34" s="245">
        <f t="shared" si="77"/>
        <v>0</v>
      </c>
      <c r="AZ34" s="245">
        <f t="shared" si="78"/>
        <v>0</v>
      </c>
      <c r="BA34" s="245">
        <f t="shared" si="78"/>
        <v>206</v>
      </c>
      <c r="BB34" s="245">
        <f t="shared" si="67"/>
        <v>0</v>
      </c>
      <c r="BC34" s="245">
        <f t="shared" si="67"/>
        <v>3211</v>
      </c>
      <c r="BD34" s="245">
        <f t="shared" si="67"/>
        <v>4819</v>
      </c>
      <c r="BE34" s="229"/>
      <c r="DD34" s="172"/>
      <c r="DE34" s="172"/>
      <c r="DF34" s="172"/>
      <c r="DG34" s="172"/>
      <c r="DH34" s="172"/>
      <c r="DI34" s="172"/>
      <c r="DJ34" s="172"/>
      <c r="DK34" s="172"/>
      <c r="DL34" s="172"/>
    </row>
    <row r="35" spans="1:116" x14ac:dyDescent="0.2">
      <c r="A35" s="119" t="str">
        <f t="shared" si="18"/>
        <v>2011WALES</v>
      </c>
      <c r="B35" s="150">
        <v>2011</v>
      </c>
      <c r="C35" s="151" t="s">
        <v>184</v>
      </c>
      <c r="D35" s="242"/>
      <c r="E35" s="242"/>
      <c r="F35" s="242"/>
      <c r="G35" s="243"/>
      <c r="H35" s="242"/>
      <c r="I35" s="242"/>
      <c r="J35" s="242"/>
      <c r="K35" s="242"/>
      <c r="L35" s="242"/>
      <c r="M35" s="243"/>
      <c r="N35" s="243"/>
      <c r="O35" s="242"/>
      <c r="P35" s="242"/>
      <c r="Q35" s="242"/>
      <c r="R35" s="243"/>
      <c r="S35" s="242"/>
      <c r="T35" s="243"/>
      <c r="U35" s="243"/>
      <c r="V35" s="242"/>
      <c r="W35" s="243"/>
      <c r="X35" s="243"/>
      <c r="Y35" s="243"/>
      <c r="Z35" s="242"/>
      <c r="AA35" s="242"/>
      <c r="AB35" s="243"/>
      <c r="AC35" s="243"/>
      <c r="AD35" s="243"/>
      <c r="AE35" s="242"/>
      <c r="AF35" s="243"/>
      <c r="AG35" s="242"/>
      <c r="AH35" s="242"/>
      <c r="AI35" s="176"/>
      <c r="AJ35" s="250">
        <f t="shared" ref="AJ35:AR35" si="79">SUM(AJ36:AJ42)</f>
        <v>55036</v>
      </c>
      <c r="AK35" s="250">
        <f t="shared" si="79"/>
        <v>213752</v>
      </c>
      <c r="AL35" s="250">
        <f t="shared" si="79"/>
        <v>486533</v>
      </c>
      <c r="AM35" s="250">
        <f t="shared" si="79"/>
        <v>54526</v>
      </c>
      <c r="AN35" s="250">
        <f t="shared" si="79"/>
        <v>37070</v>
      </c>
      <c r="AO35" s="250">
        <f t="shared" si="79"/>
        <v>128114</v>
      </c>
      <c r="AP35" s="250">
        <f t="shared" si="79"/>
        <v>106941</v>
      </c>
      <c r="AQ35" s="250">
        <f t="shared" si="79"/>
        <v>64903</v>
      </c>
      <c r="AR35" s="250">
        <f t="shared" si="79"/>
        <v>16297</v>
      </c>
      <c r="AS35" s="250">
        <f t="shared" ref="AS35:AT35" si="80">SUM(AS36:AS42)</f>
        <v>160533</v>
      </c>
      <c r="AT35" s="250">
        <f t="shared" si="80"/>
        <v>23194</v>
      </c>
      <c r="AU35" s="250">
        <f t="shared" ref="AU35" si="81">SUM(AU36:AU42)</f>
        <v>29029</v>
      </c>
      <c r="AV35" s="250">
        <f t="shared" ref="AV35" si="82">SUM(AV36:AV42)</f>
        <v>16102</v>
      </c>
      <c r="AW35" s="250">
        <f t="shared" ref="AW35" si="83">SUM(AW36:AW42)</f>
        <v>25857</v>
      </c>
      <c r="AX35" s="250">
        <f t="shared" ref="AX35" si="84">SUM(AX36:AX42)</f>
        <v>328283</v>
      </c>
      <c r="AY35" s="250">
        <f>SUM(AY36:AY42)</f>
        <v>0</v>
      </c>
      <c r="AZ35" s="250">
        <f>SUM(AZ36:AZ42)</f>
        <v>0</v>
      </c>
      <c r="BA35" s="250">
        <f>SUM(BA36:BA42)</f>
        <v>4668</v>
      </c>
      <c r="BB35" s="250">
        <f t="shared" ref="BB35:BD35" si="85">SUM(BB36:BB42)</f>
        <v>0</v>
      </c>
      <c r="BC35" s="250">
        <f t="shared" si="85"/>
        <v>65203</v>
      </c>
      <c r="BD35" s="250">
        <f t="shared" si="85"/>
        <v>114226</v>
      </c>
      <c r="BE35" s="229"/>
      <c r="DD35" s="172"/>
      <c r="DE35" s="172"/>
      <c r="DF35" s="172"/>
      <c r="DG35" s="172"/>
      <c r="DH35" s="172"/>
      <c r="DI35" s="172"/>
      <c r="DJ35" s="172"/>
      <c r="DK35" s="172"/>
      <c r="DL35" s="172"/>
    </row>
    <row r="36" spans="1:116" x14ac:dyDescent="0.2">
      <c r="A36" s="119" t="str">
        <f t="shared" si="18"/>
        <v>2011ABM ULHB</v>
      </c>
      <c r="B36" s="150">
        <v>2011</v>
      </c>
      <c r="C36" s="151" t="s">
        <v>21</v>
      </c>
      <c r="D36" s="242">
        <v>10109</v>
      </c>
      <c r="E36" s="242">
        <v>39724</v>
      </c>
      <c r="F36" s="242">
        <v>81003</v>
      </c>
      <c r="G36" s="243"/>
      <c r="H36" s="242">
        <v>9170</v>
      </c>
      <c r="I36" s="242">
        <v>5740</v>
      </c>
      <c r="J36" s="242">
        <v>22847</v>
      </c>
      <c r="K36" s="242">
        <v>17922</v>
      </c>
      <c r="L36" s="242">
        <v>10923</v>
      </c>
      <c r="M36" s="243"/>
      <c r="N36" s="243"/>
      <c r="O36" s="242">
        <v>2966</v>
      </c>
      <c r="P36" s="242">
        <v>29710</v>
      </c>
      <c r="Q36" s="242">
        <v>4132</v>
      </c>
      <c r="R36" s="243"/>
      <c r="S36" s="242">
        <v>5280</v>
      </c>
      <c r="T36" s="243"/>
      <c r="U36" s="243"/>
      <c r="V36" s="242">
        <v>3314</v>
      </c>
      <c r="W36" s="243"/>
      <c r="X36" s="243"/>
      <c r="Y36" s="243"/>
      <c r="Z36" s="242">
        <v>5030</v>
      </c>
      <c r="AA36" s="242">
        <v>55391</v>
      </c>
      <c r="AB36" s="243"/>
      <c r="AC36" s="243"/>
      <c r="AD36" s="243"/>
      <c r="AE36" s="242">
        <v>703</v>
      </c>
      <c r="AF36" s="243"/>
      <c r="AG36" s="242">
        <v>12101</v>
      </c>
      <c r="AH36" s="242">
        <v>19207</v>
      </c>
      <c r="AI36" s="176"/>
      <c r="AJ36" s="245">
        <f>D36</f>
        <v>10109</v>
      </c>
      <c r="AK36" s="245">
        <f>E36</f>
        <v>39724</v>
      </c>
      <c r="AL36" s="245">
        <f>F36</f>
        <v>81003</v>
      </c>
      <c r="AM36" s="245">
        <f>H36</f>
        <v>9170</v>
      </c>
      <c r="AN36" s="245">
        <f>I36+M36+N36</f>
        <v>5740</v>
      </c>
      <c r="AO36" s="245">
        <f>J36</f>
        <v>22847</v>
      </c>
      <c r="AP36" s="245">
        <f>K36</f>
        <v>17922</v>
      </c>
      <c r="AQ36" s="245">
        <f>L36</f>
        <v>10923</v>
      </c>
      <c r="AR36" s="245">
        <f>O36</f>
        <v>2966</v>
      </c>
      <c r="AS36" s="245">
        <f t="shared" ref="AS36:AT42" si="86">P36</f>
        <v>29710</v>
      </c>
      <c r="AT36" s="245">
        <f t="shared" si="86"/>
        <v>4132</v>
      </c>
      <c r="AU36" s="245">
        <f>SUM(R36:T36)+SUM(W36:X36)</f>
        <v>5280</v>
      </c>
      <c r="AV36" s="245">
        <f>U36+V36</f>
        <v>3314</v>
      </c>
      <c r="AW36" s="245">
        <f>Z36</f>
        <v>5030</v>
      </c>
      <c r="AX36" s="245">
        <f>AA36</f>
        <v>55391</v>
      </c>
      <c r="AY36" s="245">
        <f>AB36+AC36</f>
        <v>0</v>
      </c>
      <c r="AZ36" s="245">
        <f>AD36</f>
        <v>0</v>
      </c>
      <c r="BA36" s="245">
        <f>AE36</f>
        <v>703</v>
      </c>
      <c r="BB36" s="245">
        <f t="shared" ref="BB36:BD42" si="87">AF36</f>
        <v>0</v>
      </c>
      <c r="BC36" s="245">
        <f t="shared" si="87"/>
        <v>12101</v>
      </c>
      <c r="BD36" s="245">
        <f t="shared" si="87"/>
        <v>19207</v>
      </c>
      <c r="BE36" s="229"/>
    </row>
    <row r="37" spans="1:116" x14ac:dyDescent="0.2">
      <c r="A37" s="119" t="str">
        <f t="shared" si="18"/>
        <v>2011Aneurin Bevan LHB</v>
      </c>
      <c r="B37" s="150">
        <v>2011</v>
      </c>
      <c r="C37" s="151" t="s">
        <v>22</v>
      </c>
      <c r="D37" s="242">
        <v>9770</v>
      </c>
      <c r="E37" s="242">
        <v>39493</v>
      </c>
      <c r="F37" s="242">
        <v>94425</v>
      </c>
      <c r="G37" s="243"/>
      <c r="H37" s="242">
        <v>9934</v>
      </c>
      <c r="I37" s="242">
        <v>6676</v>
      </c>
      <c r="J37" s="242">
        <v>24519</v>
      </c>
      <c r="K37" s="242">
        <v>21784</v>
      </c>
      <c r="L37" s="242">
        <v>12229</v>
      </c>
      <c r="M37" s="243"/>
      <c r="N37" s="243"/>
      <c r="O37" s="242">
        <v>2942</v>
      </c>
      <c r="P37" s="242">
        <v>33587</v>
      </c>
      <c r="Q37" s="242">
        <v>4461</v>
      </c>
      <c r="R37" s="243"/>
      <c r="S37" s="242">
        <v>5529</v>
      </c>
      <c r="T37" s="243"/>
      <c r="U37" s="243"/>
      <c r="V37" s="242">
        <v>2853</v>
      </c>
      <c r="W37" s="243"/>
      <c r="X37" s="243"/>
      <c r="Y37" s="243"/>
      <c r="Z37" s="242">
        <v>4773</v>
      </c>
      <c r="AA37" s="242">
        <v>68310</v>
      </c>
      <c r="AB37" s="243"/>
      <c r="AC37" s="243"/>
      <c r="AD37" s="243"/>
      <c r="AE37" s="242">
        <v>1160</v>
      </c>
      <c r="AF37" s="243"/>
      <c r="AG37" s="242">
        <v>11783</v>
      </c>
      <c r="AH37" s="242">
        <v>23071</v>
      </c>
      <c r="AI37" s="176"/>
      <c r="AJ37" s="245">
        <f t="shared" ref="AJ37:AL42" si="88">D37</f>
        <v>9770</v>
      </c>
      <c r="AK37" s="245">
        <f t="shared" si="88"/>
        <v>39493</v>
      </c>
      <c r="AL37" s="245">
        <f t="shared" si="88"/>
        <v>94425</v>
      </c>
      <c r="AM37" s="245">
        <f t="shared" ref="AM37:AM42" si="89">H37</f>
        <v>9934</v>
      </c>
      <c r="AN37" s="245">
        <f t="shared" ref="AN37:AN42" si="90">I37+M37+N37</f>
        <v>6676</v>
      </c>
      <c r="AO37" s="245">
        <f t="shared" ref="AO37:AQ42" si="91">J37</f>
        <v>24519</v>
      </c>
      <c r="AP37" s="245">
        <f t="shared" si="91"/>
        <v>21784</v>
      </c>
      <c r="AQ37" s="245">
        <f t="shared" si="91"/>
        <v>12229</v>
      </c>
      <c r="AR37" s="245">
        <f t="shared" ref="AR37:AR42" si="92">O37</f>
        <v>2942</v>
      </c>
      <c r="AS37" s="245">
        <f t="shared" si="86"/>
        <v>33587</v>
      </c>
      <c r="AT37" s="245">
        <f t="shared" si="86"/>
        <v>4461</v>
      </c>
      <c r="AU37" s="245">
        <f t="shared" ref="AU37:AU42" si="93">SUM(R37:T37)+SUM(W37:X37)</f>
        <v>5529</v>
      </c>
      <c r="AV37" s="245">
        <f t="shared" ref="AV37:AV42" si="94">U37+V37</f>
        <v>2853</v>
      </c>
      <c r="AW37" s="245">
        <f t="shared" ref="AW37:AW42" si="95">Z37</f>
        <v>4773</v>
      </c>
      <c r="AX37" s="245">
        <f t="shared" ref="AX37:AX42" si="96">AA37</f>
        <v>68310</v>
      </c>
      <c r="AY37" s="245">
        <f t="shared" ref="AY37:AY42" si="97">AB37+AC37</f>
        <v>0</v>
      </c>
      <c r="AZ37" s="245">
        <f t="shared" ref="AZ37:BA42" si="98">AD37</f>
        <v>0</v>
      </c>
      <c r="BA37" s="245">
        <f t="shared" si="98"/>
        <v>1160</v>
      </c>
      <c r="BB37" s="245">
        <f t="shared" si="87"/>
        <v>0</v>
      </c>
      <c r="BC37" s="245">
        <f t="shared" si="87"/>
        <v>11783</v>
      </c>
      <c r="BD37" s="245">
        <f t="shared" si="87"/>
        <v>23071</v>
      </c>
      <c r="BE37" s="229"/>
    </row>
    <row r="38" spans="1:116" x14ac:dyDescent="0.2">
      <c r="A38" s="119" t="str">
        <f t="shared" si="18"/>
        <v>2011Betsi Cadwaladr ULHB</v>
      </c>
      <c r="B38" s="150">
        <v>2011</v>
      </c>
      <c r="C38" s="151" t="s">
        <v>23</v>
      </c>
      <c r="D38" s="242">
        <v>12798</v>
      </c>
      <c r="E38" s="242">
        <v>47223</v>
      </c>
      <c r="F38" s="242">
        <v>111496</v>
      </c>
      <c r="G38" s="243"/>
      <c r="H38" s="242">
        <v>13670</v>
      </c>
      <c r="I38" s="242">
        <v>10537</v>
      </c>
      <c r="J38" s="242">
        <v>30025</v>
      </c>
      <c r="K38" s="242">
        <v>25805</v>
      </c>
      <c r="L38" s="242">
        <v>16256</v>
      </c>
      <c r="M38" s="243"/>
      <c r="N38" s="243"/>
      <c r="O38" s="242">
        <v>3957</v>
      </c>
      <c r="P38" s="242">
        <v>33731</v>
      </c>
      <c r="Q38" s="242">
        <v>5079</v>
      </c>
      <c r="R38" s="243"/>
      <c r="S38" s="242">
        <v>6458</v>
      </c>
      <c r="T38" s="243"/>
      <c r="U38" s="243"/>
      <c r="V38" s="242">
        <v>3425</v>
      </c>
      <c r="W38" s="243"/>
      <c r="X38" s="243"/>
      <c r="Y38" s="243"/>
      <c r="Z38" s="242">
        <v>5250</v>
      </c>
      <c r="AA38" s="242">
        <v>71067</v>
      </c>
      <c r="AB38" s="243"/>
      <c r="AC38" s="243"/>
      <c r="AD38" s="243"/>
      <c r="AE38" s="242">
        <v>1211</v>
      </c>
      <c r="AF38" s="243"/>
      <c r="AG38" s="242">
        <v>14539</v>
      </c>
      <c r="AH38" s="242">
        <v>27452</v>
      </c>
      <c r="AI38" s="176"/>
      <c r="AJ38" s="245">
        <f t="shared" si="88"/>
        <v>12798</v>
      </c>
      <c r="AK38" s="245">
        <f t="shared" si="88"/>
        <v>47223</v>
      </c>
      <c r="AL38" s="245">
        <f t="shared" si="88"/>
        <v>111496</v>
      </c>
      <c r="AM38" s="245">
        <f t="shared" si="89"/>
        <v>13670</v>
      </c>
      <c r="AN38" s="245">
        <f t="shared" si="90"/>
        <v>10537</v>
      </c>
      <c r="AO38" s="245">
        <f t="shared" si="91"/>
        <v>30025</v>
      </c>
      <c r="AP38" s="245">
        <f t="shared" si="91"/>
        <v>25805</v>
      </c>
      <c r="AQ38" s="245">
        <f t="shared" si="91"/>
        <v>16256</v>
      </c>
      <c r="AR38" s="245">
        <f t="shared" si="92"/>
        <v>3957</v>
      </c>
      <c r="AS38" s="245">
        <f t="shared" si="86"/>
        <v>33731</v>
      </c>
      <c r="AT38" s="245">
        <f t="shared" si="86"/>
        <v>5079</v>
      </c>
      <c r="AU38" s="245">
        <f t="shared" si="93"/>
        <v>6458</v>
      </c>
      <c r="AV38" s="245">
        <f t="shared" si="94"/>
        <v>3425</v>
      </c>
      <c r="AW38" s="245">
        <f t="shared" si="95"/>
        <v>5250</v>
      </c>
      <c r="AX38" s="245">
        <f t="shared" si="96"/>
        <v>71067</v>
      </c>
      <c r="AY38" s="245">
        <f t="shared" si="97"/>
        <v>0</v>
      </c>
      <c r="AZ38" s="245">
        <f t="shared" si="98"/>
        <v>0</v>
      </c>
      <c r="BA38" s="245">
        <f t="shared" si="98"/>
        <v>1211</v>
      </c>
      <c r="BB38" s="245">
        <f t="shared" si="87"/>
        <v>0</v>
      </c>
      <c r="BC38" s="245">
        <f t="shared" si="87"/>
        <v>14539</v>
      </c>
      <c r="BD38" s="245">
        <f t="shared" si="87"/>
        <v>27452</v>
      </c>
      <c r="BE38" s="234"/>
      <c r="DE38" s="166"/>
      <c r="DF38" s="164"/>
      <c r="DG38" s="165"/>
      <c r="DH38" s="165"/>
      <c r="DI38" s="164"/>
      <c r="DJ38" s="164"/>
      <c r="DK38" s="164"/>
      <c r="DL38" s="166"/>
    </row>
    <row r="39" spans="1:116" x14ac:dyDescent="0.2">
      <c r="A39" s="119" t="str">
        <f t="shared" si="18"/>
        <v>2011Cardiff &amp; Vale ULHB</v>
      </c>
      <c r="B39" s="150">
        <v>2011</v>
      </c>
      <c r="C39" s="151" t="s">
        <v>24</v>
      </c>
      <c r="D39" s="242">
        <v>6926</v>
      </c>
      <c r="E39" s="242">
        <v>32573</v>
      </c>
      <c r="F39" s="242">
        <v>62294</v>
      </c>
      <c r="G39" s="243"/>
      <c r="H39" s="242">
        <v>6803</v>
      </c>
      <c r="I39" s="242">
        <v>4644</v>
      </c>
      <c r="J39" s="242">
        <v>15169</v>
      </c>
      <c r="K39" s="242">
        <v>11334</v>
      </c>
      <c r="L39" s="242">
        <v>6905</v>
      </c>
      <c r="M39" s="243"/>
      <c r="N39" s="243"/>
      <c r="O39" s="242">
        <v>2247</v>
      </c>
      <c r="P39" s="242">
        <v>20428</v>
      </c>
      <c r="Q39" s="242">
        <v>3050</v>
      </c>
      <c r="R39" s="243"/>
      <c r="S39" s="242">
        <v>3627</v>
      </c>
      <c r="T39" s="243"/>
      <c r="U39" s="243"/>
      <c r="V39" s="242">
        <v>2139</v>
      </c>
      <c r="W39" s="243"/>
      <c r="X39" s="243"/>
      <c r="Y39" s="243"/>
      <c r="Z39" s="242">
        <v>3912</v>
      </c>
      <c r="AA39" s="242">
        <v>43644</v>
      </c>
      <c r="AB39" s="243"/>
      <c r="AC39" s="243"/>
      <c r="AD39" s="243"/>
      <c r="AE39" s="242">
        <v>441</v>
      </c>
      <c r="AF39" s="243"/>
      <c r="AG39" s="242">
        <v>8546</v>
      </c>
      <c r="AH39" s="242">
        <v>13623</v>
      </c>
      <c r="AI39" s="176"/>
      <c r="AJ39" s="245">
        <f t="shared" si="88"/>
        <v>6926</v>
      </c>
      <c r="AK39" s="245">
        <f t="shared" si="88"/>
        <v>32573</v>
      </c>
      <c r="AL39" s="245">
        <f t="shared" si="88"/>
        <v>62294</v>
      </c>
      <c r="AM39" s="245">
        <f t="shared" si="89"/>
        <v>6803</v>
      </c>
      <c r="AN39" s="245">
        <f t="shared" si="90"/>
        <v>4644</v>
      </c>
      <c r="AO39" s="245">
        <f t="shared" si="91"/>
        <v>15169</v>
      </c>
      <c r="AP39" s="245">
        <f t="shared" si="91"/>
        <v>11334</v>
      </c>
      <c r="AQ39" s="245">
        <f t="shared" si="91"/>
        <v>6905</v>
      </c>
      <c r="AR39" s="245">
        <f t="shared" si="92"/>
        <v>2247</v>
      </c>
      <c r="AS39" s="245">
        <f t="shared" si="86"/>
        <v>20428</v>
      </c>
      <c r="AT39" s="245">
        <f t="shared" si="86"/>
        <v>3050</v>
      </c>
      <c r="AU39" s="245">
        <f t="shared" si="93"/>
        <v>3627</v>
      </c>
      <c r="AV39" s="245">
        <f t="shared" si="94"/>
        <v>2139</v>
      </c>
      <c r="AW39" s="245">
        <f t="shared" si="95"/>
        <v>3912</v>
      </c>
      <c r="AX39" s="245">
        <f t="shared" si="96"/>
        <v>43644</v>
      </c>
      <c r="AY39" s="245">
        <f t="shared" si="97"/>
        <v>0</v>
      </c>
      <c r="AZ39" s="245">
        <f t="shared" si="98"/>
        <v>0</v>
      </c>
      <c r="BA39" s="245">
        <f t="shared" si="98"/>
        <v>441</v>
      </c>
      <c r="BB39" s="245">
        <f t="shared" si="87"/>
        <v>0</v>
      </c>
      <c r="BC39" s="245">
        <f t="shared" si="87"/>
        <v>8546</v>
      </c>
      <c r="BD39" s="245">
        <f t="shared" si="87"/>
        <v>13623</v>
      </c>
      <c r="BE39" s="229"/>
    </row>
    <row r="40" spans="1:116" x14ac:dyDescent="0.2">
      <c r="A40" s="119" t="str">
        <f t="shared" si="18"/>
        <v>2011Cwm Taf LHB</v>
      </c>
      <c r="B40" s="150">
        <v>2011</v>
      </c>
      <c r="C40" s="151" t="s">
        <v>25</v>
      </c>
      <c r="D40" s="242">
        <v>4646</v>
      </c>
      <c r="E40" s="242">
        <v>18745</v>
      </c>
      <c r="F40" s="242">
        <v>50723</v>
      </c>
      <c r="G40" s="243"/>
      <c r="H40" s="242">
        <v>4566</v>
      </c>
      <c r="I40" s="242">
        <v>3571</v>
      </c>
      <c r="J40" s="242">
        <v>12604</v>
      </c>
      <c r="K40" s="242">
        <v>9565</v>
      </c>
      <c r="L40" s="242">
        <v>8010</v>
      </c>
      <c r="M40" s="243"/>
      <c r="N40" s="243"/>
      <c r="O40" s="242">
        <v>1363</v>
      </c>
      <c r="P40" s="242">
        <v>15510</v>
      </c>
      <c r="Q40" s="242">
        <v>2585</v>
      </c>
      <c r="R40" s="243"/>
      <c r="S40" s="242">
        <v>2759</v>
      </c>
      <c r="T40" s="243"/>
      <c r="U40" s="243"/>
      <c r="V40" s="242">
        <v>1482</v>
      </c>
      <c r="W40" s="243"/>
      <c r="X40" s="243"/>
      <c r="Y40" s="243"/>
      <c r="Z40" s="242">
        <v>2554</v>
      </c>
      <c r="AA40" s="242">
        <v>36344</v>
      </c>
      <c r="AB40" s="243"/>
      <c r="AC40" s="243"/>
      <c r="AD40" s="243"/>
      <c r="AE40" s="242">
        <v>260</v>
      </c>
      <c r="AF40" s="243"/>
      <c r="AG40" s="242">
        <v>6159</v>
      </c>
      <c r="AH40" s="242">
        <v>11344</v>
      </c>
      <c r="AI40" s="176"/>
      <c r="AJ40" s="245">
        <f t="shared" si="88"/>
        <v>4646</v>
      </c>
      <c r="AK40" s="245">
        <f t="shared" si="88"/>
        <v>18745</v>
      </c>
      <c r="AL40" s="245">
        <f t="shared" si="88"/>
        <v>50723</v>
      </c>
      <c r="AM40" s="245">
        <f t="shared" si="89"/>
        <v>4566</v>
      </c>
      <c r="AN40" s="245">
        <f t="shared" si="90"/>
        <v>3571</v>
      </c>
      <c r="AO40" s="245">
        <f t="shared" si="91"/>
        <v>12604</v>
      </c>
      <c r="AP40" s="245">
        <f t="shared" si="91"/>
        <v>9565</v>
      </c>
      <c r="AQ40" s="245">
        <f t="shared" si="91"/>
        <v>8010</v>
      </c>
      <c r="AR40" s="245">
        <f t="shared" si="92"/>
        <v>1363</v>
      </c>
      <c r="AS40" s="245">
        <f t="shared" si="86"/>
        <v>15510</v>
      </c>
      <c r="AT40" s="245">
        <f t="shared" si="86"/>
        <v>2585</v>
      </c>
      <c r="AU40" s="245">
        <f t="shared" si="93"/>
        <v>2759</v>
      </c>
      <c r="AV40" s="245">
        <f t="shared" si="94"/>
        <v>1482</v>
      </c>
      <c r="AW40" s="245">
        <f t="shared" si="95"/>
        <v>2554</v>
      </c>
      <c r="AX40" s="245">
        <f t="shared" si="96"/>
        <v>36344</v>
      </c>
      <c r="AY40" s="245">
        <f t="shared" si="97"/>
        <v>0</v>
      </c>
      <c r="AZ40" s="245">
        <f t="shared" si="98"/>
        <v>0</v>
      </c>
      <c r="BA40" s="245">
        <f t="shared" si="98"/>
        <v>260</v>
      </c>
      <c r="BB40" s="245">
        <f t="shared" si="87"/>
        <v>0</v>
      </c>
      <c r="BC40" s="245">
        <f t="shared" si="87"/>
        <v>6159</v>
      </c>
      <c r="BD40" s="245">
        <f t="shared" si="87"/>
        <v>11344</v>
      </c>
      <c r="BE40" s="229"/>
    </row>
    <row r="41" spans="1:116" x14ac:dyDescent="0.2">
      <c r="A41" s="119" t="str">
        <f t="shared" si="18"/>
        <v>2011Hywel Dda LHB</v>
      </c>
      <c r="B41" s="150">
        <v>2011</v>
      </c>
      <c r="C41" s="151" t="s">
        <v>26</v>
      </c>
      <c r="D41" s="242">
        <v>8137</v>
      </c>
      <c r="E41" s="242">
        <v>26843</v>
      </c>
      <c r="F41" s="242">
        <v>63318</v>
      </c>
      <c r="G41" s="243"/>
      <c r="H41" s="242">
        <v>7434</v>
      </c>
      <c r="I41" s="242">
        <v>4133</v>
      </c>
      <c r="J41" s="242">
        <v>17147</v>
      </c>
      <c r="K41" s="242">
        <v>14018</v>
      </c>
      <c r="L41" s="242">
        <v>7733</v>
      </c>
      <c r="M41" s="243"/>
      <c r="N41" s="243"/>
      <c r="O41" s="242">
        <v>2001</v>
      </c>
      <c r="P41" s="242">
        <v>20602</v>
      </c>
      <c r="Q41" s="242">
        <v>2963</v>
      </c>
      <c r="R41" s="243"/>
      <c r="S41" s="242">
        <v>3869</v>
      </c>
      <c r="T41" s="243"/>
      <c r="U41" s="243"/>
      <c r="V41" s="242">
        <v>1949</v>
      </c>
      <c r="W41" s="243"/>
      <c r="X41" s="243"/>
      <c r="Y41" s="243"/>
      <c r="Z41" s="242">
        <v>3197</v>
      </c>
      <c r="AA41" s="242">
        <v>39386</v>
      </c>
      <c r="AB41" s="243"/>
      <c r="AC41" s="243"/>
      <c r="AD41" s="243"/>
      <c r="AE41" s="242">
        <v>654</v>
      </c>
      <c r="AF41" s="243"/>
      <c r="AG41" s="242">
        <v>8808</v>
      </c>
      <c r="AH41" s="242">
        <v>14497</v>
      </c>
      <c r="AI41" s="176"/>
      <c r="AJ41" s="245">
        <f t="shared" si="88"/>
        <v>8137</v>
      </c>
      <c r="AK41" s="245">
        <f t="shared" si="88"/>
        <v>26843</v>
      </c>
      <c r="AL41" s="245">
        <f t="shared" si="88"/>
        <v>63318</v>
      </c>
      <c r="AM41" s="245">
        <f t="shared" si="89"/>
        <v>7434</v>
      </c>
      <c r="AN41" s="245">
        <f t="shared" si="90"/>
        <v>4133</v>
      </c>
      <c r="AO41" s="245">
        <f t="shared" si="91"/>
        <v>17147</v>
      </c>
      <c r="AP41" s="245">
        <f t="shared" si="91"/>
        <v>14018</v>
      </c>
      <c r="AQ41" s="245">
        <f t="shared" si="91"/>
        <v>7733</v>
      </c>
      <c r="AR41" s="245">
        <f t="shared" si="92"/>
        <v>2001</v>
      </c>
      <c r="AS41" s="245">
        <f t="shared" si="86"/>
        <v>20602</v>
      </c>
      <c r="AT41" s="245">
        <f t="shared" si="86"/>
        <v>2963</v>
      </c>
      <c r="AU41" s="245">
        <f t="shared" si="93"/>
        <v>3869</v>
      </c>
      <c r="AV41" s="245">
        <f t="shared" si="94"/>
        <v>1949</v>
      </c>
      <c r="AW41" s="245">
        <f t="shared" si="95"/>
        <v>3197</v>
      </c>
      <c r="AX41" s="245">
        <f t="shared" si="96"/>
        <v>39386</v>
      </c>
      <c r="AY41" s="245">
        <f t="shared" si="97"/>
        <v>0</v>
      </c>
      <c r="AZ41" s="245">
        <f t="shared" si="98"/>
        <v>0</v>
      </c>
      <c r="BA41" s="245">
        <f t="shared" si="98"/>
        <v>654</v>
      </c>
      <c r="BB41" s="245">
        <f t="shared" si="87"/>
        <v>0</v>
      </c>
      <c r="BC41" s="245">
        <f t="shared" si="87"/>
        <v>8808</v>
      </c>
      <c r="BD41" s="245">
        <f t="shared" si="87"/>
        <v>14497</v>
      </c>
      <c r="BE41" s="229"/>
    </row>
    <row r="42" spans="1:116" x14ac:dyDescent="0.2">
      <c r="A42" s="119" t="str">
        <f t="shared" si="18"/>
        <v>2011Powys Teaching LHB</v>
      </c>
      <c r="B42" s="150">
        <v>2011</v>
      </c>
      <c r="C42" s="151" t="s">
        <v>27</v>
      </c>
      <c r="D42" s="242">
        <v>2650</v>
      </c>
      <c r="E42" s="242">
        <v>9151</v>
      </c>
      <c r="F42" s="242">
        <v>23274</v>
      </c>
      <c r="G42" s="243"/>
      <c r="H42" s="242">
        <v>2949</v>
      </c>
      <c r="I42" s="242">
        <v>1769</v>
      </c>
      <c r="J42" s="242">
        <v>5803</v>
      </c>
      <c r="K42" s="242">
        <v>6513</v>
      </c>
      <c r="L42" s="242">
        <v>2847</v>
      </c>
      <c r="M42" s="243"/>
      <c r="N42" s="243"/>
      <c r="O42" s="242">
        <v>821</v>
      </c>
      <c r="P42" s="242">
        <v>6965</v>
      </c>
      <c r="Q42" s="242">
        <v>924</v>
      </c>
      <c r="R42" s="243"/>
      <c r="S42" s="242">
        <v>1507</v>
      </c>
      <c r="T42" s="243"/>
      <c r="U42" s="243"/>
      <c r="V42" s="242">
        <v>940</v>
      </c>
      <c r="W42" s="243"/>
      <c r="X42" s="243"/>
      <c r="Y42" s="243"/>
      <c r="Z42" s="242">
        <v>1141</v>
      </c>
      <c r="AA42" s="242">
        <v>14141</v>
      </c>
      <c r="AB42" s="243"/>
      <c r="AC42" s="243"/>
      <c r="AD42" s="243"/>
      <c r="AE42" s="242">
        <v>239</v>
      </c>
      <c r="AF42" s="243"/>
      <c r="AG42" s="242">
        <v>3267</v>
      </c>
      <c r="AH42" s="242">
        <v>5032</v>
      </c>
      <c r="AI42" s="176"/>
      <c r="AJ42" s="245">
        <f t="shared" si="88"/>
        <v>2650</v>
      </c>
      <c r="AK42" s="245">
        <f t="shared" si="88"/>
        <v>9151</v>
      </c>
      <c r="AL42" s="245">
        <f t="shared" si="88"/>
        <v>23274</v>
      </c>
      <c r="AM42" s="245">
        <f t="shared" si="89"/>
        <v>2949</v>
      </c>
      <c r="AN42" s="245">
        <f t="shared" si="90"/>
        <v>1769</v>
      </c>
      <c r="AO42" s="245">
        <f t="shared" si="91"/>
        <v>5803</v>
      </c>
      <c r="AP42" s="245">
        <f t="shared" si="91"/>
        <v>6513</v>
      </c>
      <c r="AQ42" s="245">
        <f t="shared" si="91"/>
        <v>2847</v>
      </c>
      <c r="AR42" s="245">
        <f t="shared" si="92"/>
        <v>821</v>
      </c>
      <c r="AS42" s="245">
        <f t="shared" si="86"/>
        <v>6965</v>
      </c>
      <c r="AT42" s="245">
        <f t="shared" si="86"/>
        <v>924</v>
      </c>
      <c r="AU42" s="245">
        <f t="shared" si="93"/>
        <v>1507</v>
      </c>
      <c r="AV42" s="245">
        <f t="shared" si="94"/>
        <v>940</v>
      </c>
      <c r="AW42" s="245">
        <f t="shared" si="95"/>
        <v>1141</v>
      </c>
      <c r="AX42" s="245">
        <f t="shared" si="96"/>
        <v>14141</v>
      </c>
      <c r="AY42" s="245">
        <f t="shared" si="97"/>
        <v>0</v>
      </c>
      <c r="AZ42" s="245">
        <f t="shared" si="98"/>
        <v>0</v>
      </c>
      <c r="BA42" s="245">
        <f t="shared" si="98"/>
        <v>239</v>
      </c>
      <c r="BB42" s="245">
        <f t="shared" si="87"/>
        <v>0</v>
      </c>
      <c r="BC42" s="245">
        <f t="shared" si="87"/>
        <v>3267</v>
      </c>
      <c r="BD42" s="245">
        <f t="shared" si="87"/>
        <v>5032</v>
      </c>
      <c r="BE42" s="229"/>
    </row>
    <row r="43" spans="1:116" x14ac:dyDescent="0.2">
      <c r="A43" s="119" t="str">
        <f t="shared" si="18"/>
        <v>2012WALES</v>
      </c>
      <c r="B43" s="150">
        <v>2012</v>
      </c>
      <c r="C43" s="151" t="s">
        <v>184</v>
      </c>
      <c r="D43" s="242"/>
      <c r="E43" s="242"/>
      <c r="F43" s="242"/>
      <c r="G43" s="243"/>
      <c r="H43" s="242"/>
      <c r="I43" s="242"/>
      <c r="J43" s="242"/>
      <c r="K43" s="242"/>
      <c r="L43" s="242"/>
      <c r="M43" s="243"/>
      <c r="N43" s="243"/>
      <c r="O43" s="242"/>
      <c r="P43" s="242"/>
      <c r="Q43" s="242"/>
      <c r="R43" s="243"/>
      <c r="S43" s="242"/>
      <c r="T43" s="243"/>
      <c r="U43" s="243"/>
      <c r="V43" s="242"/>
      <c r="W43" s="243"/>
      <c r="X43" s="243"/>
      <c r="Y43" s="243"/>
      <c r="Z43" s="242"/>
      <c r="AA43" s="242"/>
      <c r="AB43" s="243"/>
      <c r="AC43" s="243"/>
      <c r="AD43" s="243"/>
      <c r="AE43" s="242"/>
      <c r="AF43" s="243"/>
      <c r="AG43" s="242"/>
      <c r="AH43" s="242"/>
      <c r="AI43" s="176"/>
      <c r="AJ43" s="250">
        <f t="shared" ref="AJ43:AR43" si="99">SUM(AJ44:AJ50)</f>
        <v>57299</v>
      </c>
      <c r="AK43" s="250">
        <f t="shared" si="99"/>
        <v>218243</v>
      </c>
      <c r="AL43" s="250">
        <f t="shared" si="99"/>
        <v>492386</v>
      </c>
      <c r="AM43" s="250">
        <f t="shared" si="99"/>
        <v>60936</v>
      </c>
      <c r="AN43" s="250">
        <f t="shared" si="99"/>
        <v>52481</v>
      </c>
      <c r="AO43" s="250">
        <f t="shared" si="99"/>
        <v>127200</v>
      </c>
      <c r="AP43" s="250">
        <f t="shared" si="99"/>
        <v>109922</v>
      </c>
      <c r="AQ43" s="250">
        <f t="shared" si="99"/>
        <v>66951</v>
      </c>
      <c r="AR43" s="250">
        <f t="shared" si="99"/>
        <v>17184</v>
      </c>
      <c r="AS43" s="250">
        <f t="shared" ref="AS43:AT43" si="100">SUM(AS44:AS50)</f>
        <v>167537</v>
      </c>
      <c r="AT43" s="250">
        <f t="shared" si="100"/>
        <v>23479</v>
      </c>
      <c r="AU43" s="250">
        <f t="shared" ref="AU43" si="101">SUM(AU44:AU50)</f>
        <v>29454</v>
      </c>
      <c r="AV43" s="250">
        <f t="shared" ref="AV43" si="102">SUM(AV44:AV50)</f>
        <v>16393</v>
      </c>
      <c r="AW43" s="250">
        <f t="shared" ref="AW43" si="103">SUM(AW44:AW50)</f>
        <v>26725</v>
      </c>
      <c r="AX43" s="250">
        <f t="shared" ref="AX43" si="104">SUM(AX44:AX50)</f>
        <v>332229</v>
      </c>
      <c r="AY43" s="250">
        <f>SUM(AY44:AY50)</f>
        <v>0</v>
      </c>
      <c r="AZ43" s="250">
        <f>SUM(AZ44:AZ50)</f>
        <v>0</v>
      </c>
      <c r="BA43" s="250">
        <f>SUM(BA44:BA50)</f>
        <v>5935</v>
      </c>
      <c r="BB43" s="250">
        <f t="shared" ref="BB43:BD43" si="105">SUM(BB44:BB50)</f>
        <v>0</v>
      </c>
      <c r="BC43" s="250">
        <f t="shared" si="105"/>
        <v>65854</v>
      </c>
      <c r="BD43" s="250">
        <f t="shared" si="105"/>
        <v>118132</v>
      </c>
      <c r="BE43" s="229"/>
    </row>
    <row r="44" spans="1:116" x14ac:dyDescent="0.2">
      <c r="A44" s="119" t="str">
        <f t="shared" si="18"/>
        <v>2012ABM ULHB</v>
      </c>
      <c r="B44" s="150">
        <v>2012</v>
      </c>
      <c r="C44" s="151" t="s">
        <v>21</v>
      </c>
      <c r="D44" s="242">
        <v>10505</v>
      </c>
      <c r="E44" s="242">
        <v>40073</v>
      </c>
      <c r="F44" s="242">
        <v>82002</v>
      </c>
      <c r="G44" s="243"/>
      <c r="H44" s="242">
        <v>10181</v>
      </c>
      <c r="I44" s="242">
        <v>8353</v>
      </c>
      <c r="J44" s="242">
        <v>22583</v>
      </c>
      <c r="K44" s="242">
        <v>19091</v>
      </c>
      <c r="L44" s="242">
        <v>11282</v>
      </c>
      <c r="M44" s="243"/>
      <c r="N44" s="243"/>
      <c r="O44" s="242">
        <v>3041</v>
      </c>
      <c r="P44" s="242">
        <v>30685</v>
      </c>
      <c r="Q44" s="242">
        <v>4172</v>
      </c>
      <c r="R44" s="243"/>
      <c r="S44" s="242">
        <v>5317</v>
      </c>
      <c r="T44" s="243"/>
      <c r="U44" s="243"/>
      <c r="V44" s="242">
        <v>3379</v>
      </c>
      <c r="W44" s="243"/>
      <c r="X44" s="243"/>
      <c r="Y44" s="243"/>
      <c r="Z44" s="242">
        <v>5192</v>
      </c>
      <c r="AA44" s="242">
        <v>55376</v>
      </c>
      <c r="AB44" s="243"/>
      <c r="AC44" s="243"/>
      <c r="AD44" s="243"/>
      <c r="AE44" s="242">
        <v>721</v>
      </c>
      <c r="AF44" s="243"/>
      <c r="AG44" s="242">
        <v>12265</v>
      </c>
      <c r="AH44" s="242">
        <v>19839</v>
      </c>
      <c r="AI44" s="176"/>
      <c r="AJ44" s="245">
        <f>D44</f>
        <v>10505</v>
      </c>
      <c r="AK44" s="245">
        <f>E44</f>
        <v>40073</v>
      </c>
      <c r="AL44" s="245">
        <f>F44</f>
        <v>82002</v>
      </c>
      <c r="AM44" s="245">
        <f>H44</f>
        <v>10181</v>
      </c>
      <c r="AN44" s="245">
        <f>I44+M44+N44</f>
        <v>8353</v>
      </c>
      <c r="AO44" s="245">
        <f>J44</f>
        <v>22583</v>
      </c>
      <c r="AP44" s="245">
        <f>K44</f>
        <v>19091</v>
      </c>
      <c r="AQ44" s="245">
        <f>L44</f>
        <v>11282</v>
      </c>
      <c r="AR44" s="245">
        <f>O44</f>
        <v>3041</v>
      </c>
      <c r="AS44" s="245">
        <f t="shared" ref="AS44:AT50" si="106">P44</f>
        <v>30685</v>
      </c>
      <c r="AT44" s="245">
        <f t="shared" si="106"/>
        <v>4172</v>
      </c>
      <c r="AU44" s="245">
        <f>SUM(R44:T44)+SUM(W44:X44)</f>
        <v>5317</v>
      </c>
      <c r="AV44" s="245">
        <f>U44+V44</f>
        <v>3379</v>
      </c>
      <c r="AW44" s="245">
        <f>Z44</f>
        <v>5192</v>
      </c>
      <c r="AX44" s="245">
        <f>AA44</f>
        <v>55376</v>
      </c>
      <c r="AY44" s="245">
        <f>AB44+AC44</f>
        <v>0</v>
      </c>
      <c r="AZ44" s="245">
        <f>AD44</f>
        <v>0</v>
      </c>
      <c r="BA44" s="245">
        <f>AE44</f>
        <v>721</v>
      </c>
      <c r="BB44" s="245">
        <f t="shared" ref="BB44:BD50" si="107">AF44</f>
        <v>0</v>
      </c>
      <c r="BC44" s="245">
        <f t="shared" si="107"/>
        <v>12265</v>
      </c>
      <c r="BD44" s="245">
        <f t="shared" si="107"/>
        <v>19839</v>
      </c>
      <c r="BE44" s="229"/>
    </row>
    <row r="45" spans="1:116" x14ac:dyDescent="0.2">
      <c r="A45" s="119" t="str">
        <f t="shared" si="18"/>
        <v>2012Aneurin Bevan LHB</v>
      </c>
      <c r="B45" s="150">
        <v>2012</v>
      </c>
      <c r="C45" s="151" t="s">
        <v>22</v>
      </c>
      <c r="D45" s="242">
        <v>10170</v>
      </c>
      <c r="E45" s="242">
        <v>40493</v>
      </c>
      <c r="F45" s="242">
        <v>95595</v>
      </c>
      <c r="G45" s="243"/>
      <c r="H45" s="242">
        <v>11117</v>
      </c>
      <c r="I45" s="242">
        <v>9989</v>
      </c>
      <c r="J45" s="242">
        <v>24350</v>
      </c>
      <c r="K45" s="242">
        <v>21565</v>
      </c>
      <c r="L45" s="242">
        <v>12426</v>
      </c>
      <c r="M45" s="243"/>
      <c r="N45" s="243"/>
      <c r="O45" s="242">
        <v>3089</v>
      </c>
      <c r="P45" s="242">
        <v>35098</v>
      </c>
      <c r="Q45" s="242">
        <v>4505</v>
      </c>
      <c r="R45" s="243"/>
      <c r="S45" s="242">
        <v>5657</v>
      </c>
      <c r="T45" s="243"/>
      <c r="U45" s="243"/>
      <c r="V45" s="242">
        <v>2862</v>
      </c>
      <c r="W45" s="243"/>
      <c r="X45" s="243"/>
      <c r="Y45" s="243"/>
      <c r="Z45" s="242">
        <v>4897</v>
      </c>
      <c r="AA45" s="242">
        <v>69994</v>
      </c>
      <c r="AB45" s="243"/>
      <c r="AC45" s="243"/>
      <c r="AD45" s="243"/>
      <c r="AE45" s="242">
        <v>1594</v>
      </c>
      <c r="AF45" s="243"/>
      <c r="AG45" s="242">
        <v>11945</v>
      </c>
      <c r="AH45" s="242">
        <v>23661</v>
      </c>
      <c r="AI45" s="176"/>
      <c r="AJ45" s="245">
        <f t="shared" ref="AJ45:AL50" si="108">D45</f>
        <v>10170</v>
      </c>
      <c r="AK45" s="245">
        <f t="shared" si="108"/>
        <v>40493</v>
      </c>
      <c r="AL45" s="245">
        <f t="shared" si="108"/>
        <v>95595</v>
      </c>
      <c r="AM45" s="245">
        <f t="shared" ref="AM45:AM50" si="109">H45</f>
        <v>11117</v>
      </c>
      <c r="AN45" s="245">
        <f t="shared" ref="AN45:AN50" si="110">I45+M45+N45</f>
        <v>9989</v>
      </c>
      <c r="AO45" s="245">
        <f t="shared" ref="AO45:AQ50" si="111">J45</f>
        <v>24350</v>
      </c>
      <c r="AP45" s="245">
        <f t="shared" si="111"/>
        <v>21565</v>
      </c>
      <c r="AQ45" s="245">
        <f t="shared" si="111"/>
        <v>12426</v>
      </c>
      <c r="AR45" s="245">
        <f t="shared" ref="AR45:AR50" si="112">O45</f>
        <v>3089</v>
      </c>
      <c r="AS45" s="245">
        <f t="shared" si="106"/>
        <v>35098</v>
      </c>
      <c r="AT45" s="245">
        <f t="shared" si="106"/>
        <v>4505</v>
      </c>
      <c r="AU45" s="245">
        <f t="shared" ref="AU45:AU50" si="113">SUM(R45:T45)+SUM(W45:X45)</f>
        <v>5657</v>
      </c>
      <c r="AV45" s="245">
        <f t="shared" ref="AV45:AV50" si="114">U45+V45</f>
        <v>2862</v>
      </c>
      <c r="AW45" s="245">
        <f t="shared" ref="AW45:AW50" si="115">Z45</f>
        <v>4897</v>
      </c>
      <c r="AX45" s="245">
        <f t="shared" ref="AX45:AX50" si="116">AA45</f>
        <v>69994</v>
      </c>
      <c r="AY45" s="245">
        <f t="shared" ref="AY45:AY50" si="117">AB45+AC45</f>
        <v>0</v>
      </c>
      <c r="AZ45" s="245">
        <f t="shared" ref="AZ45:BA50" si="118">AD45</f>
        <v>0</v>
      </c>
      <c r="BA45" s="245">
        <f t="shared" si="118"/>
        <v>1594</v>
      </c>
      <c r="BB45" s="245">
        <f t="shared" si="107"/>
        <v>0</v>
      </c>
      <c r="BC45" s="245">
        <f t="shared" si="107"/>
        <v>11945</v>
      </c>
      <c r="BD45" s="245">
        <f t="shared" si="107"/>
        <v>23661</v>
      </c>
      <c r="BE45" s="229"/>
    </row>
    <row r="46" spans="1:116" x14ac:dyDescent="0.2">
      <c r="A46" s="119" t="str">
        <f t="shared" si="18"/>
        <v>2012Betsi Cadwaladr ULHB</v>
      </c>
      <c r="B46" s="150">
        <v>2012</v>
      </c>
      <c r="C46" s="151" t="s">
        <v>23</v>
      </c>
      <c r="D46" s="242">
        <v>13520</v>
      </c>
      <c r="E46" s="242">
        <v>48663</v>
      </c>
      <c r="F46" s="242">
        <v>113265</v>
      </c>
      <c r="G46" s="243"/>
      <c r="H46" s="242">
        <v>15219</v>
      </c>
      <c r="I46" s="242">
        <v>13798</v>
      </c>
      <c r="J46" s="242">
        <v>29984</v>
      </c>
      <c r="K46" s="242">
        <v>27894</v>
      </c>
      <c r="L46" s="242">
        <v>17018</v>
      </c>
      <c r="M46" s="243"/>
      <c r="N46" s="243"/>
      <c r="O46" s="242">
        <v>4250</v>
      </c>
      <c r="P46" s="242">
        <v>35503</v>
      </c>
      <c r="Q46" s="242">
        <v>5139</v>
      </c>
      <c r="R46" s="243"/>
      <c r="S46" s="242">
        <v>6816</v>
      </c>
      <c r="T46" s="243"/>
      <c r="U46" s="243"/>
      <c r="V46" s="242">
        <v>3604</v>
      </c>
      <c r="W46" s="243"/>
      <c r="X46" s="243"/>
      <c r="Y46" s="243"/>
      <c r="Z46" s="242">
        <v>5520</v>
      </c>
      <c r="AA46" s="242">
        <v>72665</v>
      </c>
      <c r="AB46" s="243"/>
      <c r="AC46" s="243"/>
      <c r="AD46" s="243"/>
      <c r="AE46" s="242">
        <v>1620</v>
      </c>
      <c r="AF46" s="243"/>
      <c r="AG46" s="242">
        <v>14795</v>
      </c>
      <c r="AH46" s="242">
        <v>28844</v>
      </c>
      <c r="AI46" s="176"/>
      <c r="AJ46" s="245">
        <f t="shared" si="108"/>
        <v>13520</v>
      </c>
      <c r="AK46" s="245">
        <f t="shared" si="108"/>
        <v>48663</v>
      </c>
      <c r="AL46" s="245">
        <f t="shared" si="108"/>
        <v>113265</v>
      </c>
      <c r="AM46" s="245">
        <f t="shared" si="109"/>
        <v>15219</v>
      </c>
      <c r="AN46" s="245">
        <f t="shared" si="110"/>
        <v>13798</v>
      </c>
      <c r="AO46" s="245">
        <f t="shared" si="111"/>
        <v>29984</v>
      </c>
      <c r="AP46" s="245">
        <f t="shared" si="111"/>
        <v>27894</v>
      </c>
      <c r="AQ46" s="245">
        <f t="shared" si="111"/>
        <v>17018</v>
      </c>
      <c r="AR46" s="245">
        <f t="shared" si="112"/>
        <v>4250</v>
      </c>
      <c r="AS46" s="245">
        <f t="shared" si="106"/>
        <v>35503</v>
      </c>
      <c r="AT46" s="245">
        <f t="shared" si="106"/>
        <v>5139</v>
      </c>
      <c r="AU46" s="245">
        <f t="shared" si="113"/>
        <v>6816</v>
      </c>
      <c r="AV46" s="245">
        <f t="shared" si="114"/>
        <v>3604</v>
      </c>
      <c r="AW46" s="245">
        <f t="shared" si="115"/>
        <v>5520</v>
      </c>
      <c r="AX46" s="245">
        <f t="shared" si="116"/>
        <v>72665</v>
      </c>
      <c r="AY46" s="245">
        <f t="shared" si="117"/>
        <v>0</v>
      </c>
      <c r="AZ46" s="245">
        <f t="shared" si="118"/>
        <v>0</v>
      </c>
      <c r="BA46" s="245">
        <f t="shared" si="118"/>
        <v>1620</v>
      </c>
      <c r="BB46" s="245">
        <f t="shared" si="107"/>
        <v>0</v>
      </c>
      <c r="BC46" s="245">
        <f t="shared" si="107"/>
        <v>14795</v>
      </c>
      <c r="BD46" s="245">
        <f t="shared" si="107"/>
        <v>28844</v>
      </c>
      <c r="BE46" s="229"/>
    </row>
    <row r="47" spans="1:116" x14ac:dyDescent="0.2">
      <c r="A47" s="119" t="str">
        <f t="shared" si="18"/>
        <v>2012Cardiff &amp; Vale ULHB</v>
      </c>
      <c r="B47" s="150">
        <v>2012</v>
      </c>
      <c r="C47" s="151" t="s">
        <v>24</v>
      </c>
      <c r="D47" s="242">
        <v>7171</v>
      </c>
      <c r="E47" s="242">
        <v>33150</v>
      </c>
      <c r="F47" s="242">
        <v>63000</v>
      </c>
      <c r="G47" s="243"/>
      <c r="H47" s="242">
        <v>7828</v>
      </c>
      <c r="I47" s="242">
        <v>6627</v>
      </c>
      <c r="J47" s="242">
        <v>15120</v>
      </c>
      <c r="K47" s="242">
        <v>10952</v>
      </c>
      <c r="L47" s="242">
        <v>7273</v>
      </c>
      <c r="M47" s="243"/>
      <c r="N47" s="243"/>
      <c r="O47" s="242">
        <v>2379</v>
      </c>
      <c r="P47" s="242">
        <v>21472</v>
      </c>
      <c r="Q47" s="242">
        <v>3102</v>
      </c>
      <c r="R47" s="243"/>
      <c r="S47" s="242">
        <v>3671</v>
      </c>
      <c r="T47" s="243"/>
      <c r="U47" s="243"/>
      <c r="V47" s="242">
        <v>2201</v>
      </c>
      <c r="W47" s="243"/>
      <c r="X47" s="243"/>
      <c r="Y47" s="243"/>
      <c r="Z47" s="242">
        <v>4039</v>
      </c>
      <c r="AA47" s="242">
        <v>42814</v>
      </c>
      <c r="AB47" s="243"/>
      <c r="AC47" s="243"/>
      <c r="AD47" s="243"/>
      <c r="AE47" s="242">
        <v>560</v>
      </c>
      <c r="AF47" s="243"/>
      <c r="AG47" s="242">
        <v>8548</v>
      </c>
      <c r="AH47" s="242">
        <v>13941</v>
      </c>
      <c r="AI47" s="176"/>
      <c r="AJ47" s="245">
        <f t="shared" si="108"/>
        <v>7171</v>
      </c>
      <c r="AK47" s="245">
        <f t="shared" si="108"/>
        <v>33150</v>
      </c>
      <c r="AL47" s="245">
        <f t="shared" si="108"/>
        <v>63000</v>
      </c>
      <c r="AM47" s="245">
        <f t="shared" si="109"/>
        <v>7828</v>
      </c>
      <c r="AN47" s="245">
        <f t="shared" si="110"/>
        <v>6627</v>
      </c>
      <c r="AO47" s="245">
        <f t="shared" si="111"/>
        <v>15120</v>
      </c>
      <c r="AP47" s="245">
        <f t="shared" si="111"/>
        <v>10952</v>
      </c>
      <c r="AQ47" s="245">
        <f t="shared" si="111"/>
        <v>7273</v>
      </c>
      <c r="AR47" s="245">
        <f t="shared" si="112"/>
        <v>2379</v>
      </c>
      <c r="AS47" s="245">
        <f t="shared" si="106"/>
        <v>21472</v>
      </c>
      <c r="AT47" s="245">
        <f t="shared" si="106"/>
        <v>3102</v>
      </c>
      <c r="AU47" s="245">
        <f t="shared" si="113"/>
        <v>3671</v>
      </c>
      <c r="AV47" s="245">
        <f t="shared" si="114"/>
        <v>2201</v>
      </c>
      <c r="AW47" s="245">
        <f t="shared" si="115"/>
        <v>4039</v>
      </c>
      <c r="AX47" s="245">
        <f t="shared" si="116"/>
        <v>42814</v>
      </c>
      <c r="AY47" s="245">
        <f t="shared" si="117"/>
        <v>0</v>
      </c>
      <c r="AZ47" s="245">
        <f t="shared" si="118"/>
        <v>0</v>
      </c>
      <c r="BA47" s="245">
        <f t="shared" si="118"/>
        <v>560</v>
      </c>
      <c r="BB47" s="245">
        <f t="shared" si="107"/>
        <v>0</v>
      </c>
      <c r="BC47" s="245">
        <f t="shared" si="107"/>
        <v>8548</v>
      </c>
      <c r="BD47" s="245">
        <f t="shared" si="107"/>
        <v>13941</v>
      </c>
      <c r="BE47" s="234"/>
    </row>
    <row r="48" spans="1:116" x14ac:dyDescent="0.2">
      <c r="A48" s="119" t="str">
        <f t="shared" si="18"/>
        <v>2012Cwm Taf LHB</v>
      </c>
      <c r="B48" s="150">
        <v>2012</v>
      </c>
      <c r="C48" s="151" t="s">
        <v>25</v>
      </c>
      <c r="D48" s="242">
        <v>4785</v>
      </c>
      <c r="E48" s="242">
        <v>19266</v>
      </c>
      <c r="F48" s="242">
        <v>51095</v>
      </c>
      <c r="G48" s="243"/>
      <c r="H48" s="242">
        <v>5038</v>
      </c>
      <c r="I48" s="242">
        <v>5034</v>
      </c>
      <c r="J48" s="242">
        <v>12430</v>
      </c>
      <c r="K48" s="242">
        <v>10183</v>
      </c>
      <c r="L48" s="242">
        <v>8064</v>
      </c>
      <c r="M48" s="243"/>
      <c r="N48" s="243"/>
      <c r="O48" s="242">
        <v>1418</v>
      </c>
      <c r="P48" s="242">
        <v>16148</v>
      </c>
      <c r="Q48" s="242">
        <v>2596</v>
      </c>
      <c r="R48" s="243"/>
      <c r="S48" s="242">
        <v>2661</v>
      </c>
      <c r="T48" s="243"/>
      <c r="U48" s="243"/>
      <c r="V48" s="242">
        <v>1444</v>
      </c>
      <c r="W48" s="243"/>
      <c r="X48" s="243"/>
      <c r="Y48" s="243"/>
      <c r="Z48" s="242">
        <v>2584</v>
      </c>
      <c r="AA48" s="242">
        <v>36362</v>
      </c>
      <c r="AB48" s="243"/>
      <c r="AC48" s="243"/>
      <c r="AD48" s="243"/>
      <c r="AE48" s="242">
        <v>364</v>
      </c>
      <c r="AF48" s="243"/>
      <c r="AG48" s="242">
        <v>6151</v>
      </c>
      <c r="AH48" s="242">
        <v>11692</v>
      </c>
      <c r="AI48" s="176"/>
      <c r="AJ48" s="245">
        <f t="shared" si="108"/>
        <v>4785</v>
      </c>
      <c r="AK48" s="245">
        <f t="shared" si="108"/>
        <v>19266</v>
      </c>
      <c r="AL48" s="245">
        <f t="shared" si="108"/>
        <v>51095</v>
      </c>
      <c r="AM48" s="245">
        <f t="shared" si="109"/>
        <v>5038</v>
      </c>
      <c r="AN48" s="245">
        <f t="shared" si="110"/>
        <v>5034</v>
      </c>
      <c r="AO48" s="245">
        <f t="shared" si="111"/>
        <v>12430</v>
      </c>
      <c r="AP48" s="245">
        <f t="shared" si="111"/>
        <v>10183</v>
      </c>
      <c r="AQ48" s="245">
        <f t="shared" si="111"/>
        <v>8064</v>
      </c>
      <c r="AR48" s="245">
        <f t="shared" si="112"/>
        <v>1418</v>
      </c>
      <c r="AS48" s="245">
        <f t="shared" si="106"/>
        <v>16148</v>
      </c>
      <c r="AT48" s="245">
        <f t="shared" si="106"/>
        <v>2596</v>
      </c>
      <c r="AU48" s="245">
        <f t="shared" si="113"/>
        <v>2661</v>
      </c>
      <c r="AV48" s="245">
        <f t="shared" si="114"/>
        <v>1444</v>
      </c>
      <c r="AW48" s="245">
        <f t="shared" si="115"/>
        <v>2584</v>
      </c>
      <c r="AX48" s="245">
        <f t="shared" si="116"/>
        <v>36362</v>
      </c>
      <c r="AY48" s="245">
        <f t="shared" si="117"/>
        <v>0</v>
      </c>
      <c r="AZ48" s="245">
        <f t="shared" si="118"/>
        <v>0</v>
      </c>
      <c r="BA48" s="245">
        <f t="shared" si="118"/>
        <v>364</v>
      </c>
      <c r="BB48" s="245">
        <f t="shared" si="107"/>
        <v>0</v>
      </c>
      <c r="BC48" s="245">
        <f t="shared" si="107"/>
        <v>6151</v>
      </c>
      <c r="BD48" s="245">
        <f t="shared" si="107"/>
        <v>11692</v>
      </c>
      <c r="BE48" s="229"/>
    </row>
    <row r="49" spans="1:57" x14ac:dyDescent="0.2">
      <c r="A49" s="119" t="str">
        <f t="shared" si="18"/>
        <v>2012Hywel Dda LHB</v>
      </c>
      <c r="B49" s="150">
        <v>2012</v>
      </c>
      <c r="C49" s="151" t="s">
        <v>26</v>
      </c>
      <c r="D49" s="242">
        <v>8429</v>
      </c>
      <c r="E49" s="242">
        <v>27289</v>
      </c>
      <c r="F49" s="242">
        <v>63962</v>
      </c>
      <c r="G49" s="243"/>
      <c r="H49" s="242">
        <v>8315</v>
      </c>
      <c r="I49" s="242">
        <v>6166</v>
      </c>
      <c r="J49" s="242">
        <v>16963</v>
      </c>
      <c r="K49" s="242">
        <v>13960</v>
      </c>
      <c r="L49" s="242">
        <v>7964</v>
      </c>
      <c r="M49" s="243"/>
      <c r="N49" s="243"/>
      <c r="O49" s="242">
        <v>2095</v>
      </c>
      <c r="P49" s="242">
        <v>21329</v>
      </c>
      <c r="Q49" s="242">
        <v>3002</v>
      </c>
      <c r="R49" s="243"/>
      <c r="S49" s="242">
        <v>3902</v>
      </c>
      <c r="T49" s="243"/>
      <c r="U49" s="243"/>
      <c r="V49" s="242">
        <v>1982</v>
      </c>
      <c r="W49" s="243"/>
      <c r="X49" s="243"/>
      <c r="Y49" s="243"/>
      <c r="Z49" s="242">
        <v>3298</v>
      </c>
      <c r="AA49" s="242">
        <v>39927</v>
      </c>
      <c r="AB49" s="243"/>
      <c r="AC49" s="243"/>
      <c r="AD49" s="243"/>
      <c r="AE49" s="242">
        <v>746</v>
      </c>
      <c r="AF49" s="243"/>
      <c r="AG49" s="242">
        <v>8808</v>
      </c>
      <c r="AH49" s="242">
        <v>15006</v>
      </c>
      <c r="AI49" s="176"/>
      <c r="AJ49" s="245">
        <f t="shared" si="108"/>
        <v>8429</v>
      </c>
      <c r="AK49" s="245">
        <f t="shared" si="108"/>
        <v>27289</v>
      </c>
      <c r="AL49" s="245">
        <f t="shared" si="108"/>
        <v>63962</v>
      </c>
      <c r="AM49" s="245">
        <f t="shared" si="109"/>
        <v>8315</v>
      </c>
      <c r="AN49" s="245">
        <f t="shared" si="110"/>
        <v>6166</v>
      </c>
      <c r="AO49" s="245">
        <f t="shared" si="111"/>
        <v>16963</v>
      </c>
      <c r="AP49" s="245">
        <f t="shared" si="111"/>
        <v>13960</v>
      </c>
      <c r="AQ49" s="245">
        <f t="shared" si="111"/>
        <v>7964</v>
      </c>
      <c r="AR49" s="245">
        <f t="shared" si="112"/>
        <v>2095</v>
      </c>
      <c r="AS49" s="245">
        <f t="shared" si="106"/>
        <v>21329</v>
      </c>
      <c r="AT49" s="245">
        <f t="shared" si="106"/>
        <v>3002</v>
      </c>
      <c r="AU49" s="245">
        <f t="shared" si="113"/>
        <v>3902</v>
      </c>
      <c r="AV49" s="245">
        <f t="shared" si="114"/>
        <v>1982</v>
      </c>
      <c r="AW49" s="245">
        <f t="shared" si="115"/>
        <v>3298</v>
      </c>
      <c r="AX49" s="245">
        <f t="shared" si="116"/>
        <v>39927</v>
      </c>
      <c r="AY49" s="245">
        <f t="shared" si="117"/>
        <v>0</v>
      </c>
      <c r="AZ49" s="245">
        <f t="shared" si="118"/>
        <v>0</v>
      </c>
      <c r="BA49" s="245">
        <f t="shared" si="118"/>
        <v>746</v>
      </c>
      <c r="BB49" s="245">
        <f t="shared" si="107"/>
        <v>0</v>
      </c>
      <c r="BC49" s="245">
        <f t="shared" si="107"/>
        <v>8808</v>
      </c>
      <c r="BD49" s="245">
        <f t="shared" si="107"/>
        <v>15006</v>
      </c>
      <c r="BE49" s="229"/>
    </row>
    <row r="50" spans="1:57" x14ac:dyDescent="0.2">
      <c r="A50" s="119" t="str">
        <f t="shared" si="18"/>
        <v>2012Powys Teaching LHB</v>
      </c>
      <c r="B50" s="150">
        <v>2012</v>
      </c>
      <c r="C50" s="151" t="s">
        <v>27</v>
      </c>
      <c r="D50" s="242">
        <v>2719</v>
      </c>
      <c r="E50" s="242">
        <v>9309</v>
      </c>
      <c r="F50" s="242">
        <v>23467</v>
      </c>
      <c r="G50" s="243"/>
      <c r="H50" s="242">
        <v>3238</v>
      </c>
      <c r="I50" s="242">
        <v>2514</v>
      </c>
      <c r="J50" s="242">
        <v>5770</v>
      </c>
      <c r="K50" s="242">
        <v>6277</v>
      </c>
      <c r="L50" s="242">
        <v>2924</v>
      </c>
      <c r="M50" s="243"/>
      <c r="N50" s="243"/>
      <c r="O50" s="242">
        <v>912</v>
      </c>
      <c r="P50" s="242">
        <v>7302</v>
      </c>
      <c r="Q50" s="242">
        <v>963</v>
      </c>
      <c r="R50" s="243"/>
      <c r="S50" s="242">
        <v>1430</v>
      </c>
      <c r="T50" s="243"/>
      <c r="U50" s="243"/>
      <c r="V50" s="242">
        <v>921</v>
      </c>
      <c r="W50" s="243"/>
      <c r="X50" s="243"/>
      <c r="Y50" s="243"/>
      <c r="Z50" s="242">
        <v>1195</v>
      </c>
      <c r="AA50" s="242">
        <v>15091</v>
      </c>
      <c r="AB50" s="243"/>
      <c r="AC50" s="243"/>
      <c r="AD50" s="243"/>
      <c r="AE50" s="242">
        <v>330</v>
      </c>
      <c r="AF50" s="243"/>
      <c r="AG50" s="242">
        <v>3342</v>
      </c>
      <c r="AH50" s="242">
        <v>5149</v>
      </c>
      <c r="AI50" s="176"/>
      <c r="AJ50" s="245">
        <f t="shared" si="108"/>
        <v>2719</v>
      </c>
      <c r="AK50" s="245">
        <f t="shared" si="108"/>
        <v>9309</v>
      </c>
      <c r="AL50" s="245">
        <f t="shared" si="108"/>
        <v>23467</v>
      </c>
      <c r="AM50" s="245">
        <f t="shared" si="109"/>
        <v>3238</v>
      </c>
      <c r="AN50" s="245">
        <f t="shared" si="110"/>
        <v>2514</v>
      </c>
      <c r="AO50" s="245">
        <f t="shared" si="111"/>
        <v>5770</v>
      </c>
      <c r="AP50" s="245">
        <f t="shared" si="111"/>
        <v>6277</v>
      </c>
      <c r="AQ50" s="245">
        <f t="shared" si="111"/>
        <v>2924</v>
      </c>
      <c r="AR50" s="245">
        <f t="shared" si="112"/>
        <v>912</v>
      </c>
      <c r="AS50" s="245">
        <f t="shared" si="106"/>
        <v>7302</v>
      </c>
      <c r="AT50" s="245">
        <f t="shared" si="106"/>
        <v>963</v>
      </c>
      <c r="AU50" s="245">
        <f t="shared" si="113"/>
        <v>1430</v>
      </c>
      <c r="AV50" s="245">
        <f t="shared" si="114"/>
        <v>921</v>
      </c>
      <c r="AW50" s="245">
        <f t="shared" si="115"/>
        <v>1195</v>
      </c>
      <c r="AX50" s="245">
        <f t="shared" si="116"/>
        <v>15091</v>
      </c>
      <c r="AY50" s="245">
        <f t="shared" si="117"/>
        <v>0</v>
      </c>
      <c r="AZ50" s="245">
        <f t="shared" si="118"/>
        <v>0</v>
      </c>
      <c r="BA50" s="245">
        <f t="shared" si="118"/>
        <v>330</v>
      </c>
      <c r="BB50" s="245">
        <f t="shared" si="107"/>
        <v>0</v>
      </c>
      <c r="BC50" s="245">
        <f t="shared" si="107"/>
        <v>3342</v>
      </c>
      <c r="BD50" s="245">
        <f t="shared" si="107"/>
        <v>5149</v>
      </c>
      <c r="BE50" s="229"/>
    </row>
    <row r="51" spans="1:57" x14ac:dyDescent="0.2">
      <c r="A51" s="119" t="str">
        <f t="shared" si="18"/>
        <v>2013WALES</v>
      </c>
      <c r="B51" s="150">
        <v>2013</v>
      </c>
      <c r="C51" s="151" t="s">
        <v>184</v>
      </c>
      <c r="D51" s="242"/>
      <c r="E51" s="242"/>
      <c r="F51" s="242"/>
      <c r="G51" s="243"/>
      <c r="H51" s="242"/>
      <c r="I51" s="247"/>
      <c r="J51" s="242"/>
      <c r="K51" s="242"/>
      <c r="L51" s="242"/>
      <c r="M51" s="243"/>
      <c r="N51" s="243"/>
      <c r="O51" s="242"/>
      <c r="P51" s="242"/>
      <c r="Q51" s="242"/>
      <c r="R51" s="243"/>
      <c r="S51" s="247"/>
      <c r="T51" s="243"/>
      <c r="U51" s="243"/>
      <c r="V51" s="242"/>
      <c r="W51" s="243"/>
      <c r="X51" s="243"/>
      <c r="Y51" s="243"/>
      <c r="Z51" s="242"/>
      <c r="AA51" s="242"/>
      <c r="AB51" s="243"/>
      <c r="AC51" s="243"/>
      <c r="AD51" s="243"/>
      <c r="AE51" s="242"/>
      <c r="AF51" s="243"/>
      <c r="AG51" s="242"/>
      <c r="AH51" s="242"/>
      <c r="AI51" s="176"/>
      <c r="AJ51" s="250">
        <f t="shared" ref="AJ51:AR51" si="119">SUM(AJ52:AJ58)</f>
        <v>58787</v>
      </c>
      <c r="AK51" s="250">
        <f t="shared" si="119"/>
        <v>221356</v>
      </c>
      <c r="AL51" s="250">
        <f t="shared" si="119"/>
        <v>493981</v>
      </c>
      <c r="AM51" s="250">
        <f t="shared" si="119"/>
        <v>66433</v>
      </c>
      <c r="AN51" s="250">
        <f t="shared" si="119"/>
        <v>68970</v>
      </c>
      <c r="AO51" s="250">
        <f t="shared" si="119"/>
        <v>125567</v>
      </c>
      <c r="AP51" s="250">
        <f t="shared" si="119"/>
        <v>114062</v>
      </c>
      <c r="AQ51" s="250">
        <f t="shared" si="119"/>
        <v>67773</v>
      </c>
      <c r="AR51" s="250">
        <f t="shared" si="119"/>
        <v>17661</v>
      </c>
      <c r="AS51" s="250">
        <f t="shared" ref="AS51:AT51" si="120">SUM(AS52:AS58)</f>
        <v>173299</v>
      </c>
      <c r="AT51" s="250">
        <f t="shared" si="120"/>
        <v>23373</v>
      </c>
      <c r="AU51" s="250">
        <f t="shared" ref="AU51" si="121">SUM(AU52:AU58)</f>
        <v>29658</v>
      </c>
      <c r="AV51" s="250">
        <f t="shared" ref="AV51" si="122">SUM(AV52:AV58)</f>
        <v>16547</v>
      </c>
      <c r="AW51" s="250">
        <f t="shared" ref="AW51" si="123">SUM(AW52:AW58)</f>
        <v>27349</v>
      </c>
      <c r="AX51" s="250">
        <f t="shared" ref="AX51" si="124">SUM(AX52:AX58)</f>
        <v>328418</v>
      </c>
      <c r="AY51" s="250">
        <f>SUM(AY52:AY58)</f>
        <v>2893</v>
      </c>
      <c r="AZ51" s="250">
        <f>SUM(AZ52:AZ58)</f>
        <v>22924</v>
      </c>
      <c r="BA51" s="250">
        <f>SUM(BA52:BA58)</f>
        <v>7152</v>
      </c>
      <c r="BB51" s="250">
        <f t="shared" ref="BB51:BD51" si="125">SUM(BB52:BB58)</f>
        <v>0</v>
      </c>
      <c r="BC51" s="250">
        <f t="shared" si="125"/>
        <v>63724</v>
      </c>
      <c r="BD51" s="250">
        <f t="shared" si="125"/>
        <v>120623</v>
      </c>
      <c r="BE51" s="229"/>
    </row>
    <row r="52" spans="1:57" x14ac:dyDescent="0.2">
      <c r="A52" s="119" t="str">
        <f t="shared" si="18"/>
        <v>2013ABM ULHB</v>
      </c>
      <c r="B52" s="150">
        <v>2013</v>
      </c>
      <c r="C52" s="151" t="s">
        <v>21</v>
      </c>
      <c r="D52" s="242">
        <v>10665</v>
      </c>
      <c r="E52" s="242">
        <v>40139</v>
      </c>
      <c r="F52" s="242">
        <v>82443</v>
      </c>
      <c r="G52" s="243"/>
      <c r="H52" s="242">
        <v>11173</v>
      </c>
      <c r="I52" s="243"/>
      <c r="J52" s="242">
        <v>22225</v>
      </c>
      <c r="K52" s="242">
        <v>20840</v>
      </c>
      <c r="L52" s="242">
        <v>11327</v>
      </c>
      <c r="M52" s="243"/>
      <c r="N52" s="242">
        <v>11019</v>
      </c>
      <c r="O52" s="242">
        <v>3041</v>
      </c>
      <c r="P52" s="242">
        <v>31659</v>
      </c>
      <c r="Q52" s="242">
        <v>4176</v>
      </c>
      <c r="R52" s="243"/>
      <c r="S52" s="243"/>
      <c r="T52" s="242">
        <v>5345</v>
      </c>
      <c r="U52" s="243"/>
      <c r="V52" s="242">
        <v>3402</v>
      </c>
      <c r="W52" s="243"/>
      <c r="X52" s="243"/>
      <c r="Y52" s="243"/>
      <c r="Z52" s="242">
        <v>5342</v>
      </c>
      <c r="AA52" s="242">
        <v>54068</v>
      </c>
      <c r="AB52" s="243"/>
      <c r="AC52" s="242">
        <v>582</v>
      </c>
      <c r="AD52" s="242">
        <v>3990</v>
      </c>
      <c r="AE52" s="242">
        <v>842</v>
      </c>
      <c r="AF52" s="243"/>
      <c r="AG52" s="242">
        <v>11882</v>
      </c>
      <c r="AH52" s="242">
        <v>20171</v>
      </c>
      <c r="AI52" s="176"/>
      <c r="AJ52" s="245">
        <f>D52</f>
        <v>10665</v>
      </c>
      <c r="AK52" s="245">
        <f>E52</f>
        <v>40139</v>
      </c>
      <c r="AL52" s="245">
        <f>F52</f>
        <v>82443</v>
      </c>
      <c r="AM52" s="245">
        <f>H52</f>
        <v>11173</v>
      </c>
      <c r="AN52" s="245">
        <f>I52+M52+N52</f>
        <v>11019</v>
      </c>
      <c r="AO52" s="245">
        <f>J52</f>
        <v>22225</v>
      </c>
      <c r="AP52" s="245">
        <f>K52</f>
        <v>20840</v>
      </c>
      <c r="AQ52" s="245">
        <f>L52</f>
        <v>11327</v>
      </c>
      <c r="AR52" s="245">
        <f>O52</f>
        <v>3041</v>
      </c>
      <c r="AS52" s="245">
        <f t="shared" ref="AS52:AT58" si="126">P52</f>
        <v>31659</v>
      </c>
      <c r="AT52" s="245">
        <f t="shared" si="126"/>
        <v>4176</v>
      </c>
      <c r="AU52" s="245">
        <f>SUM(R52:T52)+SUM(W52:X52)</f>
        <v>5345</v>
      </c>
      <c r="AV52" s="245">
        <f>U52+V52</f>
        <v>3402</v>
      </c>
      <c r="AW52" s="245">
        <f>Z52</f>
        <v>5342</v>
      </c>
      <c r="AX52" s="245">
        <f>AA52</f>
        <v>54068</v>
      </c>
      <c r="AY52" s="245">
        <f>AB52+AC52</f>
        <v>582</v>
      </c>
      <c r="AZ52" s="245">
        <f>AD52</f>
        <v>3990</v>
      </c>
      <c r="BA52" s="245">
        <f>AE52</f>
        <v>842</v>
      </c>
      <c r="BB52" s="245">
        <f t="shared" ref="BB52:BD58" si="127">AF52</f>
        <v>0</v>
      </c>
      <c r="BC52" s="245">
        <f t="shared" si="127"/>
        <v>11882</v>
      </c>
      <c r="BD52" s="245">
        <f t="shared" si="127"/>
        <v>20171</v>
      </c>
      <c r="BE52" s="229"/>
    </row>
    <row r="53" spans="1:57" x14ac:dyDescent="0.2">
      <c r="A53" s="119" t="str">
        <f t="shared" si="18"/>
        <v>2013Aneurin Bevan LHB</v>
      </c>
      <c r="B53" s="150">
        <v>2013</v>
      </c>
      <c r="C53" s="151" t="s">
        <v>22</v>
      </c>
      <c r="D53" s="242">
        <v>10488</v>
      </c>
      <c r="E53" s="242">
        <v>41276</v>
      </c>
      <c r="F53" s="242">
        <v>96122</v>
      </c>
      <c r="G53" s="243"/>
      <c r="H53" s="242">
        <v>12106</v>
      </c>
      <c r="I53" s="243"/>
      <c r="J53" s="242">
        <v>24105</v>
      </c>
      <c r="K53" s="242">
        <v>21469</v>
      </c>
      <c r="L53" s="242">
        <v>12557</v>
      </c>
      <c r="M53" s="243"/>
      <c r="N53" s="242">
        <v>13311</v>
      </c>
      <c r="O53" s="242">
        <v>3212</v>
      </c>
      <c r="P53" s="242">
        <v>36323</v>
      </c>
      <c r="Q53" s="242">
        <v>4464</v>
      </c>
      <c r="R53" s="243"/>
      <c r="S53" s="243"/>
      <c r="T53" s="242">
        <v>5617</v>
      </c>
      <c r="U53" s="243"/>
      <c r="V53" s="242">
        <v>2910</v>
      </c>
      <c r="W53" s="243"/>
      <c r="X53" s="243"/>
      <c r="Y53" s="243"/>
      <c r="Z53" s="242">
        <v>5046</v>
      </c>
      <c r="AA53" s="242">
        <v>69630</v>
      </c>
      <c r="AB53" s="243"/>
      <c r="AC53" s="242">
        <v>426</v>
      </c>
      <c r="AD53" s="242">
        <v>3978</v>
      </c>
      <c r="AE53" s="242">
        <v>2102</v>
      </c>
      <c r="AF53" s="243"/>
      <c r="AG53" s="242">
        <v>11705</v>
      </c>
      <c r="AH53" s="242">
        <v>24041</v>
      </c>
      <c r="AI53" s="176"/>
      <c r="AJ53" s="245">
        <f t="shared" ref="AJ53:AL58" si="128">D53</f>
        <v>10488</v>
      </c>
      <c r="AK53" s="245">
        <f t="shared" si="128"/>
        <v>41276</v>
      </c>
      <c r="AL53" s="245">
        <f t="shared" si="128"/>
        <v>96122</v>
      </c>
      <c r="AM53" s="245">
        <f t="shared" ref="AM53:AM58" si="129">H53</f>
        <v>12106</v>
      </c>
      <c r="AN53" s="245">
        <f t="shared" ref="AN53:AN58" si="130">I53+M53+N53</f>
        <v>13311</v>
      </c>
      <c r="AO53" s="245">
        <f t="shared" ref="AO53:AQ58" si="131">J53</f>
        <v>24105</v>
      </c>
      <c r="AP53" s="245">
        <f t="shared" si="131"/>
        <v>21469</v>
      </c>
      <c r="AQ53" s="245">
        <f t="shared" si="131"/>
        <v>12557</v>
      </c>
      <c r="AR53" s="245">
        <f t="shared" ref="AR53:AR58" si="132">O53</f>
        <v>3212</v>
      </c>
      <c r="AS53" s="245">
        <f t="shared" si="126"/>
        <v>36323</v>
      </c>
      <c r="AT53" s="245">
        <f t="shared" si="126"/>
        <v>4464</v>
      </c>
      <c r="AU53" s="245">
        <f t="shared" ref="AU53:AU58" si="133">SUM(R53:T53)+SUM(W53:X53)</f>
        <v>5617</v>
      </c>
      <c r="AV53" s="245">
        <f t="shared" ref="AV53:AV58" si="134">U53+V53</f>
        <v>2910</v>
      </c>
      <c r="AW53" s="245">
        <f t="shared" ref="AW53:AW58" si="135">Z53</f>
        <v>5046</v>
      </c>
      <c r="AX53" s="245">
        <f t="shared" ref="AX53:AX58" si="136">AA53</f>
        <v>69630</v>
      </c>
      <c r="AY53" s="245">
        <f t="shared" ref="AY53:AY58" si="137">AB53+AC53</f>
        <v>426</v>
      </c>
      <c r="AZ53" s="245">
        <f t="shared" ref="AZ53:BA58" si="138">AD53</f>
        <v>3978</v>
      </c>
      <c r="BA53" s="245">
        <f t="shared" si="138"/>
        <v>2102</v>
      </c>
      <c r="BB53" s="245">
        <f t="shared" si="127"/>
        <v>0</v>
      </c>
      <c r="BC53" s="245">
        <f t="shared" si="127"/>
        <v>11705</v>
      </c>
      <c r="BD53" s="245">
        <f t="shared" si="127"/>
        <v>24041</v>
      </c>
      <c r="BE53" s="229"/>
    </row>
    <row r="54" spans="1:57" x14ac:dyDescent="0.2">
      <c r="A54" s="119" t="str">
        <f t="shared" si="18"/>
        <v>2013Betsi Cadwaladr ULHB</v>
      </c>
      <c r="B54" s="150">
        <v>2013</v>
      </c>
      <c r="C54" s="151" t="s">
        <v>23</v>
      </c>
      <c r="D54" s="242">
        <v>13970</v>
      </c>
      <c r="E54" s="242">
        <v>49765</v>
      </c>
      <c r="F54" s="242">
        <v>114192</v>
      </c>
      <c r="G54" s="243"/>
      <c r="H54" s="242">
        <v>16404</v>
      </c>
      <c r="I54" s="243"/>
      <c r="J54" s="242">
        <v>29546</v>
      </c>
      <c r="K54" s="242">
        <v>30014</v>
      </c>
      <c r="L54" s="242">
        <v>17191</v>
      </c>
      <c r="M54" s="243"/>
      <c r="N54" s="242">
        <v>18031</v>
      </c>
      <c r="O54" s="242">
        <v>4336</v>
      </c>
      <c r="P54" s="242">
        <v>36748</v>
      </c>
      <c r="Q54" s="242">
        <v>5147</v>
      </c>
      <c r="R54" s="243"/>
      <c r="S54" s="243"/>
      <c r="T54" s="242">
        <v>7031</v>
      </c>
      <c r="U54" s="243"/>
      <c r="V54" s="242">
        <v>3700</v>
      </c>
      <c r="W54" s="243"/>
      <c r="X54" s="243"/>
      <c r="Y54" s="243"/>
      <c r="Z54" s="242">
        <v>5655</v>
      </c>
      <c r="AA54" s="242">
        <v>73956</v>
      </c>
      <c r="AB54" s="243"/>
      <c r="AC54" s="242">
        <v>776</v>
      </c>
      <c r="AD54" s="242">
        <v>5914</v>
      </c>
      <c r="AE54" s="242">
        <v>1731</v>
      </c>
      <c r="AF54" s="243"/>
      <c r="AG54" s="242">
        <v>14187</v>
      </c>
      <c r="AH54" s="242">
        <v>29641</v>
      </c>
      <c r="AI54" s="176"/>
      <c r="AJ54" s="245">
        <f t="shared" si="128"/>
        <v>13970</v>
      </c>
      <c r="AK54" s="245">
        <f t="shared" si="128"/>
        <v>49765</v>
      </c>
      <c r="AL54" s="245">
        <f t="shared" si="128"/>
        <v>114192</v>
      </c>
      <c r="AM54" s="245">
        <f t="shared" si="129"/>
        <v>16404</v>
      </c>
      <c r="AN54" s="245">
        <f t="shared" si="130"/>
        <v>18031</v>
      </c>
      <c r="AO54" s="245">
        <f t="shared" si="131"/>
        <v>29546</v>
      </c>
      <c r="AP54" s="245">
        <f t="shared" si="131"/>
        <v>30014</v>
      </c>
      <c r="AQ54" s="245">
        <f t="shared" si="131"/>
        <v>17191</v>
      </c>
      <c r="AR54" s="245">
        <f t="shared" si="132"/>
        <v>4336</v>
      </c>
      <c r="AS54" s="245">
        <f t="shared" si="126"/>
        <v>36748</v>
      </c>
      <c r="AT54" s="245">
        <f t="shared" si="126"/>
        <v>5147</v>
      </c>
      <c r="AU54" s="245">
        <f t="shared" si="133"/>
        <v>7031</v>
      </c>
      <c r="AV54" s="245">
        <f t="shared" si="134"/>
        <v>3700</v>
      </c>
      <c r="AW54" s="245">
        <f t="shared" si="135"/>
        <v>5655</v>
      </c>
      <c r="AX54" s="245">
        <f t="shared" si="136"/>
        <v>73956</v>
      </c>
      <c r="AY54" s="245">
        <f t="shared" si="137"/>
        <v>776</v>
      </c>
      <c r="AZ54" s="245">
        <f t="shared" si="138"/>
        <v>5914</v>
      </c>
      <c r="BA54" s="245">
        <f t="shared" si="138"/>
        <v>1731</v>
      </c>
      <c r="BB54" s="245">
        <f t="shared" si="127"/>
        <v>0</v>
      </c>
      <c r="BC54" s="245">
        <f t="shared" si="127"/>
        <v>14187</v>
      </c>
      <c r="BD54" s="245">
        <f t="shared" si="127"/>
        <v>29641</v>
      </c>
      <c r="BE54" s="229"/>
    </row>
    <row r="55" spans="1:57" x14ac:dyDescent="0.2">
      <c r="A55" s="119" t="str">
        <f t="shared" si="18"/>
        <v>2013Cardiff &amp; Vale ULHB</v>
      </c>
      <c r="B55" s="150">
        <v>2013</v>
      </c>
      <c r="C55" s="151" t="s">
        <v>24</v>
      </c>
      <c r="D55" s="242">
        <v>7236</v>
      </c>
      <c r="E55" s="242">
        <v>33454</v>
      </c>
      <c r="F55" s="242">
        <v>62892</v>
      </c>
      <c r="G55" s="243"/>
      <c r="H55" s="242">
        <v>8609</v>
      </c>
      <c r="I55" s="243"/>
      <c r="J55" s="242">
        <v>14849</v>
      </c>
      <c r="K55" s="242">
        <v>10864</v>
      </c>
      <c r="L55" s="242">
        <v>7466</v>
      </c>
      <c r="M55" s="243"/>
      <c r="N55" s="242">
        <v>8752</v>
      </c>
      <c r="O55" s="242">
        <v>2485</v>
      </c>
      <c r="P55" s="242">
        <v>22161</v>
      </c>
      <c r="Q55" s="242">
        <v>3078</v>
      </c>
      <c r="R55" s="243"/>
      <c r="S55" s="243"/>
      <c r="T55" s="242">
        <v>3696</v>
      </c>
      <c r="U55" s="243"/>
      <c r="V55" s="242">
        <v>2241</v>
      </c>
      <c r="W55" s="243"/>
      <c r="X55" s="243"/>
      <c r="Y55" s="243"/>
      <c r="Z55" s="242">
        <v>4111</v>
      </c>
      <c r="AA55" s="242">
        <v>40468</v>
      </c>
      <c r="AB55" s="243"/>
      <c r="AC55" s="242">
        <v>403</v>
      </c>
      <c r="AD55" s="242">
        <v>2634</v>
      </c>
      <c r="AE55" s="242">
        <v>637</v>
      </c>
      <c r="AF55" s="243"/>
      <c r="AG55" s="242">
        <v>8208</v>
      </c>
      <c r="AH55" s="242">
        <v>14035</v>
      </c>
      <c r="AI55" s="176"/>
      <c r="AJ55" s="245">
        <f t="shared" si="128"/>
        <v>7236</v>
      </c>
      <c r="AK55" s="245">
        <f t="shared" si="128"/>
        <v>33454</v>
      </c>
      <c r="AL55" s="245">
        <f t="shared" si="128"/>
        <v>62892</v>
      </c>
      <c r="AM55" s="245">
        <f t="shared" si="129"/>
        <v>8609</v>
      </c>
      <c r="AN55" s="245">
        <f t="shared" si="130"/>
        <v>8752</v>
      </c>
      <c r="AO55" s="245">
        <f t="shared" si="131"/>
        <v>14849</v>
      </c>
      <c r="AP55" s="245">
        <f t="shared" si="131"/>
        <v>10864</v>
      </c>
      <c r="AQ55" s="245">
        <f t="shared" si="131"/>
        <v>7466</v>
      </c>
      <c r="AR55" s="245">
        <f t="shared" si="132"/>
        <v>2485</v>
      </c>
      <c r="AS55" s="245">
        <f t="shared" si="126"/>
        <v>22161</v>
      </c>
      <c r="AT55" s="245">
        <f t="shared" si="126"/>
        <v>3078</v>
      </c>
      <c r="AU55" s="245">
        <f t="shared" si="133"/>
        <v>3696</v>
      </c>
      <c r="AV55" s="245">
        <f t="shared" si="134"/>
        <v>2241</v>
      </c>
      <c r="AW55" s="245">
        <f t="shared" si="135"/>
        <v>4111</v>
      </c>
      <c r="AX55" s="245">
        <f t="shared" si="136"/>
        <v>40468</v>
      </c>
      <c r="AY55" s="245">
        <f t="shared" si="137"/>
        <v>403</v>
      </c>
      <c r="AZ55" s="245">
        <f t="shared" si="138"/>
        <v>2634</v>
      </c>
      <c r="BA55" s="245">
        <f t="shared" si="138"/>
        <v>637</v>
      </c>
      <c r="BB55" s="245">
        <f t="shared" si="127"/>
        <v>0</v>
      </c>
      <c r="BC55" s="245">
        <f t="shared" si="127"/>
        <v>8208</v>
      </c>
      <c r="BD55" s="245">
        <f t="shared" si="127"/>
        <v>14035</v>
      </c>
      <c r="BE55" s="229"/>
    </row>
    <row r="56" spans="1:57" x14ac:dyDescent="0.2">
      <c r="A56" s="119" t="str">
        <f t="shared" si="18"/>
        <v>2013Cwm Taf LHB</v>
      </c>
      <c r="B56" s="150">
        <v>2013</v>
      </c>
      <c r="C56" s="151" t="s">
        <v>25</v>
      </c>
      <c r="D56" s="242">
        <v>4898</v>
      </c>
      <c r="E56" s="242">
        <v>19596</v>
      </c>
      <c r="F56" s="242">
        <v>50936</v>
      </c>
      <c r="G56" s="243"/>
      <c r="H56" s="242">
        <v>5490</v>
      </c>
      <c r="I56" s="243"/>
      <c r="J56" s="242">
        <v>12296</v>
      </c>
      <c r="K56" s="242">
        <v>10849</v>
      </c>
      <c r="L56" s="242">
        <v>8132</v>
      </c>
      <c r="M56" s="243"/>
      <c r="N56" s="242">
        <v>6450</v>
      </c>
      <c r="O56" s="242">
        <v>1440</v>
      </c>
      <c r="P56" s="242">
        <v>16869</v>
      </c>
      <c r="Q56" s="242">
        <v>2587</v>
      </c>
      <c r="R56" s="243"/>
      <c r="S56" s="243"/>
      <c r="T56" s="242">
        <v>2568</v>
      </c>
      <c r="U56" s="243"/>
      <c r="V56" s="242">
        <v>1375</v>
      </c>
      <c r="W56" s="243"/>
      <c r="X56" s="243"/>
      <c r="Y56" s="243"/>
      <c r="Z56" s="242">
        <v>2629</v>
      </c>
      <c r="AA56" s="242">
        <v>34706</v>
      </c>
      <c r="AB56" s="243"/>
      <c r="AC56" s="242">
        <v>178</v>
      </c>
      <c r="AD56" s="242">
        <v>2214</v>
      </c>
      <c r="AE56" s="242">
        <v>387</v>
      </c>
      <c r="AF56" s="243"/>
      <c r="AG56" s="242">
        <v>5922</v>
      </c>
      <c r="AH56" s="242">
        <v>11912</v>
      </c>
      <c r="AI56" s="176"/>
      <c r="AJ56" s="245">
        <f t="shared" si="128"/>
        <v>4898</v>
      </c>
      <c r="AK56" s="245">
        <f t="shared" si="128"/>
        <v>19596</v>
      </c>
      <c r="AL56" s="245">
        <f t="shared" si="128"/>
        <v>50936</v>
      </c>
      <c r="AM56" s="245">
        <f t="shared" si="129"/>
        <v>5490</v>
      </c>
      <c r="AN56" s="245">
        <f t="shared" si="130"/>
        <v>6450</v>
      </c>
      <c r="AO56" s="245">
        <f t="shared" si="131"/>
        <v>12296</v>
      </c>
      <c r="AP56" s="245">
        <f t="shared" si="131"/>
        <v>10849</v>
      </c>
      <c r="AQ56" s="245">
        <f t="shared" si="131"/>
        <v>8132</v>
      </c>
      <c r="AR56" s="245">
        <f t="shared" si="132"/>
        <v>1440</v>
      </c>
      <c r="AS56" s="245">
        <f t="shared" si="126"/>
        <v>16869</v>
      </c>
      <c r="AT56" s="245">
        <f t="shared" si="126"/>
        <v>2587</v>
      </c>
      <c r="AU56" s="245">
        <f t="shared" si="133"/>
        <v>2568</v>
      </c>
      <c r="AV56" s="245">
        <f t="shared" si="134"/>
        <v>1375</v>
      </c>
      <c r="AW56" s="245">
        <f t="shared" si="135"/>
        <v>2629</v>
      </c>
      <c r="AX56" s="245">
        <f t="shared" si="136"/>
        <v>34706</v>
      </c>
      <c r="AY56" s="245">
        <f t="shared" si="137"/>
        <v>178</v>
      </c>
      <c r="AZ56" s="245">
        <f t="shared" si="138"/>
        <v>2214</v>
      </c>
      <c r="BA56" s="245">
        <f t="shared" si="138"/>
        <v>387</v>
      </c>
      <c r="BB56" s="245">
        <f t="shared" si="127"/>
        <v>0</v>
      </c>
      <c r="BC56" s="245">
        <f t="shared" si="127"/>
        <v>5922</v>
      </c>
      <c r="BD56" s="245">
        <f t="shared" si="127"/>
        <v>11912</v>
      </c>
      <c r="BE56" s="234"/>
    </row>
    <row r="57" spans="1:57" x14ac:dyDescent="0.2">
      <c r="A57" s="119" t="str">
        <f t="shared" si="18"/>
        <v>2013Hywel Dda LHB</v>
      </c>
      <c r="B57" s="150">
        <v>2013</v>
      </c>
      <c r="C57" s="151" t="s">
        <v>26</v>
      </c>
      <c r="D57" s="242">
        <v>8700</v>
      </c>
      <c r="E57" s="242">
        <v>27651</v>
      </c>
      <c r="F57" s="242">
        <v>63730</v>
      </c>
      <c r="G57" s="243"/>
      <c r="H57" s="242">
        <v>9105</v>
      </c>
      <c r="I57" s="243"/>
      <c r="J57" s="242">
        <v>16736</v>
      </c>
      <c r="K57" s="242">
        <v>13709</v>
      </c>
      <c r="L57" s="242">
        <v>8053</v>
      </c>
      <c r="M57" s="243"/>
      <c r="N57" s="242">
        <v>8042</v>
      </c>
      <c r="O57" s="242">
        <v>2170</v>
      </c>
      <c r="P57" s="242">
        <v>21950</v>
      </c>
      <c r="Q57" s="242">
        <v>2961</v>
      </c>
      <c r="R57" s="243"/>
      <c r="S57" s="243"/>
      <c r="T57" s="242">
        <v>3899</v>
      </c>
      <c r="U57" s="243"/>
      <c r="V57" s="242">
        <v>1961</v>
      </c>
      <c r="W57" s="243"/>
      <c r="X57" s="243"/>
      <c r="Y57" s="243"/>
      <c r="Z57" s="242">
        <v>3320</v>
      </c>
      <c r="AA57" s="242">
        <v>40268</v>
      </c>
      <c r="AB57" s="243"/>
      <c r="AC57" s="242">
        <v>352</v>
      </c>
      <c r="AD57" s="242">
        <v>2927</v>
      </c>
      <c r="AE57" s="242">
        <v>968</v>
      </c>
      <c r="AF57" s="243"/>
      <c r="AG57" s="242">
        <v>8520</v>
      </c>
      <c r="AH57" s="242">
        <v>15523</v>
      </c>
      <c r="AI57" s="176"/>
      <c r="AJ57" s="245">
        <f t="shared" si="128"/>
        <v>8700</v>
      </c>
      <c r="AK57" s="245">
        <f t="shared" si="128"/>
        <v>27651</v>
      </c>
      <c r="AL57" s="245">
        <f t="shared" si="128"/>
        <v>63730</v>
      </c>
      <c r="AM57" s="245">
        <f t="shared" si="129"/>
        <v>9105</v>
      </c>
      <c r="AN57" s="245">
        <f t="shared" si="130"/>
        <v>8042</v>
      </c>
      <c r="AO57" s="245">
        <f t="shared" si="131"/>
        <v>16736</v>
      </c>
      <c r="AP57" s="245">
        <f t="shared" si="131"/>
        <v>13709</v>
      </c>
      <c r="AQ57" s="245">
        <f t="shared" si="131"/>
        <v>8053</v>
      </c>
      <c r="AR57" s="245">
        <f t="shared" si="132"/>
        <v>2170</v>
      </c>
      <c r="AS57" s="245">
        <f t="shared" si="126"/>
        <v>21950</v>
      </c>
      <c r="AT57" s="245">
        <f t="shared" si="126"/>
        <v>2961</v>
      </c>
      <c r="AU57" s="245">
        <f t="shared" si="133"/>
        <v>3899</v>
      </c>
      <c r="AV57" s="245">
        <f t="shared" si="134"/>
        <v>1961</v>
      </c>
      <c r="AW57" s="245">
        <f t="shared" si="135"/>
        <v>3320</v>
      </c>
      <c r="AX57" s="245">
        <f t="shared" si="136"/>
        <v>40268</v>
      </c>
      <c r="AY57" s="245">
        <f t="shared" si="137"/>
        <v>352</v>
      </c>
      <c r="AZ57" s="245">
        <f t="shared" si="138"/>
        <v>2927</v>
      </c>
      <c r="BA57" s="245">
        <f t="shared" si="138"/>
        <v>968</v>
      </c>
      <c r="BB57" s="245">
        <f t="shared" si="127"/>
        <v>0</v>
      </c>
      <c r="BC57" s="245">
        <f t="shared" si="127"/>
        <v>8520</v>
      </c>
      <c r="BD57" s="245">
        <f t="shared" si="127"/>
        <v>15523</v>
      </c>
      <c r="BE57" s="229"/>
    </row>
    <row r="58" spans="1:57" x14ac:dyDescent="0.2">
      <c r="A58" s="119" t="str">
        <f t="shared" si="18"/>
        <v>2013Powys Teaching LHB</v>
      </c>
      <c r="B58" s="150">
        <v>2013</v>
      </c>
      <c r="C58" s="151" t="s">
        <v>27</v>
      </c>
      <c r="D58" s="242">
        <v>2830</v>
      </c>
      <c r="E58" s="242">
        <v>9475</v>
      </c>
      <c r="F58" s="242">
        <v>23666</v>
      </c>
      <c r="G58" s="243"/>
      <c r="H58" s="242">
        <v>3546</v>
      </c>
      <c r="I58" s="243"/>
      <c r="J58" s="242">
        <v>5810</v>
      </c>
      <c r="K58" s="242">
        <v>6317</v>
      </c>
      <c r="L58" s="242">
        <v>3047</v>
      </c>
      <c r="M58" s="243"/>
      <c r="N58" s="242">
        <v>3365</v>
      </c>
      <c r="O58" s="242">
        <v>977</v>
      </c>
      <c r="P58" s="242">
        <v>7589</v>
      </c>
      <c r="Q58" s="242">
        <v>960</v>
      </c>
      <c r="R58" s="243"/>
      <c r="S58" s="243"/>
      <c r="T58" s="242">
        <v>1502</v>
      </c>
      <c r="U58" s="243"/>
      <c r="V58" s="242">
        <v>958</v>
      </c>
      <c r="W58" s="243"/>
      <c r="X58" s="243"/>
      <c r="Y58" s="243"/>
      <c r="Z58" s="242">
        <v>1246</v>
      </c>
      <c r="AA58" s="242">
        <v>15322</v>
      </c>
      <c r="AB58" s="243"/>
      <c r="AC58" s="242">
        <v>176</v>
      </c>
      <c r="AD58" s="242">
        <v>1267</v>
      </c>
      <c r="AE58" s="242">
        <v>485</v>
      </c>
      <c r="AF58" s="243"/>
      <c r="AG58" s="242">
        <v>3300</v>
      </c>
      <c r="AH58" s="242">
        <v>5300</v>
      </c>
      <c r="AI58" s="176"/>
      <c r="AJ58" s="245">
        <f t="shared" si="128"/>
        <v>2830</v>
      </c>
      <c r="AK58" s="245">
        <f t="shared" si="128"/>
        <v>9475</v>
      </c>
      <c r="AL58" s="245">
        <f t="shared" si="128"/>
        <v>23666</v>
      </c>
      <c r="AM58" s="245">
        <f t="shared" si="129"/>
        <v>3546</v>
      </c>
      <c r="AN58" s="245">
        <f t="shared" si="130"/>
        <v>3365</v>
      </c>
      <c r="AO58" s="245">
        <f t="shared" si="131"/>
        <v>5810</v>
      </c>
      <c r="AP58" s="245">
        <f t="shared" si="131"/>
        <v>6317</v>
      </c>
      <c r="AQ58" s="245">
        <f t="shared" si="131"/>
        <v>3047</v>
      </c>
      <c r="AR58" s="245">
        <f t="shared" si="132"/>
        <v>977</v>
      </c>
      <c r="AS58" s="245">
        <f t="shared" si="126"/>
        <v>7589</v>
      </c>
      <c r="AT58" s="245">
        <f t="shared" si="126"/>
        <v>960</v>
      </c>
      <c r="AU58" s="245">
        <f t="shared" si="133"/>
        <v>1502</v>
      </c>
      <c r="AV58" s="245">
        <f t="shared" si="134"/>
        <v>958</v>
      </c>
      <c r="AW58" s="245">
        <f t="shared" si="135"/>
        <v>1246</v>
      </c>
      <c r="AX58" s="245">
        <f t="shared" si="136"/>
        <v>15322</v>
      </c>
      <c r="AY58" s="245">
        <f t="shared" si="137"/>
        <v>176</v>
      </c>
      <c r="AZ58" s="245">
        <f t="shared" si="138"/>
        <v>1267</v>
      </c>
      <c r="BA58" s="245">
        <f t="shared" si="138"/>
        <v>485</v>
      </c>
      <c r="BB58" s="245">
        <f t="shared" si="127"/>
        <v>0</v>
      </c>
      <c r="BC58" s="245">
        <f t="shared" si="127"/>
        <v>3300</v>
      </c>
      <c r="BD58" s="245">
        <f t="shared" si="127"/>
        <v>5300</v>
      </c>
      <c r="BE58" s="229"/>
    </row>
    <row r="59" spans="1:57" x14ac:dyDescent="0.2">
      <c r="A59" s="119" t="str">
        <f t="shared" si="18"/>
        <v>2014WALES</v>
      </c>
      <c r="B59" s="150">
        <v>2014</v>
      </c>
      <c r="C59" s="151" t="s">
        <v>184</v>
      </c>
      <c r="D59" s="242"/>
      <c r="E59" s="242"/>
      <c r="F59" s="247"/>
      <c r="G59" s="243"/>
      <c r="H59" s="242"/>
      <c r="I59" s="243"/>
      <c r="J59" s="242"/>
      <c r="K59" s="242"/>
      <c r="L59" s="242"/>
      <c r="M59" s="243"/>
      <c r="N59" s="247"/>
      <c r="O59" s="242"/>
      <c r="P59" s="242"/>
      <c r="Q59" s="242"/>
      <c r="R59" s="243"/>
      <c r="S59" s="243"/>
      <c r="T59" s="247"/>
      <c r="U59" s="243"/>
      <c r="V59" s="242"/>
      <c r="W59" s="243"/>
      <c r="X59" s="243"/>
      <c r="Y59" s="243"/>
      <c r="Z59" s="242"/>
      <c r="AA59" s="242"/>
      <c r="AB59" s="243"/>
      <c r="AC59" s="242"/>
      <c r="AD59" s="242"/>
      <c r="AE59" s="242"/>
      <c r="AF59" s="243"/>
      <c r="AG59" s="242"/>
      <c r="AH59" s="242"/>
      <c r="AI59" s="176"/>
      <c r="AJ59" s="250">
        <f t="shared" ref="AJ59:AR59" si="139">SUM(AJ60:AJ66)</f>
        <v>60348</v>
      </c>
      <c r="AK59" s="250">
        <f t="shared" si="139"/>
        <v>219238</v>
      </c>
      <c r="AL59" s="250">
        <f t="shared" si="139"/>
        <v>493103</v>
      </c>
      <c r="AM59" s="250">
        <f t="shared" si="139"/>
        <v>71044</v>
      </c>
      <c r="AN59" s="250">
        <f t="shared" si="139"/>
        <v>85330</v>
      </c>
      <c r="AO59" s="250">
        <f t="shared" si="139"/>
        <v>122688</v>
      </c>
      <c r="AP59" s="250">
        <f t="shared" si="139"/>
        <v>115405</v>
      </c>
      <c r="AQ59" s="250">
        <f t="shared" si="139"/>
        <v>68419</v>
      </c>
      <c r="AR59" s="250">
        <f t="shared" si="139"/>
        <v>18591</v>
      </c>
      <c r="AS59" s="250">
        <f t="shared" ref="AS59:AT59" si="140">SUM(AS60:AS66)</f>
        <v>177212</v>
      </c>
      <c r="AT59" s="250">
        <f t="shared" si="140"/>
        <v>23545</v>
      </c>
      <c r="AU59" s="250">
        <f t="shared" ref="AU59" si="141">SUM(AU60:AU66)</f>
        <v>30187</v>
      </c>
      <c r="AV59" s="250">
        <f t="shared" ref="AV59" si="142">SUM(AV60:AV66)</f>
        <v>7056</v>
      </c>
      <c r="AW59" s="250">
        <f t="shared" ref="AW59" si="143">SUM(AW60:AW66)</f>
        <v>27577</v>
      </c>
      <c r="AX59" s="250">
        <f t="shared" ref="AX59" si="144">SUM(AX60:AX66)</f>
        <v>324878</v>
      </c>
      <c r="AY59" s="250">
        <f>SUM(AY60:AY66)</f>
        <v>4911</v>
      </c>
      <c r="AZ59" s="250">
        <f>SUM(AZ60:AZ66)</f>
        <v>22798</v>
      </c>
      <c r="BA59" s="250">
        <f>SUM(BA60:BA66)</f>
        <v>8272</v>
      </c>
      <c r="BB59" s="250">
        <f t="shared" ref="BB59:BD59" si="145">SUM(BB60:BB66)</f>
        <v>21346</v>
      </c>
      <c r="BC59" s="250">
        <f t="shared" si="145"/>
        <v>64093</v>
      </c>
      <c r="BD59" s="250">
        <f t="shared" si="145"/>
        <v>122240</v>
      </c>
      <c r="BE59" s="229"/>
    </row>
    <row r="60" spans="1:57" x14ac:dyDescent="0.2">
      <c r="A60" s="119" t="str">
        <f t="shared" si="18"/>
        <v>2014ABM ULHB</v>
      </c>
      <c r="B60" s="150">
        <v>2014</v>
      </c>
      <c r="C60" s="151" t="s">
        <v>21</v>
      </c>
      <c r="D60" s="242">
        <v>10925</v>
      </c>
      <c r="E60" s="242">
        <v>40260</v>
      </c>
      <c r="F60" s="243"/>
      <c r="G60" s="242">
        <v>546018</v>
      </c>
      <c r="H60" s="242">
        <v>12157</v>
      </c>
      <c r="I60" s="243"/>
      <c r="J60" s="242">
        <v>21912</v>
      </c>
      <c r="K60" s="242">
        <v>21487</v>
      </c>
      <c r="L60" s="242">
        <v>11572</v>
      </c>
      <c r="M60" s="242">
        <v>13635</v>
      </c>
      <c r="N60" s="243"/>
      <c r="O60" s="242">
        <v>3133</v>
      </c>
      <c r="P60" s="242">
        <v>32515</v>
      </c>
      <c r="Q60" s="242">
        <v>4260</v>
      </c>
      <c r="R60" s="243"/>
      <c r="S60" s="243"/>
      <c r="T60" s="243"/>
      <c r="U60" s="243"/>
      <c r="V60" s="242">
        <v>1476</v>
      </c>
      <c r="W60" s="242">
        <v>5531</v>
      </c>
      <c r="X60" s="243"/>
      <c r="Y60" s="242">
        <v>82940</v>
      </c>
      <c r="Z60" s="242">
        <v>5491</v>
      </c>
      <c r="AA60" s="242">
        <v>53989</v>
      </c>
      <c r="AB60" s="243"/>
      <c r="AC60" s="242">
        <v>947</v>
      </c>
      <c r="AD60" s="242">
        <v>3982</v>
      </c>
      <c r="AE60" s="242">
        <v>971</v>
      </c>
      <c r="AF60" s="242">
        <v>3627</v>
      </c>
      <c r="AG60" s="242">
        <v>12098</v>
      </c>
      <c r="AH60" s="242">
        <v>20467</v>
      </c>
      <c r="AI60" s="176"/>
      <c r="AJ60" s="245">
        <f>D60</f>
        <v>10925</v>
      </c>
      <c r="AK60" s="245">
        <f>E60</f>
        <v>40260</v>
      </c>
      <c r="AL60" s="245">
        <f>Y60</f>
        <v>82940</v>
      </c>
      <c r="AM60" s="245">
        <f>H60</f>
        <v>12157</v>
      </c>
      <c r="AN60" s="245">
        <f>I60+M60+N60</f>
        <v>13635</v>
      </c>
      <c r="AO60" s="245">
        <f>J60</f>
        <v>21912</v>
      </c>
      <c r="AP60" s="245">
        <f>K60</f>
        <v>21487</v>
      </c>
      <c r="AQ60" s="245">
        <f>L60</f>
        <v>11572</v>
      </c>
      <c r="AR60" s="245">
        <f>O60</f>
        <v>3133</v>
      </c>
      <c r="AS60" s="245">
        <f t="shared" ref="AS60:AT66" si="146">P60</f>
        <v>32515</v>
      </c>
      <c r="AT60" s="245">
        <f t="shared" si="146"/>
        <v>4260</v>
      </c>
      <c r="AU60" s="245">
        <f>SUM(R60:T60)+SUM(W60:X60)</f>
        <v>5531</v>
      </c>
      <c r="AV60" s="245">
        <f>U60+V60</f>
        <v>1476</v>
      </c>
      <c r="AW60" s="245">
        <f>Z60</f>
        <v>5491</v>
      </c>
      <c r="AX60" s="245">
        <f>AA60</f>
        <v>53989</v>
      </c>
      <c r="AY60" s="245">
        <f>AB60+AC60</f>
        <v>947</v>
      </c>
      <c r="AZ60" s="245">
        <f>AD60</f>
        <v>3982</v>
      </c>
      <c r="BA60" s="245">
        <f>AE60</f>
        <v>971</v>
      </c>
      <c r="BB60" s="245">
        <f t="shared" ref="BB60:BD66" si="147">AF60</f>
        <v>3627</v>
      </c>
      <c r="BC60" s="245">
        <f t="shared" si="147"/>
        <v>12098</v>
      </c>
      <c r="BD60" s="245">
        <f t="shared" si="147"/>
        <v>20467</v>
      </c>
      <c r="BE60" s="229"/>
    </row>
    <row r="61" spans="1:57" x14ac:dyDescent="0.2">
      <c r="A61" s="119" t="str">
        <f t="shared" si="18"/>
        <v>2014Aneurin Bevan LHB</v>
      </c>
      <c r="B61" s="150">
        <v>2014</v>
      </c>
      <c r="C61" s="151" t="s">
        <v>22</v>
      </c>
      <c r="D61" s="242">
        <v>10347</v>
      </c>
      <c r="E61" s="242">
        <v>40033</v>
      </c>
      <c r="F61" s="243"/>
      <c r="G61" s="242">
        <v>578976</v>
      </c>
      <c r="H61" s="242">
        <v>12548</v>
      </c>
      <c r="I61" s="243"/>
      <c r="J61" s="242">
        <v>22817</v>
      </c>
      <c r="K61" s="242">
        <v>20530</v>
      </c>
      <c r="L61" s="242">
        <v>12365</v>
      </c>
      <c r="M61" s="242">
        <v>16229</v>
      </c>
      <c r="N61" s="243"/>
      <c r="O61" s="242">
        <v>3375</v>
      </c>
      <c r="P61" s="242">
        <v>35981</v>
      </c>
      <c r="Q61" s="242">
        <v>4406</v>
      </c>
      <c r="R61" s="243"/>
      <c r="S61" s="243"/>
      <c r="T61" s="243"/>
      <c r="U61" s="243"/>
      <c r="V61" s="242">
        <v>1191</v>
      </c>
      <c r="W61" s="242">
        <v>5509</v>
      </c>
      <c r="X61" s="243"/>
      <c r="Y61" s="242">
        <v>93575</v>
      </c>
      <c r="Z61" s="242">
        <v>4862</v>
      </c>
      <c r="AA61" s="242">
        <v>68460</v>
      </c>
      <c r="AB61" s="243"/>
      <c r="AC61" s="242">
        <v>728</v>
      </c>
      <c r="AD61" s="242">
        <v>3948</v>
      </c>
      <c r="AE61" s="242">
        <v>2359</v>
      </c>
      <c r="AF61" s="242">
        <v>3805</v>
      </c>
      <c r="AG61" s="242">
        <v>11525</v>
      </c>
      <c r="AH61" s="242">
        <v>23615</v>
      </c>
      <c r="AI61" s="176"/>
      <c r="AJ61" s="245">
        <f t="shared" ref="AJ61:AK66" si="148">D61</f>
        <v>10347</v>
      </c>
      <c r="AK61" s="245">
        <f t="shared" si="148"/>
        <v>40033</v>
      </c>
      <c r="AL61" s="245">
        <f t="shared" ref="AL61:AL66" si="149">Y61</f>
        <v>93575</v>
      </c>
      <c r="AM61" s="245">
        <f t="shared" ref="AM61:AM66" si="150">H61</f>
        <v>12548</v>
      </c>
      <c r="AN61" s="245">
        <f t="shared" ref="AN61:AN66" si="151">I61+M61+N61</f>
        <v>16229</v>
      </c>
      <c r="AO61" s="245">
        <f t="shared" ref="AO61:AQ66" si="152">J61</f>
        <v>22817</v>
      </c>
      <c r="AP61" s="245">
        <f t="shared" si="152"/>
        <v>20530</v>
      </c>
      <c r="AQ61" s="245">
        <f t="shared" si="152"/>
        <v>12365</v>
      </c>
      <c r="AR61" s="245">
        <f t="shared" ref="AR61:AR66" si="153">O61</f>
        <v>3375</v>
      </c>
      <c r="AS61" s="245">
        <f t="shared" si="146"/>
        <v>35981</v>
      </c>
      <c r="AT61" s="245">
        <f t="shared" si="146"/>
        <v>4406</v>
      </c>
      <c r="AU61" s="245">
        <f t="shared" ref="AU61:AU66" si="154">SUM(R61:T61)+SUM(W61:X61)</f>
        <v>5509</v>
      </c>
      <c r="AV61" s="245">
        <f t="shared" ref="AV61:AV66" si="155">U61+V61</f>
        <v>1191</v>
      </c>
      <c r="AW61" s="245">
        <f t="shared" ref="AW61:AW66" si="156">Z61</f>
        <v>4862</v>
      </c>
      <c r="AX61" s="245">
        <f t="shared" ref="AX61:AX66" si="157">AA61</f>
        <v>68460</v>
      </c>
      <c r="AY61" s="245">
        <f t="shared" ref="AY61:AY66" si="158">AB61+AC61</f>
        <v>728</v>
      </c>
      <c r="AZ61" s="245">
        <f t="shared" ref="AZ61:BA66" si="159">AD61</f>
        <v>3948</v>
      </c>
      <c r="BA61" s="245">
        <f t="shared" si="159"/>
        <v>2359</v>
      </c>
      <c r="BB61" s="245">
        <f t="shared" si="147"/>
        <v>3805</v>
      </c>
      <c r="BC61" s="245">
        <f t="shared" si="147"/>
        <v>11525</v>
      </c>
      <c r="BD61" s="245">
        <f t="shared" si="147"/>
        <v>23615</v>
      </c>
      <c r="BE61" s="229"/>
    </row>
    <row r="62" spans="1:57" x14ac:dyDescent="0.2">
      <c r="A62" s="119" t="str">
        <f t="shared" si="18"/>
        <v>2014Betsi Cadwaladr ULHB</v>
      </c>
      <c r="B62" s="150">
        <v>2014</v>
      </c>
      <c r="C62" s="151" t="s">
        <v>23</v>
      </c>
      <c r="D62" s="242">
        <v>14607</v>
      </c>
      <c r="E62" s="242">
        <v>49835</v>
      </c>
      <c r="F62" s="243"/>
      <c r="G62" s="242">
        <v>705551</v>
      </c>
      <c r="H62" s="242">
        <v>17552</v>
      </c>
      <c r="I62" s="243"/>
      <c r="J62" s="242">
        <v>29138</v>
      </c>
      <c r="K62" s="242">
        <v>31257</v>
      </c>
      <c r="L62" s="242">
        <v>17604</v>
      </c>
      <c r="M62" s="242">
        <v>22563</v>
      </c>
      <c r="N62" s="243"/>
      <c r="O62" s="242">
        <v>4572</v>
      </c>
      <c r="P62" s="242">
        <v>37815</v>
      </c>
      <c r="Q62" s="242">
        <v>5204</v>
      </c>
      <c r="R62" s="243"/>
      <c r="S62" s="243"/>
      <c r="T62" s="243"/>
      <c r="U62" s="243"/>
      <c r="V62" s="242">
        <v>1818</v>
      </c>
      <c r="W62" s="242">
        <v>7327</v>
      </c>
      <c r="X62" s="243"/>
      <c r="Y62" s="242">
        <v>115350</v>
      </c>
      <c r="Z62" s="242">
        <v>5789</v>
      </c>
      <c r="AA62" s="242">
        <v>71856</v>
      </c>
      <c r="AB62" s="243"/>
      <c r="AC62" s="242">
        <v>1403</v>
      </c>
      <c r="AD62" s="242">
        <v>5900</v>
      </c>
      <c r="AE62" s="242">
        <v>1943</v>
      </c>
      <c r="AF62" s="242">
        <v>4790</v>
      </c>
      <c r="AG62" s="242">
        <v>14348</v>
      </c>
      <c r="AH62" s="242">
        <v>30516</v>
      </c>
      <c r="AI62" s="176"/>
      <c r="AJ62" s="245">
        <f t="shared" si="148"/>
        <v>14607</v>
      </c>
      <c r="AK62" s="245">
        <f t="shared" si="148"/>
        <v>49835</v>
      </c>
      <c r="AL62" s="245">
        <f t="shared" si="149"/>
        <v>115350</v>
      </c>
      <c r="AM62" s="245">
        <f t="shared" si="150"/>
        <v>17552</v>
      </c>
      <c r="AN62" s="245">
        <f t="shared" si="151"/>
        <v>22563</v>
      </c>
      <c r="AO62" s="245">
        <f t="shared" si="152"/>
        <v>29138</v>
      </c>
      <c r="AP62" s="245">
        <f t="shared" si="152"/>
        <v>31257</v>
      </c>
      <c r="AQ62" s="245">
        <f t="shared" si="152"/>
        <v>17604</v>
      </c>
      <c r="AR62" s="245">
        <f t="shared" si="153"/>
        <v>4572</v>
      </c>
      <c r="AS62" s="245">
        <f t="shared" si="146"/>
        <v>37815</v>
      </c>
      <c r="AT62" s="245">
        <f t="shared" si="146"/>
        <v>5204</v>
      </c>
      <c r="AU62" s="245">
        <f t="shared" si="154"/>
        <v>7327</v>
      </c>
      <c r="AV62" s="245">
        <f t="shared" si="155"/>
        <v>1818</v>
      </c>
      <c r="AW62" s="245">
        <f t="shared" si="156"/>
        <v>5789</v>
      </c>
      <c r="AX62" s="245">
        <f t="shared" si="157"/>
        <v>71856</v>
      </c>
      <c r="AY62" s="245">
        <f t="shared" si="158"/>
        <v>1403</v>
      </c>
      <c r="AZ62" s="245">
        <f t="shared" si="159"/>
        <v>5900</v>
      </c>
      <c r="BA62" s="245">
        <f t="shared" si="159"/>
        <v>1943</v>
      </c>
      <c r="BB62" s="245">
        <f t="shared" si="147"/>
        <v>4790</v>
      </c>
      <c r="BC62" s="245">
        <f t="shared" si="147"/>
        <v>14348</v>
      </c>
      <c r="BD62" s="245">
        <f t="shared" si="147"/>
        <v>30516</v>
      </c>
      <c r="BE62" s="229"/>
    </row>
    <row r="63" spans="1:57" x14ac:dyDescent="0.2">
      <c r="A63" s="119" t="str">
        <f t="shared" si="18"/>
        <v>2014Cardiff &amp; Vale ULHB</v>
      </c>
      <c r="B63" s="150">
        <v>2014</v>
      </c>
      <c r="C63" s="151" t="s">
        <v>24</v>
      </c>
      <c r="D63" s="242">
        <v>7481</v>
      </c>
      <c r="E63" s="242">
        <v>33277</v>
      </c>
      <c r="F63" s="243"/>
      <c r="G63" s="242">
        <v>506833</v>
      </c>
      <c r="H63" s="242">
        <v>9357</v>
      </c>
      <c r="I63" s="243"/>
      <c r="J63" s="242">
        <v>14815</v>
      </c>
      <c r="K63" s="242">
        <v>11117</v>
      </c>
      <c r="L63" s="242">
        <v>7631</v>
      </c>
      <c r="M63" s="242">
        <v>10726</v>
      </c>
      <c r="N63" s="243"/>
      <c r="O63" s="242">
        <v>2673</v>
      </c>
      <c r="P63" s="242">
        <v>23035</v>
      </c>
      <c r="Q63" s="242">
        <v>3167</v>
      </c>
      <c r="R63" s="243"/>
      <c r="S63" s="243"/>
      <c r="T63" s="243"/>
      <c r="U63" s="243"/>
      <c r="V63" s="242">
        <v>977</v>
      </c>
      <c r="W63" s="242">
        <v>3735</v>
      </c>
      <c r="X63" s="243"/>
      <c r="Y63" s="242">
        <v>63399</v>
      </c>
      <c r="Z63" s="242">
        <v>4198</v>
      </c>
      <c r="AA63" s="242">
        <v>40205</v>
      </c>
      <c r="AB63" s="243"/>
      <c r="AC63" s="242">
        <v>621</v>
      </c>
      <c r="AD63" s="242">
        <v>2698</v>
      </c>
      <c r="AE63" s="242">
        <v>684</v>
      </c>
      <c r="AF63" s="242">
        <v>2422</v>
      </c>
      <c r="AG63" s="242">
        <v>8361</v>
      </c>
      <c r="AH63" s="242">
        <v>14447</v>
      </c>
      <c r="AI63" s="176"/>
      <c r="AJ63" s="245">
        <f t="shared" si="148"/>
        <v>7481</v>
      </c>
      <c r="AK63" s="245">
        <f t="shared" si="148"/>
        <v>33277</v>
      </c>
      <c r="AL63" s="245">
        <f t="shared" si="149"/>
        <v>63399</v>
      </c>
      <c r="AM63" s="245">
        <f t="shared" si="150"/>
        <v>9357</v>
      </c>
      <c r="AN63" s="245">
        <f t="shared" si="151"/>
        <v>10726</v>
      </c>
      <c r="AO63" s="245">
        <f t="shared" si="152"/>
        <v>14815</v>
      </c>
      <c r="AP63" s="245">
        <f t="shared" si="152"/>
        <v>11117</v>
      </c>
      <c r="AQ63" s="245">
        <f t="shared" si="152"/>
        <v>7631</v>
      </c>
      <c r="AR63" s="245">
        <f t="shared" si="153"/>
        <v>2673</v>
      </c>
      <c r="AS63" s="245">
        <f t="shared" si="146"/>
        <v>23035</v>
      </c>
      <c r="AT63" s="245">
        <f t="shared" si="146"/>
        <v>3167</v>
      </c>
      <c r="AU63" s="245">
        <f t="shared" si="154"/>
        <v>3735</v>
      </c>
      <c r="AV63" s="245">
        <f t="shared" si="155"/>
        <v>977</v>
      </c>
      <c r="AW63" s="245">
        <f t="shared" si="156"/>
        <v>4198</v>
      </c>
      <c r="AX63" s="245">
        <f t="shared" si="157"/>
        <v>40205</v>
      </c>
      <c r="AY63" s="245">
        <f t="shared" si="158"/>
        <v>621</v>
      </c>
      <c r="AZ63" s="245">
        <f t="shared" si="159"/>
        <v>2698</v>
      </c>
      <c r="BA63" s="245">
        <f t="shared" si="159"/>
        <v>684</v>
      </c>
      <c r="BB63" s="245">
        <f t="shared" si="147"/>
        <v>2422</v>
      </c>
      <c r="BC63" s="245">
        <f t="shared" si="147"/>
        <v>8361</v>
      </c>
      <c r="BD63" s="245">
        <f t="shared" si="147"/>
        <v>14447</v>
      </c>
      <c r="BE63" s="229"/>
    </row>
    <row r="64" spans="1:57" x14ac:dyDescent="0.2">
      <c r="A64" s="119" t="str">
        <f t="shared" si="18"/>
        <v>2014Cwm Taf LHB</v>
      </c>
      <c r="B64" s="150">
        <v>2014</v>
      </c>
      <c r="C64" s="151" t="s">
        <v>25</v>
      </c>
      <c r="D64" s="242">
        <v>5168</v>
      </c>
      <c r="E64" s="242">
        <v>19738</v>
      </c>
      <c r="F64" s="243"/>
      <c r="G64" s="242">
        <v>304746</v>
      </c>
      <c r="H64" s="242">
        <v>5900</v>
      </c>
      <c r="I64" s="243"/>
      <c r="J64" s="242">
        <v>12026</v>
      </c>
      <c r="K64" s="242">
        <v>10795</v>
      </c>
      <c r="L64" s="242">
        <v>8122</v>
      </c>
      <c r="M64" s="242">
        <v>8092</v>
      </c>
      <c r="N64" s="243"/>
      <c r="O64" s="242">
        <v>1497</v>
      </c>
      <c r="P64" s="242">
        <v>17490</v>
      </c>
      <c r="Q64" s="242">
        <v>2605</v>
      </c>
      <c r="R64" s="243"/>
      <c r="S64" s="243"/>
      <c r="T64" s="243"/>
      <c r="U64" s="243"/>
      <c r="V64" s="242">
        <v>526</v>
      </c>
      <c r="W64" s="242">
        <v>2555</v>
      </c>
      <c r="X64" s="243"/>
      <c r="Y64" s="242">
        <v>51223</v>
      </c>
      <c r="Z64" s="242">
        <v>2692</v>
      </c>
      <c r="AA64" s="242">
        <v>36460</v>
      </c>
      <c r="AB64" s="243"/>
      <c r="AC64" s="242">
        <v>328</v>
      </c>
      <c r="AD64" s="242">
        <v>2166</v>
      </c>
      <c r="AE64" s="242">
        <v>505</v>
      </c>
      <c r="AF64" s="242">
        <v>2085</v>
      </c>
      <c r="AG64" s="242">
        <v>5969</v>
      </c>
      <c r="AH64" s="242">
        <v>12221</v>
      </c>
      <c r="AI64" s="176"/>
      <c r="AJ64" s="245">
        <f t="shared" si="148"/>
        <v>5168</v>
      </c>
      <c r="AK64" s="245">
        <f t="shared" si="148"/>
        <v>19738</v>
      </c>
      <c r="AL64" s="245">
        <f t="shared" si="149"/>
        <v>51223</v>
      </c>
      <c r="AM64" s="245">
        <f t="shared" si="150"/>
        <v>5900</v>
      </c>
      <c r="AN64" s="245">
        <f t="shared" si="151"/>
        <v>8092</v>
      </c>
      <c r="AO64" s="245">
        <f t="shared" si="152"/>
        <v>12026</v>
      </c>
      <c r="AP64" s="245">
        <f t="shared" si="152"/>
        <v>10795</v>
      </c>
      <c r="AQ64" s="245">
        <f t="shared" si="152"/>
        <v>8122</v>
      </c>
      <c r="AR64" s="245">
        <f t="shared" si="153"/>
        <v>1497</v>
      </c>
      <c r="AS64" s="245">
        <f t="shared" si="146"/>
        <v>17490</v>
      </c>
      <c r="AT64" s="245">
        <f t="shared" si="146"/>
        <v>2605</v>
      </c>
      <c r="AU64" s="245">
        <f t="shared" si="154"/>
        <v>2555</v>
      </c>
      <c r="AV64" s="245">
        <f t="shared" si="155"/>
        <v>526</v>
      </c>
      <c r="AW64" s="245">
        <f t="shared" si="156"/>
        <v>2692</v>
      </c>
      <c r="AX64" s="245">
        <f t="shared" si="157"/>
        <v>36460</v>
      </c>
      <c r="AY64" s="245">
        <f t="shared" si="158"/>
        <v>328</v>
      </c>
      <c r="AZ64" s="245">
        <f t="shared" si="159"/>
        <v>2166</v>
      </c>
      <c r="BA64" s="245">
        <f t="shared" si="159"/>
        <v>505</v>
      </c>
      <c r="BB64" s="245">
        <f t="shared" si="147"/>
        <v>2085</v>
      </c>
      <c r="BC64" s="245">
        <f t="shared" si="147"/>
        <v>5969</v>
      </c>
      <c r="BD64" s="245">
        <f t="shared" si="147"/>
        <v>12221</v>
      </c>
      <c r="BE64" s="229"/>
    </row>
    <row r="65" spans="1:57" x14ac:dyDescent="0.2">
      <c r="A65" s="119" t="str">
        <f t="shared" si="18"/>
        <v>2014Hywel Dda LHB</v>
      </c>
      <c r="B65" s="150">
        <v>2014</v>
      </c>
      <c r="C65" s="151" t="s">
        <v>26</v>
      </c>
      <c r="D65" s="242">
        <v>9034</v>
      </c>
      <c r="E65" s="242">
        <v>27120</v>
      </c>
      <c r="F65" s="243"/>
      <c r="G65" s="242">
        <v>392115</v>
      </c>
      <c r="H65" s="242">
        <v>9926</v>
      </c>
      <c r="I65" s="243"/>
      <c r="J65" s="242">
        <v>16562</v>
      </c>
      <c r="K65" s="242">
        <v>14069</v>
      </c>
      <c r="L65" s="242">
        <v>8175</v>
      </c>
      <c r="M65" s="242">
        <v>10019</v>
      </c>
      <c r="N65" s="243"/>
      <c r="O65" s="242">
        <v>2357</v>
      </c>
      <c r="P65" s="242">
        <v>22877</v>
      </c>
      <c r="Q65" s="242">
        <v>3007</v>
      </c>
      <c r="R65" s="243"/>
      <c r="S65" s="243"/>
      <c r="T65" s="243"/>
      <c r="U65" s="243"/>
      <c r="V65" s="242">
        <v>802</v>
      </c>
      <c r="W65" s="242">
        <v>4024</v>
      </c>
      <c r="X65" s="243"/>
      <c r="Y65" s="242">
        <v>63909</v>
      </c>
      <c r="Z65" s="242">
        <v>3343</v>
      </c>
      <c r="AA65" s="242">
        <v>39692</v>
      </c>
      <c r="AB65" s="243"/>
      <c r="AC65" s="242">
        <v>607</v>
      </c>
      <c r="AD65" s="242">
        <v>2856</v>
      </c>
      <c r="AE65" s="242">
        <v>1245</v>
      </c>
      <c r="AF65" s="242">
        <v>3505</v>
      </c>
      <c r="AG65" s="242">
        <v>8667</v>
      </c>
      <c r="AH65" s="242">
        <v>15831</v>
      </c>
      <c r="AI65" s="176"/>
      <c r="AJ65" s="245">
        <f t="shared" si="148"/>
        <v>9034</v>
      </c>
      <c r="AK65" s="245">
        <f t="shared" si="148"/>
        <v>27120</v>
      </c>
      <c r="AL65" s="245">
        <f t="shared" si="149"/>
        <v>63909</v>
      </c>
      <c r="AM65" s="245">
        <f t="shared" si="150"/>
        <v>9926</v>
      </c>
      <c r="AN65" s="245">
        <f t="shared" si="151"/>
        <v>10019</v>
      </c>
      <c r="AO65" s="245">
        <f t="shared" si="152"/>
        <v>16562</v>
      </c>
      <c r="AP65" s="245">
        <f t="shared" si="152"/>
        <v>14069</v>
      </c>
      <c r="AQ65" s="245">
        <f t="shared" si="152"/>
        <v>8175</v>
      </c>
      <c r="AR65" s="245">
        <f t="shared" si="153"/>
        <v>2357</v>
      </c>
      <c r="AS65" s="245">
        <f t="shared" si="146"/>
        <v>22877</v>
      </c>
      <c r="AT65" s="245">
        <f t="shared" si="146"/>
        <v>3007</v>
      </c>
      <c r="AU65" s="245">
        <f t="shared" si="154"/>
        <v>4024</v>
      </c>
      <c r="AV65" s="245">
        <f t="shared" si="155"/>
        <v>802</v>
      </c>
      <c r="AW65" s="245">
        <f t="shared" si="156"/>
        <v>3343</v>
      </c>
      <c r="AX65" s="245">
        <f t="shared" si="157"/>
        <v>39692</v>
      </c>
      <c r="AY65" s="245">
        <f t="shared" si="158"/>
        <v>607</v>
      </c>
      <c r="AZ65" s="245">
        <f t="shared" si="159"/>
        <v>2856</v>
      </c>
      <c r="BA65" s="245">
        <f t="shared" si="159"/>
        <v>1245</v>
      </c>
      <c r="BB65" s="245">
        <f t="shared" si="147"/>
        <v>3505</v>
      </c>
      <c r="BC65" s="245">
        <f t="shared" si="147"/>
        <v>8667</v>
      </c>
      <c r="BD65" s="245">
        <f t="shared" si="147"/>
        <v>15831</v>
      </c>
      <c r="BE65" s="234"/>
    </row>
    <row r="66" spans="1:57" x14ac:dyDescent="0.2">
      <c r="A66" s="119" t="str">
        <f t="shared" si="18"/>
        <v>2014Powys Teaching LHB</v>
      </c>
      <c r="B66" s="150">
        <v>2014</v>
      </c>
      <c r="C66" s="151" t="s">
        <v>27</v>
      </c>
      <c r="D66" s="242">
        <v>2786</v>
      </c>
      <c r="E66" s="242">
        <v>8975</v>
      </c>
      <c r="F66" s="243"/>
      <c r="G66" s="242">
        <v>131278</v>
      </c>
      <c r="H66" s="242">
        <v>3604</v>
      </c>
      <c r="I66" s="243"/>
      <c r="J66" s="242">
        <v>5418</v>
      </c>
      <c r="K66" s="242">
        <v>6150</v>
      </c>
      <c r="L66" s="242">
        <v>2950</v>
      </c>
      <c r="M66" s="242">
        <v>4066</v>
      </c>
      <c r="N66" s="243"/>
      <c r="O66" s="242">
        <v>984</v>
      </c>
      <c r="P66" s="242">
        <v>7499</v>
      </c>
      <c r="Q66" s="242">
        <v>896</v>
      </c>
      <c r="R66" s="243"/>
      <c r="S66" s="243"/>
      <c r="T66" s="243"/>
      <c r="U66" s="243"/>
      <c r="V66" s="242">
        <v>266</v>
      </c>
      <c r="W66" s="242">
        <v>1506</v>
      </c>
      <c r="X66" s="243"/>
      <c r="Y66" s="242">
        <v>22707</v>
      </c>
      <c r="Z66" s="242">
        <v>1202</v>
      </c>
      <c r="AA66" s="242">
        <v>14216</v>
      </c>
      <c r="AB66" s="243"/>
      <c r="AC66" s="242">
        <v>277</v>
      </c>
      <c r="AD66" s="242">
        <v>1248</v>
      </c>
      <c r="AE66" s="242">
        <v>565</v>
      </c>
      <c r="AF66" s="242">
        <v>1112</v>
      </c>
      <c r="AG66" s="242">
        <v>3125</v>
      </c>
      <c r="AH66" s="242">
        <v>5143</v>
      </c>
      <c r="AI66" s="176"/>
      <c r="AJ66" s="245">
        <f t="shared" si="148"/>
        <v>2786</v>
      </c>
      <c r="AK66" s="245">
        <f t="shared" si="148"/>
        <v>8975</v>
      </c>
      <c r="AL66" s="245">
        <f t="shared" si="149"/>
        <v>22707</v>
      </c>
      <c r="AM66" s="245">
        <f t="shared" si="150"/>
        <v>3604</v>
      </c>
      <c r="AN66" s="245">
        <f t="shared" si="151"/>
        <v>4066</v>
      </c>
      <c r="AO66" s="245">
        <f t="shared" si="152"/>
        <v>5418</v>
      </c>
      <c r="AP66" s="245">
        <f t="shared" si="152"/>
        <v>6150</v>
      </c>
      <c r="AQ66" s="245">
        <f t="shared" si="152"/>
        <v>2950</v>
      </c>
      <c r="AR66" s="245">
        <f t="shared" si="153"/>
        <v>984</v>
      </c>
      <c r="AS66" s="245">
        <f t="shared" si="146"/>
        <v>7499</v>
      </c>
      <c r="AT66" s="245">
        <f t="shared" si="146"/>
        <v>896</v>
      </c>
      <c r="AU66" s="245">
        <f t="shared" si="154"/>
        <v>1506</v>
      </c>
      <c r="AV66" s="245">
        <f t="shared" si="155"/>
        <v>266</v>
      </c>
      <c r="AW66" s="245">
        <f t="shared" si="156"/>
        <v>1202</v>
      </c>
      <c r="AX66" s="245">
        <f t="shared" si="157"/>
        <v>14216</v>
      </c>
      <c r="AY66" s="245">
        <f t="shared" si="158"/>
        <v>277</v>
      </c>
      <c r="AZ66" s="245">
        <f t="shared" si="159"/>
        <v>1248</v>
      </c>
      <c r="BA66" s="245">
        <f t="shared" si="159"/>
        <v>565</v>
      </c>
      <c r="BB66" s="245">
        <f t="shared" si="147"/>
        <v>1112</v>
      </c>
      <c r="BC66" s="245">
        <f t="shared" si="147"/>
        <v>3125</v>
      </c>
      <c r="BD66" s="245">
        <f t="shared" si="147"/>
        <v>5143</v>
      </c>
      <c r="BE66" s="234"/>
    </row>
    <row r="67" spans="1:57" x14ac:dyDescent="0.2">
      <c r="A67" s="119" t="str">
        <f t="shared" si="18"/>
        <v>2015WALES</v>
      </c>
      <c r="B67" s="150">
        <v>2015</v>
      </c>
      <c r="C67" s="151" t="s">
        <v>184</v>
      </c>
      <c r="D67" s="242"/>
      <c r="E67" s="242"/>
      <c r="F67" s="243"/>
      <c r="G67" s="247"/>
      <c r="H67" s="242"/>
      <c r="I67" s="243"/>
      <c r="J67" s="242"/>
      <c r="K67" s="247"/>
      <c r="L67" s="242"/>
      <c r="M67" s="242"/>
      <c r="N67" s="243"/>
      <c r="O67" s="242"/>
      <c r="P67" s="242"/>
      <c r="Q67" s="242"/>
      <c r="R67" s="243"/>
      <c r="S67" s="243"/>
      <c r="T67" s="243"/>
      <c r="U67" s="243"/>
      <c r="V67" s="242"/>
      <c r="W67" s="247"/>
      <c r="X67" s="243"/>
      <c r="Y67" s="242"/>
      <c r="Z67" s="242"/>
      <c r="AA67" s="242"/>
      <c r="AB67" s="243"/>
      <c r="AC67" s="242"/>
      <c r="AD67" s="247"/>
      <c r="AE67" s="242"/>
      <c r="AF67" s="242"/>
      <c r="AG67" s="242"/>
      <c r="AH67" s="247"/>
      <c r="AI67" s="176"/>
      <c r="AJ67" s="250">
        <f t="shared" ref="AJ67:AR67" si="160">SUM(AJ68:AJ74)</f>
        <v>62595</v>
      </c>
      <c r="AK67" s="250">
        <f t="shared" si="160"/>
        <v>227075</v>
      </c>
      <c r="AL67" s="250">
        <f t="shared" si="160"/>
        <v>498553</v>
      </c>
      <c r="AM67" s="250">
        <f t="shared" si="160"/>
        <v>77944</v>
      </c>
      <c r="AN67" s="250">
        <f t="shared" si="160"/>
        <v>113834</v>
      </c>
      <c r="AO67" s="250">
        <f t="shared" si="160"/>
        <v>121442</v>
      </c>
      <c r="AP67" s="250">
        <f t="shared" si="160"/>
        <v>0</v>
      </c>
      <c r="AQ67" s="250">
        <f t="shared" si="160"/>
        <v>69385</v>
      </c>
      <c r="AR67" s="250">
        <f t="shared" si="160"/>
        <v>19239</v>
      </c>
      <c r="AS67" s="250">
        <f t="shared" ref="AS67:AT67" si="161">SUM(AS68:AS74)</f>
        <v>183348</v>
      </c>
      <c r="AT67" s="250">
        <f t="shared" si="161"/>
        <v>23896</v>
      </c>
      <c r="AU67" s="250">
        <f t="shared" ref="AU67" si="162">SUM(AU68:AU74)</f>
        <v>30859</v>
      </c>
      <c r="AV67" s="250">
        <f t="shared" ref="AV67" si="163">SUM(AV68:AV74)</f>
        <v>8987</v>
      </c>
      <c r="AW67" s="250">
        <f t="shared" ref="AW67" si="164">SUM(AW68:AW74)</f>
        <v>28276</v>
      </c>
      <c r="AX67" s="250">
        <f t="shared" ref="AX67" si="165">SUM(AX68:AX74)</f>
        <v>303634</v>
      </c>
      <c r="AY67" s="250">
        <f>SUM(AY68:AY74)</f>
        <v>6026</v>
      </c>
      <c r="AZ67" s="250">
        <f>SUM(AZ68:AZ74)</f>
        <v>0</v>
      </c>
      <c r="BA67" s="250">
        <f>SUM(BA68:BA74)</f>
        <v>8962</v>
      </c>
      <c r="BB67" s="250">
        <f t="shared" ref="BB67:BD67" si="166">SUM(BB68:BB74)</f>
        <v>21255</v>
      </c>
      <c r="BC67" s="250">
        <f t="shared" si="166"/>
        <v>64641</v>
      </c>
      <c r="BD67" s="250">
        <f t="shared" si="166"/>
        <v>0</v>
      </c>
      <c r="BE67" s="229"/>
    </row>
    <row r="68" spans="1:57" x14ac:dyDescent="0.2">
      <c r="A68" s="119" t="str">
        <f t="shared" si="18"/>
        <v>2015ABM ULHB</v>
      </c>
      <c r="B68" s="150">
        <v>2015</v>
      </c>
      <c r="C68" s="151" t="s">
        <v>21</v>
      </c>
      <c r="D68" s="242">
        <v>11206</v>
      </c>
      <c r="E68" s="242">
        <v>41101</v>
      </c>
      <c r="F68" s="242">
        <v>547563</v>
      </c>
      <c r="G68" s="243"/>
      <c r="H68" s="242">
        <v>13004</v>
      </c>
      <c r="I68" s="243"/>
      <c r="J68" s="242">
        <v>21532</v>
      </c>
      <c r="K68" s="243"/>
      <c r="L68" s="242">
        <v>11674</v>
      </c>
      <c r="M68" s="242">
        <v>18025</v>
      </c>
      <c r="N68" s="243"/>
      <c r="O68" s="242">
        <v>3305</v>
      </c>
      <c r="P68" s="242">
        <v>32965</v>
      </c>
      <c r="Q68" s="242">
        <v>4244</v>
      </c>
      <c r="R68" s="243"/>
      <c r="S68" s="243"/>
      <c r="T68" s="243"/>
      <c r="U68" s="243"/>
      <c r="V68" s="242">
        <v>1740</v>
      </c>
      <c r="W68" s="243"/>
      <c r="X68" s="242">
        <v>5576</v>
      </c>
      <c r="Y68" s="242">
        <v>83062</v>
      </c>
      <c r="Z68" s="242">
        <v>5614</v>
      </c>
      <c r="AA68" s="242">
        <v>50040</v>
      </c>
      <c r="AB68" s="243"/>
      <c r="AC68" s="242">
        <v>1144</v>
      </c>
      <c r="AD68" s="243"/>
      <c r="AE68" s="242">
        <v>1147</v>
      </c>
      <c r="AF68" s="242">
        <v>3544</v>
      </c>
      <c r="AG68" s="242">
        <v>12089</v>
      </c>
      <c r="AH68" s="243"/>
      <c r="AI68" s="176"/>
      <c r="AJ68" s="245">
        <f>D68</f>
        <v>11206</v>
      </c>
      <c r="AK68" s="245">
        <f>E68</f>
        <v>41101</v>
      </c>
      <c r="AL68" s="245">
        <f>Y68</f>
        <v>83062</v>
      </c>
      <c r="AM68" s="245">
        <f>H68</f>
        <v>13004</v>
      </c>
      <c r="AN68" s="245">
        <f>I68+M68+N68</f>
        <v>18025</v>
      </c>
      <c r="AO68" s="245">
        <f>J68</f>
        <v>21532</v>
      </c>
      <c r="AP68" s="245">
        <f>K68</f>
        <v>0</v>
      </c>
      <c r="AQ68" s="245">
        <f>L68</f>
        <v>11674</v>
      </c>
      <c r="AR68" s="245">
        <f>O68</f>
        <v>3305</v>
      </c>
      <c r="AS68" s="245">
        <f t="shared" ref="AS68:AT74" si="167">P68</f>
        <v>32965</v>
      </c>
      <c r="AT68" s="245">
        <f t="shared" si="167"/>
        <v>4244</v>
      </c>
      <c r="AU68" s="245">
        <f>SUM(R68:T68)+SUM(W68:X68)</f>
        <v>5576</v>
      </c>
      <c r="AV68" s="245">
        <f>U68+V68</f>
        <v>1740</v>
      </c>
      <c r="AW68" s="245">
        <f>Z68</f>
        <v>5614</v>
      </c>
      <c r="AX68" s="245">
        <f>AA68</f>
        <v>50040</v>
      </c>
      <c r="AY68" s="245">
        <f>AB68+AC68</f>
        <v>1144</v>
      </c>
      <c r="AZ68" s="245">
        <f>AD68</f>
        <v>0</v>
      </c>
      <c r="BA68" s="245">
        <f>AE68</f>
        <v>1147</v>
      </c>
      <c r="BB68" s="245">
        <f t="shared" ref="BB68:BD74" si="168">AF68</f>
        <v>3544</v>
      </c>
      <c r="BC68" s="245">
        <f t="shared" si="168"/>
        <v>12089</v>
      </c>
      <c r="BD68" s="245">
        <f t="shared" si="168"/>
        <v>0</v>
      </c>
      <c r="BE68" s="229"/>
    </row>
    <row r="69" spans="1:57" x14ac:dyDescent="0.2">
      <c r="A69" s="119" t="str">
        <f t="shared" si="18"/>
        <v>2015Aneurin Bevan LHB</v>
      </c>
      <c r="B69" s="150">
        <v>2015</v>
      </c>
      <c r="C69" s="151" t="s">
        <v>22</v>
      </c>
      <c r="D69" s="242">
        <v>11004</v>
      </c>
      <c r="E69" s="242">
        <v>42505</v>
      </c>
      <c r="F69" s="242">
        <v>601625</v>
      </c>
      <c r="G69" s="243"/>
      <c r="H69" s="242">
        <v>14108</v>
      </c>
      <c r="I69" s="243"/>
      <c r="J69" s="242">
        <v>23207</v>
      </c>
      <c r="K69" s="243"/>
      <c r="L69" s="242">
        <v>12867</v>
      </c>
      <c r="M69" s="242">
        <v>22997</v>
      </c>
      <c r="N69" s="243"/>
      <c r="O69" s="242">
        <v>3608</v>
      </c>
      <c r="P69" s="242">
        <v>37965</v>
      </c>
      <c r="Q69" s="242">
        <v>4636</v>
      </c>
      <c r="R69" s="243"/>
      <c r="S69" s="243"/>
      <c r="T69" s="243"/>
      <c r="U69" s="243"/>
      <c r="V69" s="242">
        <v>1459</v>
      </c>
      <c r="W69" s="243"/>
      <c r="X69" s="242">
        <v>5647</v>
      </c>
      <c r="Y69" s="242">
        <v>97615</v>
      </c>
      <c r="Z69" s="242">
        <v>5123</v>
      </c>
      <c r="AA69" s="242">
        <v>67697</v>
      </c>
      <c r="AB69" s="243"/>
      <c r="AC69" s="242">
        <v>898</v>
      </c>
      <c r="AD69" s="243"/>
      <c r="AE69" s="242">
        <v>2498</v>
      </c>
      <c r="AF69" s="242">
        <v>3950</v>
      </c>
      <c r="AG69" s="242">
        <v>11862</v>
      </c>
      <c r="AH69" s="243"/>
      <c r="AI69" s="176"/>
      <c r="AJ69" s="245">
        <f t="shared" ref="AJ69:AK74" si="169">D69</f>
        <v>11004</v>
      </c>
      <c r="AK69" s="245">
        <f t="shared" si="169"/>
        <v>42505</v>
      </c>
      <c r="AL69" s="245">
        <f t="shared" ref="AL69:AL74" si="170">Y69</f>
        <v>97615</v>
      </c>
      <c r="AM69" s="245">
        <f t="shared" ref="AM69:AM74" si="171">H69</f>
        <v>14108</v>
      </c>
      <c r="AN69" s="245">
        <f t="shared" ref="AN69:AN74" si="172">I69+M69+N69</f>
        <v>22997</v>
      </c>
      <c r="AO69" s="245">
        <f t="shared" ref="AO69:AQ74" si="173">J69</f>
        <v>23207</v>
      </c>
      <c r="AP69" s="245">
        <f t="shared" si="173"/>
        <v>0</v>
      </c>
      <c r="AQ69" s="245">
        <f t="shared" si="173"/>
        <v>12867</v>
      </c>
      <c r="AR69" s="245">
        <f t="shared" ref="AR69:AR74" si="174">O69</f>
        <v>3608</v>
      </c>
      <c r="AS69" s="245">
        <f t="shared" si="167"/>
        <v>37965</v>
      </c>
      <c r="AT69" s="245">
        <f t="shared" si="167"/>
        <v>4636</v>
      </c>
      <c r="AU69" s="245">
        <f t="shared" ref="AU69:AU74" si="175">SUM(R69:T69)+SUM(W69:X69)</f>
        <v>5647</v>
      </c>
      <c r="AV69" s="245">
        <f t="shared" ref="AV69:AV74" si="176">U69+V69</f>
        <v>1459</v>
      </c>
      <c r="AW69" s="245">
        <f t="shared" ref="AW69:AW74" si="177">Z69</f>
        <v>5123</v>
      </c>
      <c r="AX69" s="245">
        <f t="shared" ref="AX69:AX74" si="178">AA69</f>
        <v>67697</v>
      </c>
      <c r="AY69" s="245">
        <f t="shared" ref="AY69:AY74" si="179">AB69+AC69</f>
        <v>898</v>
      </c>
      <c r="AZ69" s="245">
        <f t="shared" ref="AZ69:BA74" si="180">AD69</f>
        <v>0</v>
      </c>
      <c r="BA69" s="245">
        <f t="shared" si="180"/>
        <v>2498</v>
      </c>
      <c r="BB69" s="245">
        <f t="shared" si="168"/>
        <v>3950</v>
      </c>
      <c r="BC69" s="245">
        <f t="shared" si="168"/>
        <v>11862</v>
      </c>
      <c r="BD69" s="245">
        <f t="shared" si="168"/>
        <v>0</v>
      </c>
      <c r="BE69" s="229"/>
    </row>
    <row r="70" spans="1:57" x14ac:dyDescent="0.2">
      <c r="A70" s="119" t="str">
        <f t="shared" si="18"/>
        <v>2015Betsi Cadwaladr ULHB</v>
      </c>
      <c r="B70" s="150">
        <v>2015</v>
      </c>
      <c r="C70" s="151" t="s">
        <v>23</v>
      </c>
      <c r="D70" s="242">
        <v>15026</v>
      </c>
      <c r="E70" s="242">
        <v>51802</v>
      </c>
      <c r="F70" s="242">
        <v>706818</v>
      </c>
      <c r="G70" s="243"/>
      <c r="H70" s="242">
        <v>19268</v>
      </c>
      <c r="I70" s="243"/>
      <c r="J70" s="242">
        <v>28560</v>
      </c>
      <c r="K70" s="243"/>
      <c r="L70" s="242">
        <v>17770</v>
      </c>
      <c r="M70" s="242">
        <v>28727</v>
      </c>
      <c r="N70" s="243"/>
      <c r="O70" s="242">
        <v>4614</v>
      </c>
      <c r="P70" s="242">
        <v>39139</v>
      </c>
      <c r="Q70" s="242">
        <v>5257</v>
      </c>
      <c r="R70" s="243"/>
      <c r="S70" s="243"/>
      <c r="T70" s="243"/>
      <c r="U70" s="243"/>
      <c r="V70" s="242">
        <v>2339</v>
      </c>
      <c r="W70" s="243"/>
      <c r="X70" s="242">
        <v>7451</v>
      </c>
      <c r="Y70" s="242">
        <v>115862</v>
      </c>
      <c r="Z70" s="242">
        <v>5921</v>
      </c>
      <c r="AA70" s="242">
        <v>61568</v>
      </c>
      <c r="AB70" s="243"/>
      <c r="AC70" s="242">
        <v>1653</v>
      </c>
      <c r="AD70" s="243"/>
      <c r="AE70" s="242">
        <v>2072</v>
      </c>
      <c r="AF70" s="242">
        <v>4770</v>
      </c>
      <c r="AG70" s="242">
        <v>14290</v>
      </c>
      <c r="AH70" s="243"/>
      <c r="AI70" s="176"/>
      <c r="AJ70" s="245">
        <f t="shared" si="169"/>
        <v>15026</v>
      </c>
      <c r="AK70" s="245">
        <f t="shared" si="169"/>
        <v>51802</v>
      </c>
      <c r="AL70" s="245">
        <f t="shared" si="170"/>
        <v>115862</v>
      </c>
      <c r="AM70" s="245">
        <f t="shared" si="171"/>
        <v>19268</v>
      </c>
      <c r="AN70" s="245">
        <f t="shared" si="172"/>
        <v>28727</v>
      </c>
      <c r="AO70" s="245">
        <f t="shared" si="173"/>
        <v>28560</v>
      </c>
      <c r="AP70" s="245">
        <f t="shared" si="173"/>
        <v>0</v>
      </c>
      <c r="AQ70" s="245">
        <f t="shared" si="173"/>
        <v>17770</v>
      </c>
      <c r="AR70" s="245">
        <f t="shared" si="174"/>
        <v>4614</v>
      </c>
      <c r="AS70" s="245">
        <f t="shared" si="167"/>
        <v>39139</v>
      </c>
      <c r="AT70" s="245">
        <f t="shared" si="167"/>
        <v>5257</v>
      </c>
      <c r="AU70" s="245">
        <f t="shared" si="175"/>
        <v>7451</v>
      </c>
      <c r="AV70" s="245">
        <f t="shared" si="176"/>
        <v>2339</v>
      </c>
      <c r="AW70" s="245">
        <f t="shared" si="177"/>
        <v>5921</v>
      </c>
      <c r="AX70" s="245">
        <f t="shared" si="178"/>
        <v>61568</v>
      </c>
      <c r="AY70" s="245">
        <f t="shared" si="179"/>
        <v>1653</v>
      </c>
      <c r="AZ70" s="245">
        <f t="shared" si="180"/>
        <v>0</v>
      </c>
      <c r="BA70" s="245">
        <f t="shared" si="180"/>
        <v>2072</v>
      </c>
      <c r="BB70" s="245">
        <f t="shared" si="168"/>
        <v>4770</v>
      </c>
      <c r="BC70" s="245">
        <f t="shared" si="168"/>
        <v>14290</v>
      </c>
      <c r="BD70" s="245">
        <f t="shared" si="168"/>
        <v>0</v>
      </c>
      <c r="BE70" s="229"/>
    </row>
    <row r="71" spans="1:57" x14ac:dyDescent="0.2">
      <c r="A71" s="119" t="str">
        <f t="shared" si="18"/>
        <v>2015Cardiff &amp; Vale ULHB</v>
      </c>
      <c r="B71" s="150">
        <v>2015</v>
      </c>
      <c r="C71" s="151" t="s">
        <v>24</v>
      </c>
      <c r="D71" s="242">
        <v>7670</v>
      </c>
      <c r="E71" s="242">
        <v>34341</v>
      </c>
      <c r="F71" s="242">
        <v>510544</v>
      </c>
      <c r="G71" s="243"/>
      <c r="H71" s="242">
        <v>10156</v>
      </c>
      <c r="I71" s="243"/>
      <c r="J71" s="242">
        <v>14528</v>
      </c>
      <c r="K71" s="243"/>
      <c r="L71" s="242">
        <v>7781</v>
      </c>
      <c r="M71" s="242">
        <v>14798</v>
      </c>
      <c r="N71" s="243"/>
      <c r="O71" s="242">
        <v>2799</v>
      </c>
      <c r="P71" s="242">
        <v>23513</v>
      </c>
      <c r="Q71" s="242">
        <v>3183</v>
      </c>
      <c r="R71" s="243"/>
      <c r="S71" s="243"/>
      <c r="T71" s="243"/>
      <c r="U71" s="243"/>
      <c r="V71" s="242">
        <v>1265</v>
      </c>
      <c r="W71" s="243"/>
      <c r="X71" s="242">
        <v>3880</v>
      </c>
      <c r="Y71" s="242">
        <v>63326</v>
      </c>
      <c r="Z71" s="242">
        <v>4239</v>
      </c>
      <c r="AA71" s="242">
        <v>37755</v>
      </c>
      <c r="AB71" s="243"/>
      <c r="AC71" s="242">
        <v>794</v>
      </c>
      <c r="AD71" s="243"/>
      <c r="AE71" s="242">
        <v>766</v>
      </c>
      <c r="AF71" s="242">
        <v>2390</v>
      </c>
      <c r="AG71" s="242">
        <v>8416</v>
      </c>
      <c r="AH71" s="243"/>
      <c r="AI71" s="176"/>
      <c r="AJ71" s="245">
        <f t="shared" si="169"/>
        <v>7670</v>
      </c>
      <c r="AK71" s="245">
        <f t="shared" si="169"/>
        <v>34341</v>
      </c>
      <c r="AL71" s="245">
        <f t="shared" si="170"/>
        <v>63326</v>
      </c>
      <c r="AM71" s="245">
        <f t="shared" si="171"/>
        <v>10156</v>
      </c>
      <c r="AN71" s="245">
        <f t="shared" si="172"/>
        <v>14798</v>
      </c>
      <c r="AO71" s="245">
        <f t="shared" si="173"/>
        <v>14528</v>
      </c>
      <c r="AP71" s="245">
        <f t="shared" si="173"/>
        <v>0</v>
      </c>
      <c r="AQ71" s="245">
        <f t="shared" si="173"/>
        <v>7781</v>
      </c>
      <c r="AR71" s="245">
        <f t="shared" si="174"/>
        <v>2799</v>
      </c>
      <c r="AS71" s="245">
        <f t="shared" si="167"/>
        <v>23513</v>
      </c>
      <c r="AT71" s="245">
        <f t="shared" si="167"/>
        <v>3183</v>
      </c>
      <c r="AU71" s="245">
        <f t="shared" si="175"/>
        <v>3880</v>
      </c>
      <c r="AV71" s="245">
        <f t="shared" si="176"/>
        <v>1265</v>
      </c>
      <c r="AW71" s="245">
        <f t="shared" si="177"/>
        <v>4239</v>
      </c>
      <c r="AX71" s="245">
        <f t="shared" si="178"/>
        <v>37755</v>
      </c>
      <c r="AY71" s="245">
        <f t="shared" si="179"/>
        <v>794</v>
      </c>
      <c r="AZ71" s="245">
        <f t="shared" si="180"/>
        <v>0</v>
      </c>
      <c r="BA71" s="245">
        <f t="shared" si="180"/>
        <v>766</v>
      </c>
      <c r="BB71" s="245">
        <f t="shared" si="168"/>
        <v>2390</v>
      </c>
      <c r="BC71" s="245">
        <f t="shared" si="168"/>
        <v>8416</v>
      </c>
      <c r="BD71" s="245">
        <f t="shared" si="168"/>
        <v>0</v>
      </c>
      <c r="BE71" s="229"/>
    </row>
    <row r="72" spans="1:57" x14ac:dyDescent="0.2">
      <c r="A72" s="119" t="str">
        <f t="shared" si="18"/>
        <v>2015Cwm Taf LHB</v>
      </c>
      <c r="B72" s="150">
        <v>2015</v>
      </c>
      <c r="C72" s="151" t="s">
        <v>25</v>
      </c>
      <c r="D72" s="242">
        <v>5415</v>
      </c>
      <c r="E72" s="242">
        <v>20470</v>
      </c>
      <c r="F72" s="242">
        <v>304636</v>
      </c>
      <c r="G72" s="243"/>
      <c r="H72" s="242">
        <v>6540</v>
      </c>
      <c r="I72" s="243"/>
      <c r="J72" s="242">
        <v>11697</v>
      </c>
      <c r="K72" s="243"/>
      <c r="L72" s="242">
        <v>8035</v>
      </c>
      <c r="M72" s="242">
        <v>10764</v>
      </c>
      <c r="N72" s="243"/>
      <c r="O72" s="242">
        <v>1531</v>
      </c>
      <c r="P72" s="242">
        <v>18168</v>
      </c>
      <c r="Q72" s="242">
        <v>2595</v>
      </c>
      <c r="R72" s="243"/>
      <c r="S72" s="243"/>
      <c r="T72" s="243"/>
      <c r="U72" s="243"/>
      <c r="V72" s="242">
        <v>690</v>
      </c>
      <c r="W72" s="243"/>
      <c r="X72" s="242">
        <v>2598</v>
      </c>
      <c r="Y72" s="242">
        <v>51105</v>
      </c>
      <c r="Z72" s="242">
        <v>2707</v>
      </c>
      <c r="AA72" s="242">
        <v>35023</v>
      </c>
      <c r="AB72" s="243"/>
      <c r="AC72" s="242">
        <v>427</v>
      </c>
      <c r="AD72" s="243"/>
      <c r="AE72" s="242">
        <v>590</v>
      </c>
      <c r="AF72" s="242">
        <v>2023</v>
      </c>
      <c r="AG72" s="242">
        <v>5967</v>
      </c>
      <c r="AH72" s="243"/>
      <c r="AI72" s="176"/>
      <c r="AJ72" s="245">
        <f t="shared" si="169"/>
        <v>5415</v>
      </c>
      <c r="AK72" s="245">
        <f t="shared" si="169"/>
        <v>20470</v>
      </c>
      <c r="AL72" s="245">
        <f t="shared" si="170"/>
        <v>51105</v>
      </c>
      <c r="AM72" s="245">
        <f t="shared" si="171"/>
        <v>6540</v>
      </c>
      <c r="AN72" s="245">
        <f t="shared" si="172"/>
        <v>10764</v>
      </c>
      <c r="AO72" s="245">
        <f t="shared" si="173"/>
        <v>11697</v>
      </c>
      <c r="AP72" s="245">
        <f t="shared" si="173"/>
        <v>0</v>
      </c>
      <c r="AQ72" s="245">
        <f t="shared" si="173"/>
        <v>8035</v>
      </c>
      <c r="AR72" s="245">
        <f t="shared" si="174"/>
        <v>1531</v>
      </c>
      <c r="AS72" s="245">
        <f t="shared" si="167"/>
        <v>18168</v>
      </c>
      <c r="AT72" s="245">
        <f t="shared" si="167"/>
        <v>2595</v>
      </c>
      <c r="AU72" s="245">
        <f t="shared" si="175"/>
        <v>2598</v>
      </c>
      <c r="AV72" s="245">
        <f t="shared" si="176"/>
        <v>690</v>
      </c>
      <c r="AW72" s="245">
        <f t="shared" si="177"/>
        <v>2707</v>
      </c>
      <c r="AX72" s="245">
        <f t="shared" si="178"/>
        <v>35023</v>
      </c>
      <c r="AY72" s="245">
        <f t="shared" si="179"/>
        <v>427</v>
      </c>
      <c r="AZ72" s="245">
        <f t="shared" si="180"/>
        <v>0</v>
      </c>
      <c r="BA72" s="245">
        <f t="shared" si="180"/>
        <v>590</v>
      </c>
      <c r="BB72" s="245">
        <f t="shared" si="168"/>
        <v>2023</v>
      </c>
      <c r="BC72" s="245">
        <f t="shared" si="168"/>
        <v>5967</v>
      </c>
      <c r="BD72" s="245">
        <f t="shared" si="168"/>
        <v>0</v>
      </c>
      <c r="BE72" s="229"/>
    </row>
    <row r="73" spans="1:57" x14ac:dyDescent="0.2">
      <c r="A73" s="119" t="str">
        <f t="shared" si="18"/>
        <v>2015Hywel Dda LHB</v>
      </c>
      <c r="B73" s="150">
        <v>2015</v>
      </c>
      <c r="C73" s="151" t="s">
        <v>26</v>
      </c>
      <c r="D73" s="242">
        <v>9218</v>
      </c>
      <c r="E73" s="242">
        <v>27043</v>
      </c>
      <c r="F73" s="242">
        <v>392034</v>
      </c>
      <c r="G73" s="243"/>
      <c r="H73" s="242">
        <v>10784</v>
      </c>
      <c r="I73" s="243"/>
      <c r="J73" s="242">
        <v>16183</v>
      </c>
      <c r="K73" s="243"/>
      <c r="L73" s="242">
        <v>8215</v>
      </c>
      <c r="M73" s="242">
        <v>13226</v>
      </c>
      <c r="N73" s="243"/>
      <c r="O73" s="242">
        <v>2369</v>
      </c>
      <c r="P73" s="242">
        <v>23481</v>
      </c>
      <c r="Q73" s="242">
        <v>3028</v>
      </c>
      <c r="R73" s="243"/>
      <c r="S73" s="243"/>
      <c r="T73" s="243"/>
      <c r="U73" s="243"/>
      <c r="V73" s="242">
        <v>1163</v>
      </c>
      <c r="W73" s="243"/>
      <c r="X73" s="242">
        <v>4108</v>
      </c>
      <c r="Y73" s="242">
        <v>63668</v>
      </c>
      <c r="Z73" s="242">
        <v>3376</v>
      </c>
      <c r="AA73" s="242">
        <v>38194</v>
      </c>
      <c r="AB73" s="243"/>
      <c r="AC73" s="242">
        <v>775</v>
      </c>
      <c r="AD73" s="243"/>
      <c r="AE73" s="242">
        <v>1329</v>
      </c>
      <c r="AF73" s="242">
        <v>3413</v>
      </c>
      <c r="AG73" s="242">
        <v>8683</v>
      </c>
      <c r="AH73" s="243"/>
      <c r="AI73" s="176"/>
      <c r="AJ73" s="245">
        <f t="shared" si="169"/>
        <v>9218</v>
      </c>
      <c r="AK73" s="245">
        <f t="shared" si="169"/>
        <v>27043</v>
      </c>
      <c r="AL73" s="245">
        <f t="shared" si="170"/>
        <v>63668</v>
      </c>
      <c r="AM73" s="245">
        <f t="shared" si="171"/>
        <v>10784</v>
      </c>
      <c r="AN73" s="245">
        <f t="shared" si="172"/>
        <v>13226</v>
      </c>
      <c r="AO73" s="245">
        <f t="shared" si="173"/>
        <v>16183</v>
      </c>
      <c r="AP73" s="245">
        <f t="shared" si="173"/>
        <v>0</v>
      </c>
      <c r="AQ73" s="245">
        <f t="shared" si="173"/>
        <v>8215</v>
      </c>
      <c r="AR73" s="245">
        <f t="shared" si="174"/>
        <v>2369</v>
      </c>
      <c r="AS73" s="245">
        <f t="shared" si="167"/>
        <v>23481</v>
      </c>
      <c r="AT73" s="245">
        <f t="shared" si="167"/>
        <v>3028</v>
      </c>
      <c r="AU73" s="245">
        <f t="shared" si="175"/>
        <v>4108</v>
      </c>
      <c r="AV73" s="245">
        <f t="shared" si="176"/>
        <v>1163</v>
      </c>
      <c r="AW73" s="245">
        <f t="shared" si="177"/>
        <v>3376</v>
      </c>
      <c r="AX73" s="245">
        <f t="shared" si="178"/>
        <v>38194</v>
      </c>
      <c r="AY73" s="245">
        <f t="shared" si="179"/>
        <v>775</v>
      </c>
      <c r="AZ73" s="245">
        <f t="shared" si="180"/>
        <v>0</v>
      </c>
      <c r="BA73" s="245">
        <f t="shared" si="180"/>
        <v>1329</v>
      </c>
      <c r="BB73" s="245">
        <f t="shared" si="168"/>
        <v>3413</v>
      </c>
      <c r="BC73" s="245">
        <f t="shared" si="168"/>
        <v>8683</v>
      </c>
      <c r="BD73" s="245">
        <f t="shared" si="168"/>
        <v>0</v>
      </c>
      <c r="BE73" s="229"/>
    </row>
    <row r="74" spans="1:57" x14ac:dyDescent="0.2">
      <c r="A74" s="119" t="str">
        <f t="shared" si="18"/>
        <v>2015Powys Teaching LHB</v>
      </c>
      <c r="B74" s="150">
        <v>2015</v>
      </c>
      <c r="C74" s="151" t="s">
        <v>27</v>
      </c>
      <c r="D74" s="242">
        <v>3056</v>
      </c>
      <c r="E74" s="242">
        <v>9813</v>
      </c>
      <c r="F74" s="242">
        <v>138471</v>
      </c>
      <c r="G74" s="243"/>
      <c r="H74" s="242">
        <v>4084</v>
      </c>
      <c r="I74" s="243"/>
      <c r="J74" s="242">
        <v>5735</v>
      </c>
      <c r="K74" s="243"/>
      <c r="L74" s="242">
        <v>3043</v>
      </c>
      <c r="M74" s="242">
        <v>5297</v>
      </c>
      <c r="N74" s="243"/>
      <c r="O74" s="242">
        <v>1013</v>
      </c>
      <c r="P74" s="242">
        <v>8117</v>
      </c>
      <c r="Q74" s="242">
        <v>953</v>
      </c>
      <c r="R74" s="243"/>
      <c r="S74" s="243"/>
      <c r="T74" s="243"/>
      <c r="U74" s="243"/>
      <c r="V74" s="242">
        <v>331</v>
      </c>
      <c r="W74" s="243"/>
      <c r="X74" s="242">
        <v>1599</v>
      </c>
      <c r="Y74" s="242">
        <v>23915</v>
      </c>
      <c r="Z74" s="242">
        <v>1296</v>
      </c>
      <c r="AA74" s="242">
        <v>13357</v>
      </c>
      <c r="AB74" s="243"/>
      <c r="AC74" s="242">
        <v>335</v>
      </c>
      <c r="AD74" s="243"/>
      <c r="AE74" s="242">
        <v>560</v>
      </c>
      <c r="AF74" s="242">
        <v>1165</v>
      </c>
      <c r="AG74" s="242">
        <v>3334</v>
      </c>
      <c r="AH74" s="243"/>
      <c r="AI74" s="176"/>
      <c r="AJ74" s="245">
        <f t="shared" si="169"/>
        <v>3056</v>
      </c>
      <c r="AK74" s="245">
        <f t="shared" si="169"/>
        <v>9813</v>
      </c>
      <c r="AL74" s="245">
        <f t="shared" si="170"/>
        <v>23915</v>
      </c>
      <c r="AM74" s="245">
        <f t="shared" si="171"/>
        <v>4084</v>
      </c>
      <c r="AN74" s="245">
        <f t="shared" si="172"/>
        <v>5297</v>
      </c>
      <c r="AO74" s="245">
        <f t="shared" si="173"/>
        <v>5735</v>
      </c>
      <c r="AP74" s="245">
        <f t="shared" si="173"/>
        <v>0</v>
      </c>
      <c r="AQ74" s="245">
        <f t="shared" si="173"/>
        <v>3043</v>
      </c>
      <c r="AR74" s="245">
        <f t="shared" si="174"/>
        <v>1013</v>
      </c>
      <c r="AS74" s="245">
        <f t="shared" si="167"/>
        <v>8117</v>
      </c>
      <c r="AT74" s="245">
        <f t="shared" si="167"/>
        <v>953</v>
      </c>
      <c r="AU74" s="245">
        <f t="shared" si="175"/>
        <v>1599</v>
      </c>
      <c r="AV74" s="245">
        <f t="shared" si="176"/>
        <v>331</v>
      </c>
      <c r="AW74" s="245">
        <f t="shared" si="177"/>
        <v>1296</v>
      </c>
      <c r="AX74" s="245">
        <f t="shared" si="178"/>
        <v>13357</v>
      </c>
      <c r="AY74" s="245">
        <f t="shared" si="179"/>
        <v>335</v>
      </c>
      <c r="AZ74" s="245">
        <f t="shared" si="180"/>
        <v>0</v>
      </c>
      <c r="BA74" s="245">
        <f t="shared" si="180"/>
        <v>560</v>
      </c>
      <c r="BB74" s="245">
        <f t="shared" si="168"/>
        <v>1165</v>
      </c>
      <c r="BC74" s="245">
        <f t="shared" si="168"/>
        <v>3334</v>
      </c>
      <c r="BD74" s="245">
        <f t="shared" si="168"/>
        <v>0</v>
      </c>
      <c r="BE74" s="229"/>
    </row>
    <row r="75" spans="1:57" x14ac:dyDescent="0.2">
      <c r="A75" s="119" t="str">
        <f t="shared" si="18"/>
        <v>2016WALES</v>
      </c>
      <c r="B75" s="150">
        <v>2016</v>
      </c>
      <c r="C75" s="151" t="s">
        <v>184</v>
      </c>
      <c r="D75" s="242"/>
      <c r="E75" s="242"/>
      <c r="F75" s="242"/>
      <c r="G75" s="243"/>
      <c r="H75" s="242"/>
      <c r="I75" s="243"/>
      <c r="J75" s="242"/>
      <c r="K75" s="243"/>
      <c r="L75" s="242"/>
      <c r="M75" s="242"/>
      <c r="N75" s="243"/>
      <c r="O75" s="242"/>
      <c r="P75" s="242"/>
      <c r="Q75" s="242"/>
      <c r="R75" s="243"/>
      <c r="S75" s="243"/>
      <c r="T75" s="243"/>
      <c r="U75" s="243"/>
      <c r="V75" s="247"/>
      <c r="W75" s="243"/>
      <c r="X75" s="247"/>
      <c r="Y75" s="242"/>
      <c r="Z75" s="242"/>
      <c r="AA75" s="242"/>
      <c r="AB75" s="243"/>
      <c r="AC75" s="247"/>
      <c r="AD75" s="243"/>
      <c r="AE75" s="242"/>
      <c r="AF75" s="242"/>
      <c r="AG75" s="242"/>
      <c r="AH75" s="243"/>
      <c r="AI75" s="176"/>
      <c r="AJ75" s="250">
        <f t="shared" ref="AJ75:AR75" si="181">SUM(AJ76:AJ82)</f>
        <v>65169</v>
      </c>
      <c r="AK75" s="250">
        <f t="shared" si="181"/>
        <v>222590</v>
      </c>
      <c r="AL75" s="250">
        <f t="shared" si="181"/>
        <v>500538</v>
      </c>
      <c r="AM75" s="250">
        <f t="shared" si="181"/>
        <v>83475</v>
      </c>
      <c r="AN75" s="250">
        <f t="shared" si="181"/>
        <v>110330</v>
      </c>
      <c r="AO75" s="250">
        <f t="shared" si="181"/>
        <v>120620</v>
      </c>
      <c r="AP75" s="250">
        <f t="shared" si="181"/>
        <v>0</v>
      </c>
      <c r="AQ75" s="250">
        <f t="shared" si="181"/>
        <v>71170</v>
      </c>
      <c r="AR75" s="250">
        <f t="shared" si="181"/>
        <v>20419</v>
      </c>
      <c r="AS75" s="250">
        <f t="shared" ref="AS75:AT75" si="182">SUM(AS76:AS82)</f>
        <v>188644</v>
      </c>
      <c r="AT75" s="250">
        <f t="shared" si="182"/>
        <v>24226</v>
      </c>
      <c r="AU75" s="250">
        <f t="shared" ref="AU75" si="183">SUM(AU76:AU82)</f>
        <v>31758</v>
      </c>
      <c r="AV75" s="250">
        <f t="shared" ref="AV75" si="184">SUM(AV76:AV82)</f>
        <v>0</v>
      </c>
      <c r="AW75" s="250">
        <f t="shared" ref="AW75" si="185">SUM(AW76:AW82)</f>
        <v>28997</v>
      </c>
      <c r="AX75" s="250">
        <f t="shared" ref="AX75" si="186">SUM(AX76:AX82)</f>
        <v>300050</v>
      </c>
      <c r="AY75" s="250">
        <f>SUM(AY76:AY82)</f>
        <v>7020</v>
      </c>
      <c r="AZ75" s="250">
        <f>SUM(AZ76:AZ82)</f>
        <v>0</v>
      </c>
      <c r="BA75" s="250">
        <f>SUM(BA76:BA82)</f>
        <v>9639</v>
      </c>
      <c r="BB75" s="250">
        <f t="shared" ref="BB75:BD75" si="187">SUM(BB76:BB82)</f>
        <v>21761</v>
      </c>
      <c r="BC75" s="250">
        <f t="shared" si="187"/>
        <v>65855</v>
      </c>
      <c r="BD75" s="250">
        <f t="shared" si="187"/>
        <v>0</v>
      </c>
      <c r="BE75" s="234"/>
    </row>
    <row r="76" spans="1:57" x14ac:dyDescent="0.2">
      <c r="A76" s="119" t="str">
        <f t="shared" si="18"/>
        <v>2016ABM ULHB</v>
      </c>
      <c r="B76" s="150">
        <v>2016</v>
      </c>
      <c r="C76" s="151" t="s">
        <v>21</v>
      </c>
      <c r="D76" s="242">
        <v>11515</v>
      </c>
      <c r="E76" s="242">
        <v>40338</v>
      </c>
      <c r="F76" s="242">
        <v>549990</v>
      </c>
      <c r="G76" s="243"/>
      <c r="H76" s="242">
        <v>13984</v>
      </c>
      <c r="I76" s="243"/>
      <c r="J76" s="242">
        <v>21312</v>
      </c>
      <c r="K76" s="243"/>
      <c r="L76" s="242">
        <v>12027</v>
      </c>
      <c r="M76" s="242">
        <v>14496</v>
      </c>
      <c r="N76" s="243"/>
      <c r="O76" s="242">
        <v>3692</v>
      </c>
      <c r="P76" s="242">
        <v>33669</v>
      </c>
      <c r="Q76" s="242">
        <v>4300</v>
      </c>
      <c r="R76" s="242">
        <v>5703</v>
      </c>
      <c r="S76" s="243"/>
      <c r="T76" s="243"/>
      <c r="U76" s="243"/>
      <c r="V76" s="243"/>
      <c r="W76" s="243"/>
      <c r="X76" s="243"/>
      <c r="Y76" s="242">
        <v>83367</v>
      </c>
      <c r="Z76" s="242">
        <v>5786</v>
      </c>
      <c r="AA76" s="242">
        <v>50308</v>
      </c>
      <c r="AB76" s="242">
        <v>1336</v>
      </c>
      <c r="AC76" s="243"/>
      <c r="AD76" s="243"/>
      <c r="AE76" s="242">
        <v>1200</v>
      </c>
      <c r="AF76" s="242">
        <v>3586</v>
      </c>
      <c r="AG76" s="242">
        <v>12248</v>
      </c>
      <c r="AH76" s="243"/>
      <c r="AI76" s="170"/>
      <c r="AJ76" s="245">
        <f>D76</f>
        <v>11515</v>
      </c>
      <c r="AK76" s="245">
        <f>E76</f>
        <v>40338</v>
      </c>
      <c r="AL76" s="245">
        <f>Y76</f>
        <v>83367</v>
      </c>
      <c r="AM76" s="245">
        <f>H76</f>
        <v>13984</v>
      </c>
      <c r="AN76" s="245">
        <f>I76+M76+N76</f>
        <v>14496</v>
      </c>
      <c r="AO76" s="245">
        <f>J76</f>
        <v>21312</v>
      </c>
      <c r="AP76" s="245">
        <f>K76</f>
        <v>0</v>
      </c>
      <c r="AQ76" s="245">
        <f>L76</f>
        <v>12027</v>
      </c>
      <c r="AR76" s="245">
        <f>O76</f>
        <v>3692</v>
      </c>
      <c r="AS76" s="245">
        <f t="shared" ref="AS76:AT82" si="188">P76</f>
        <v>33669</v>
      </c>
      <c r="AT76" s="245">
        <f t="shared" si="188"/>
        <v>4300</v>
      </c>
      <c r="AU76" s="245">
        <f>SUM(R76:T76)+SUM(W76:X76)</f>
        <v>5703</v>
      </c>
      <c r="AV76" s="245">
        <f>U76+V76</f>
        <v>0</v>
      </c>
      <c r="AW76" s="245">
        <f>Z76</f>
        <v>5786</v>
      </c>
      <c r="AX76" s="245">
        <f>AA76</f>
        <v>50308</v>
      </c>
      <c r="AY76" s="245">
        <f>AB76+AC76</f>
        <v>1336</v>
      </c>
      <c r="AZ76" s="245">
        <f>AD76</f>
        <v>0</v>
      </c>
      <c r="BA76" s="245">
        <f>AE76</f>
        <v>1200</v>
      </c>
      <c r="BB76" s="245">
        <f t="shared" ref="BB76:BD82" si="189">AF76</f>
        <v>3586</v>
      </c>
      <c r="BC76" s="245">
        <f t="shared" si="189"/>
        <v>12248</v>
      </c>
      <c r="BD76" s="245">
        <f t="shared" si="189"/>
        <v>0</v>
      </c>
      <c r="BE76" s="229"/>
    </row>
    <row r="77" spans="1:57" x14ac:dyDescent="0.2">
      <c r="A77" s="119" t="str">
        <f t="shared" si="18"/>
        <v>2016Aneurin Bevan LHB</v>
      </c>
      <c r="B77" s="150">
        <v>2016</v>
      </c>
      <c r="C77" s="151" t="s">
        <v>22</v>
      </c>
      <c r="D77" s="242">
        <v>11467</v>
      </c>
      <c r="E77" s="242">
        <v>41516</v>
      </c>
      <c r="F77" s="242">
        <v>606639</v>
      </c>
      <c r="G77" s="243"/>
      <c r="H77" s="242">
        <v>15018</v>
      </c>
      <c r="I77" s="243"/>
      <c r="J77" s="242">
        <v>23084</v>
      </c>
      <c r="K77" s="243"/>
      <c r="L77" s="242">
        <v>13331</v>
      </c>
      <c r="M77" s="242">
        <v>23780</v>
      </c>
      <c r="N77" s="243"/>
      <c r="O77" s="242">
        <v>3799</v>
      </c>
      <c r="P77" s="242">
        <v>38636</v>
      </c>
      <c r="Q77" s="242">
        <v>4698</v>
      </c>
      <c r="R77" s="242">
        <v>5848</v>
      </c>
      <c r="S77" s="243"/>
      <c r="T77" s="243"/>
      <c r="U77" s="243"/>
      <c r="V77" s="243"/>
      <c r="W77" s="243"/>
      <c r="X77" s="243"/>
      <c r="Y77" s="242">
        <v>98010</v>
      </c>
      <c r="Z77" s="242">
        <v>5229</v>
      </c>
      <c r="AA77" s="242">
        <v>65912</v>
      </c>
      <c r="AB77" s="242">
        <v>1093</v>
      </c>
      <c r="AC77" s="243"/>
      <c r="AD77" s="243"/>
      <c r="AE77" s="242">
        <v>2503</v>
      </c>
      <c r="AF77" s="242">
        <v>4077</v>
      </c>
      <c r="AG77" s="242">
        <v>12149</v>
      </c>
      <c r="AH77" s="243"/>
      <c r="AI77" s="170"/>
      <c r="AJ77" s="245">
        <f t="shared" ref="AJ77:AK82" si="190">D77</f>
        <v>11467</v>
      </c>
      <c r="AK77" s="245">
        <f t="shared" si="190"/>
        <v>41516</v>
      </c>
      <c r="AL77" s="245">
        <f t="shared" ref="AL77:AL82" si="191">Y77</f>
        <v>98010</v>
      </c>
      <c r="AM77" s="245">
        <f t="shared" ref="AM77:AM82" si="192">H77</f>
        <v>15018</v>
      </c>
      <c r="AN77" s="245">
        <f t="shared" ref="AN77:AN82" si="193">I77+M77+N77</f>
        <v>23780</v>
      </c>
      <c r="AO77" s="245">
        <f t="shared" ref="AO77:AQ82" si="194">J77</f>
        <v>23084</v>
      </c>
      <c r="AP77" s="245">
        <f t="shared" si="194"/>
        <v>0</v>
      </c>
      <c r="AQ77" s="245">
        <f t="shared" si="194"/>
        <v>13331</v>
      </c>
      <c r="AR77" s="245">
        <f t="shared" ref="AR77:AR82" si="195">O77</f>
        <v>3799</v>
      </c>
      <c r="AS77" s="245">
        <f t="shared" si="188"/>
        <v>38636</v>
      </c>
      <c r="AT77" s="245">
        <f t="shared" si="188"/>
        <v>4698</v>
      </c>
      <c r="AU77" s="245">
        <f t="shared" ref="AU77:AU82" si="196">SUM(R77:T77)+SUM(W77:X77)</f>
        <v>5848</v>
      </c>
      <c r="AV77" s="245">
        <f t="shared" ref="AV77:AV82" si="197">U77+V77</f>
        <v>0</v>
      </c>
      <c r="AW77" s="245">
        <f t="shared" ref="AW77:AW82" si="198">Z77</f>
        <v>5229</v>
      </c>
      <c r="AX77" s="245">
        <f t="shared" ref="AX77:AX82" si="199">AA77</f>
        <v>65912</v>
      </c>
      <c r="AY77" s="245">
        <f t="shared" ref="AY77:AY82" si="200">AB77+AC77</f>
        <v>1093</v>
      </c>
      <c r="AZ77" s="245">
        <f t="shared" ref="AZ77:BA82" si="201">AD77</f>
        <v>0</v>
      </c>
      <c r="BA77" s="245">
        <f t="shared" si="201"/>
        <v>2503</v>
      </c>
      <c r="BB77" s="245">
        <f t="shared" si="189"/>
        <v>4077</v>
      </c>
      <c r="BC77" s="245">
        <f t="shared" si="189"/>
        <v>12149</v>
      </c>
      <c r="BD77" s="245">
        <f t="shared" si="189"/>
        <v>0</v>
      </c>
      <c r="BE77" s="229"/>
    </row>
    <row r="78" spans="1:57" x14ac:dyDescent="0.2">
      <c r="A78" s="119" t="str">
        <f t="shared" si="18"/>
        <v>2016Betsi Cadwaladr ULHB</v>
      </c>
      <c r="B78" s="150">
        <v>2016</v>
      </c>
      <c r="C78" s="151" t="s">
        <v>23</v>
      </c>
      <c r="D78" s="242">
        <v>15597</v>
      </c>
      <c r="E78" s="242">
        <v>50645</v>
      </c>
      <c r="F78" s="242">
        <v>706892</v>
      </c>
      <c r="G78" s="243"/>
      <c r="H78" s="242">
        <v>20457</v>
      </c>
      <c r="I78" s="243"/>
      <c r="J78" s="242">
        <v>28215</v>
      </c>
      <c r="K78" s="243"/>
      <c r="L78" s="242">
        <v>18122</v>
      </c>
      <c r="M78" s="242">
        <v>32218</v>
      </c>
      <c r="N78" s="243"/>
      <c r="O78" s="242">
        <v>4851</v>
      </c>
      <c r="P78" s="242">
        <v>40484</v>
      </c>
      <c r="Q78" s="242">
        <v>5301</v>
      </c>
      <c r="R78" s="242">
        <v>7715</v>
      </c>
      <c r="S78" s="243"/>
      <c r="T78" s="243"/>
      <c r="U78" s="243"/>
      <c r="V78" s="243"/>
      <c r="W78" s="243"/>
      <c r="X78" s="243"/>
      <c r="Y78" s="242">
        <v>116553</v>
      </c>
      <c r="Z78" s="242">
        <v>6069</v>
      </c>
      <c r="AA78" s="242">
        <v>61192</v>
      </c>
      <c r="AB78" s="242">
        <v>1940</v>
      </c>
      <c r="AC78" s="243"/>
      <c r="AD78" s="243"/>
      <c r="AE78" s="242">
        <v>2375</v>
      </c>
      <c r="AF78" s="242">
        <v>4823</v>
      </c>
      <c r="AG78" s="242">
        <v>14463</v>
      </c>
      <c r="AH78" s="243"/>
      <c r="AI78" s="170"/>
      <c r="AJ78" s="245">
        <f t="shared" si="190"/>
        <v>15597</v>
      </c>
      <c r="AK78" s="245">
        <f t="shared" si="190"/>
        <v>50645</v>
      </c>
      <c r="AL78" s="245">
        <f t="shared" si="191"/>
        <v>116553</v>
      </c>
      <c r="AM78" s="245">
        <f t="shared" si="192"/>
        <v>20457</v>
      </c>
      <c r="AN78" s="245">
        <f t="shared" si="193"/>
        <v>32218</v>
      </c>
      <c r="AO78" s="245">
        <f t="shared" si="194"/>
        <v>28215</v>
      </c>
      <c r="AP78" s="245">
        <f t="shared" si="194"/>
        <v>0</v>
      </c>
      <c r="AQ78" s="245">
        <f t="shared" si="194"/>
        <v>18122</v>
      </c>
      <c r="AR78" s="245">
        <f t="shared" si="195"/>
        <v>4851</v>
      </c>
      <c r="AS78" s="245">
        <f t="shared" si="188"/>
        <v>40484</v>
      </c>
      <c r="AT78" s="245">
        <f t="shared" si="188"/>
        <v>5301</v>
      </c>
      <c r="AU78" s="245">
        <f t="shared" si="196"/>
        <v>7715</v>
      </c>
      <c r="AV78" s="245">
        <f t="shared" si="197"/>
        <v>0</v>
      </c>
      <c r="AW78" s="245">
        <f t="shared" si="198"/>
        <v>6069</v>
      </c>
      <c r="AX78" s="245">
        <f t="shared" si="199"/>
        <v>61192</v>
      </c>
      <c r="AY78" s="245">
        <f t="shared" si="200"/>
        <v>1940</v>
      </c>
      <c r="AZ78" s="245">
        <f t="shared" si="201"/>
        <v>0</v>
      </c>
      <c r="BA78" s="245">
        <f t="shared" si="201"/>
        <v>2375</v>
      </c>
      <c r="BB78" s="245">
        <f t="shared" si="189"/>
        <v>4823</v>
      </c>
      <c r="BC78" s="245">
        <f t="shared" si="189"/>
        <v>14463</v>
      </c>
      <c r="BD78" s="245">
        <f t="shared" si="189"/>
        <v>0</v>
      </c>
      <c r="BE78" s="229"/>
    </row>
    <row r="79" spans="1:57" x14ac:dyDescent="0.2">
      <c r="A79" s="119" t="str">
        <f t="shared" si="18"/>
        <v>2016Cardiff &amp; Vale ULHB</v>
      </c>
      <c r="B79" s="150">
        <v>2016</v>
      </c>
      <c r="C79" s="151" t="s">
        <v>24</v>
      </c>
      <c r="D79" s="242">
        <v>7939</v>
      </c>
      <c r="E79" s="242">
        <v>33459</v>
      </c>
      <c r="F79" s="242">
        <v>513892</v>
      </c>
      <c r="G79" s="243"/>
      <c r="H79" s="242">
        <v>10911</v>
      </c>
      <c r="I79" s="243"/>
      <c r="J79" s="242">
        <v>14403</v>
      </c>
      <c r="K79" s="243"/>
      <c r="L79" s="242">
        <v>7923</v>
      </c>
      <c r="M79" s="242">
        <v>12937</v>
      </c>
      <c r="N79" s="243"/>
      <c r="O79" s="242">
        <v>2947</v>
      </c>
      <c r="P79" s="242">
        <v>24255</v>
      </c>
      <c r="Q79" s="242">
        <v>3285</v>
      </c>
      <c r="R79" s="242">
        <v>4008</v>
      </c>
      <c r="S79" s="243"/>
      <c r="T79" s="243"/>
      <c r="U79" s="243"/>
      <c r="V79" s="243"/>
      <c r="W79" s="243"/>
      <c r="X79" s="243"/>
      <c r="Y79" s="242">
        <v>63207</v>
      </c>
      <c r="Z79" s="242">
        <v>4372</v>
      </c>
      <c r="AA79" s="242">
        <v>37378</v>
      </c>
      <c r="AB79" s="242">
        <v>912</v>
      </c>
      <c r="AC79" s="243"/>
      <c r="AD79" s="243"/>
      <c r="AE79" s="242">
        <v>865</v>
      </c>
      <c r="AF79" s="242">
        <v>2462</v>
      </c>
      <c r="AG79" s="242">
        <v>8580</v>
      </c>
      <c r="AH79" s="243"/>
      <c r="AI79" s="170"/>
      <c r="AJ79" s="245">
        <f t="shared" si="190"/>
        <v>7939</v>
      </c>
      <c r="AK79" s="245">
        <f t="shared" si="190"/>
        <v>33459</v>
      </c>
      <c r="AL79" s="245">
        <f t="shared" si="191"/>
        <v>63207</v>
      </c>
      <c r="AM79" s="245">
        <f t="shared" si="192"/>
        <v>10911</v>
      </c>
      <c r="AN79" s="245">
        <f t="shared" si="193"/>
        <v>12937</v>
      </c>
      <c r="AO79" s="245">
        <f t="shared" si="194"/>
        <v>14403</v>
      </c>
      <c r="AP79" s="245">
        <f t="shared" si="194"/>
        <v>0</v>
      </c>
      <c r="AQ79" s="245">
        <f t="shared" si="194"/>
        <v>7923</v>
      </c>
      <c r="AR79" s="245">
        <f t="shared" si="195"/>
        <v>2947</v>
      </c>
      <c r="AS79" s="245">
        <f t="shared" si="188"/>
        <v>24255</v>
      </c>
      <c r="AT79" s="245">
        <f t="shared" si="188"/>
        <v>3285</v>
      </c>
      <c r="AU79" s="245">
        <f t="shared" si="196"/>
        <v>4008</v>
      </c>
      <c r="AV79" s="245">
        <f t="shared" si="197"/>
        <v>0</v>
      </c>
      <c r="AW79" s="245">
        <f t="shared" si="198"/>
        <v>4372</v>
      </c>
      <c r="AX79" s="245">
        <f t="shared" si="199"/>
        <v>37378</v>
      </c>
      <c r="AY79" s="245">
        <f t="shared" si="200"/>
        <v>912</v>
      </c>
      <c r="AZ79" s="245">
        <f t="shared" si="201"/>
        <v>0</v>
      </c>
      <c r="BA79" s="245">
        <f t="shared" si="201"/>
        <v>865</v>
      </c>
      <c r="BB79" s="245">
        <f t="shared" si="189"/>
        <v>2462</v>
      </c>
      <c r="BC79" s="245">
        <f t="shared" si="189"/>
        <v>8580</v>
      </c>
      <c r="BD79" s="245">
        <f t="shared" si="189"/>
        <v>0</v>
      </c>
      <c r="BE79" s="229"/>
    </row>
    <row r="80" spans="1:57" x14ac:dyDescent="0.2">
      <c r="A80" s="119" t="str">
        <f t="shared" si="18"/>
        <v>2016Cwm Taf LHB</v>
      </c>
      <c r="B80" s="150">
        <v>2016</v>
      </c>
      <c r="C80" s="151" t="s">
        <v>25</v>
      </c>
      <c r="D80" s="242">
        <v>5730</v>
      </c>
      <c r="E80" s="242">
        <v>20478</v>
      </c>
      <c r="F80" s="242">
        <v>305270</v>
      </c>
      <c r="G80" s="243"/>
      <c r="H80" s="242">
        <v>7066</v>
      </c>
      <c r="I80" s="243"/>
      <c r="J80" s="242">
        <v>11669</v>
      </c>
      <c r="K80" s="243"/>
      <c r="L80" s="242">
        <v>8098</v>
      </c>
      <c r="M80" s="242">
        <v>8857</v>
      </c>
      <c r="N80" s="243"/>
      <c r="O80" s="242">
        <v>1622</v>
      </c>
      <c r="P80" s="242">
        <v>18771</v>
      </c>
      <c r="Q80" s="242">
        <v>2612</v>
      </c>
      <c r="R80" s="242">
        <v>2591</v>
      </c>
      <c r="S80" s="243"/>
      <c r="T80" s="243"/>
      <c r="U80" s="243"/>
      <c r="V80" s="243"/>
      <c r="W80" s="243"/>
      <c r="X80" s="243"/>
      <c r="Y80" s="242">
        <v>51147</v>
      </c>
      <c r="Z80" s="242">
        <v>2771</v>
      </c>
      <c r="AA80" s="242">
        <v>34714</v>
      </c>
      <c r="AB80" s="242">
        <v>450</v>
      </c>
      <c r="AC80" s="243"/>
      <c r="AD80" s="243"/>
      <c r="AE80" s="242">
        <v>626</v>
      </c>
      <c r="AF80" s="242">
        <v>2128</v>
      </c>
      <c r="AG80" s="242">
        <v>6101</v>
      </c>
      <c r="AH80" s="243"/>
      <c r="AI80" s="170"/>
      <c r="AJ80" s="245">
        <f t="shared" si="190"/>
        <v>5730</v>
      </c>
      <c r="AK80" s="245">
        <f t="shared" si="190"/>
        <v>20478</v>
      </c>
      <c r="AL80" s="245">
        <f t="shared" si="191"/>
        <v>51147</v>
      </c>
      <c r="AM80" s="245">
        <f t="shared" si="192"/>
        <v>7066</v>
      </c>
      <c r="AN80" s="245">
        <f t="shared" si="193"/>
        <v>8857</v>
      </c>
      <c r="AO80" s="245">
        <f t="shared" si="194"/>
        <v>11669</v>
      </c>
      <c r="AP80" s="245">
        <f t="shared" si="194"/>
        <v>0</v>
      </c>
      <c r="AQ80" s="245">
        <f t="shared" si="194"/>
        <v>8098</v>
      </c>
      <c r="AR80" s="245">
        <f t="shared" si="195"/>
        <v>1622</v>
      </c>
      <c r="AS80" s="245">
        <f t="shared" si="188"/>
        <v>18771</v>
      </c>
      <c r="AT80" s="245">
        <f t="shared" si="188"/>
        <v>2612</v>
      </c>
      <c r="AU80" s="245">
        <f t="shared" si="196"/>
        <v>2591</v>
      </c>
      <c r="AV80" s="245">
        <f t="shared" si="197"/>
        <v>0</v>
      </c>
      <c r="AW80" s="245">
        <f t="shared" si="198"/>
        <v>2771</v>
      </c>
      <c r="AX80" s="245">
        <f t="shared" si="199"/>
        <v>34714</v>
      </c>
      <c r="AY80" s="245">
        <f t="shared" si="200"/>
        <v>450</v>
      </c>
      <c r="AZ80" s="245">
        <f t="shared" si="201"/>
        <v>0</v>
      </c>
      <c r="BA80" s="245">
        <f t="shared" si="201"/>
        <v>626</v>
      </c>
      <c r="BB80" s="245">
        <f t="shared" si="189"/>
        <v>2128</v>
      </c>
      <c r="BC80" s="245">
        <f t="shared" si="189"/>
        <v>6101</v>
      </c>
      <c r="BD80" s="245">
        <f t="shared" si="189"/>
        <v>0</v>
      </c>
      <c r="BE80" s="229"/>
    </row>
    <row r="81" spans="1:57" x14ac:dyDescent="0.2">
      <c r="A81" s="119" t="str">
        <f t="shared" si="18"/>
        <v>2016Hywel Dda LHB</v>
      </c>
      <c r="B81" s="150">
        <v>2016</v>
      </c>
      <c r="C81" s="151" t="s">
        <v>26</v>
      </c>
      <c r="D81" s="242">
        <v>9680</v>
      </c>
      <c r="E81" s="242">
        <v>26731</v>
      </c>
      <c r="F81" s="242">
        <v>392129</v>
      </c>
      <c r="G81" s="243"/>
      <c r="H81" s="242">
        <v>11647</v>
      </c>
      <c r="I81" s="243"/>
      <c r="J81" s="242">
        <v>16265</v>
      </c>
      <c r="K81" s="243"/>
      <c r="L81" s="242">
        <v>8554</v>
      </c>
      <c r="M81" s="242">
        <v>12135</v>
      </c>
      <c r="N81" s="243"/>
      <c r="O81" s="242">
        <v>2499</v>
      </c>
      <c r="P81" s="242">
        <v>24419</v>
      </c>
      <c r="Q81" s="242">
        <v>3075</v>
      </c>
      <c r="R81" s="242">
        <v>4235</v>
      </c>
      <c r="S81" s="243"/>
      <c r="T81" s="243"/>
      <c r="U81" s="243"/>
      <c r="V81" s="243"/>
      <c r="W81" s="243"/>
      <c r="X81" s="243"/>
      <c r="Y81" s="242">
        <v>64335</v>
      </c>
      <c r="Z81" s="242">
        <v>3463</v>
      </c>
      <c r="AA81" s="242">
        <v>37622</v>
      </c>
      <c r="AB81" s="242">
        <v>875</v>
      </c>
      <c r="AC81" s="243"/>
      <c r="AD81" s="243"/>
      <c r="AE81" s="242">
        <v>1476</v>
      </c>
      <c r="AF81" s="242">
        <v>3479</v>
      </c>
      <c r="AG81" s="242">
        <v>8905</v>
      </c>
      <c r="AH81" s="243"/>
      <c r="AI81" s="170"/>
      <c r="AJ81" s="245">
        <f t="shared" si="190"/>
        <v>9680</v>
      </c>
      <c r="AK81" s="245">
        <f t="shared" si="190"/>
        <v>26731</v>
      </c>
      <c r="AL81" s="245">
        <f t="shared" si="191"/>
        <v>64335</v>
      </c>
      <c r="AM81" s="245">
        <f t="shared" si="192"/>
        <v>11647</v>
      </c>
      <c r="AN81" s="245">
        <f t="shared" si="193"/>
        <v>12135</v>
      </c>
      <c r="AO81" s="245">
        <f t="shared" si="194"/>
        <v>16265</v>
      </c>
      <c r="AP81" s="245">
        <f t="shared" si="194"/>
        <v>0</v>
      </c>
      <c r="AQ81" s="245">
        <f t="shared" si="194"/>
        <v>8554</v>
      </c>
      <c r="AR81" s="245">
        <f t="shared" si="195"/>
        <v>2499</v>
      </c>
      <c r="AS81" s="245">
        <f t="shared" si="188"/>
        <v>24419</v>
      </c>
      <c r="AT81" s="245">
        <f t="shared" si="188"/>
        <v>3075</v>
      </c>
      <c r="AU81" s="245">
        <f t="shared" si="196"/>
        <v>4235</v>
      </c>
      <c r="AV81" s="245">
        <f t="shared" si="197"/>
        <v>0</v>
      </c>
      <c r="AW81" s="245">
        <f t="shared" si="198"/>
        <v>3463</v>
      </c>
      <c r="AX81" s="245">
        <f t="shared" si="199"/>
        <v>37622</v>
      </c>
      <c r="AY81" s="245">
        <f t="shared" si="200"/>
        <v>875</v>
      </c>
      <c r="AZ81" s="245">
        <f t="shared" si="201"/>
        <v>0</v>
      </c>
      <c r="BA81" s="245">
        <f t="shared" si="201"/>
        <v>1476</v>
      </c>
      <c r="BB81" s="245">
        <f t="shared" si="189"/>
        <v>3479</v>
      </c>
      <c r="BC81" s="245">
        <f t="shared" si="189"/>
        <v>8905</v>
      </c>
      <c r="BD81" s="245">
        <f t="shared" si="189"/>
        <v>0</v>
      </c>
      <c r="BE81" s="229"/>
    </row>
    <row r="82" spans="1:57" x14ac:dyDescent="0.2">
      <c r="A82" s="119" t="str">
        <f t="shared" si="18"/>
        <v>2016Powys Teaching LHB</v>
      </c>
      <c r="B82" s="150">
        <v>2016</v>
      </c>
      <c r="C82" s="151" t="s">
        <v>27</v>
      </c>
      <c r="D82" s="242">
        <v>3241</v>
      </c>
      <c r="E82" s="242">
        <v>9423</v>
      </c>
      <c r="F82" s="242">
        <v>138328</v>
      </c>
      <c r="G82" s="243"/>
      <c r="H82" s="242">
        <v>4392</v>
      </c>
      <c r="I82" s="243"/>
      <c r="J82" s="242">
        <v>5672</v>
      </c>
      <c r="K82" s="243"/>
      <c r="L82" s="242">
        <v>3115</v>
      </c>
      <c r="M82" s="242">
        <v>5907</v>
      </c>
      <c r="N82" s="243"/>
      <c r="O82" s="242">
        <v>1009</v>
      </c>
      <c r="P82" s="242">
        <v>8410</v>
      </c>
      <c r="Q82" s="242">
        <v>955</v>
      </c>
      <c r="R82" s="242">
        <v>1658</v>
      </c>
      <c r="S82" s="243"/>
      <c r="T82" s="243"/>
      <c r="U82" s="243"/>
      <c r="V82" s="243"/>
      <c r="W82" s="243"/>
      <c r="X82" s="243"/>
      <c r="Y82" s="242">
        <v>23919</v>
      </c>
      <c r="Z82" s="242">
        <v>1307</v>
      </c>
      <c r="AA82" s="242">
        <v>12924</v>
      </c>
      <c r="AB82" s="242">
        <v>414</v>
      </c>
      <c r="AC82" s="243"/>
      <c r="AD82" s="243"/>
      <c r="AE82" s="242">
        <v>594</v>
      </c>
      <c r="AF82" s="242">
        <v>1206</v>
      </c>
      <c r="AG82" s="242">
        <v>3409</v>
      </c>
      <c r="AH82" s="243"/>
      <c r="AI82" s="170"/>
      <c r="AJ82" s="245">
        <f t="shared" si="190"/>
        <v>3241</v>
      </c>
      <c r="AK82" s="245">
        <f t="shared" si="190"/>
        <v>9423</v>
      </c>
      <c r="AL82" s="245">
        <f t="shared" si="191"/>
        <v>23919</v>
      </c>
      <c r="AM82" s="245">
        <f t="shared" si="192"/>
        <v>4392</v>
      </c>
      <c r="AN82" s="245">
        <f t="shared" si="193"/>
        <v>5907</v>
      </c>
      <c r="AO82" s="245">
        <f t="shared" si="194"/>
        <v>5672</v>
      </c>
      <c r="AP82" s="245">
        <f t="shared" si="194"/>
        <v>0</v>
      </c>
      <c r="AQ82" s="245">
        <f t="shared" si="194"/>
        <v>3115</v>
      </c>
      <c r="AR82" s="245">
        <f t="shared" si="195"/>
        <v>1009</v>
      </c>
      <c r="AS82" s="245">
        <f t="shared" si="188"/>
        <v>8410</v>
      </c>
      <c r="AT82" s="245">
        <f t="shared" si="188"/>
        <v>955</v>
      </c>
      <c r="AU82" s="245">
        <f t="shared" si="196"/>
        <v>1658</v>
      </c>
      <c r="AV82" s="245">
        <f t="shared" si="197"/>
        <v>0</v>
      </c>
      <c r="AW82" s="245">
        <f t="shared" si="198"/>
        <v>1307</v>
      </c>
      <c r="AX82" s="245">
        <f t="shared" si="199"/>
        <v>12924</v>
      </c>
      <c r="AY82" s="245">
        <f t="shared" si="200"/>
        <v>414</v>
      </c>
      <c r="AZ82" s="245">
        <f t="shared" si="201"/>
        <v>0</v>
      </c>
      <c r="BA82" s="245">
        <f t="shared" si="201"/>
        <v>594</v>
      </c>
      <c r="BB82" s="245">
        <f t="shared" si="189"/>
        <v>1206</v>
      </c>
      <c r="BC82" s="245">
        <f t="shared" si="189"/>
        <v>3409</v>
      </c>
      <c r="BD82" s="245">
        <f t="shared" si="189"/>
        <v>0</v>
      </c>
      <c r="BE82" s="229"/>
    </row>
    <row r="83" spans="1:57" x14ac:dyDescent="0.2">
      <c r="A83" s="119" t="str">
        <f t="shared" si="18"/>
        <v>2017WALES</v>
      </c>
      <c r="B83" s="150">
        <v>2017</v>
      </c>
      <c r="C83" s="151" t="s">
        <v>184</v>
      </c>
      <c r="D83" s="242"/>
      <c r="E83" s="242"/>
      <c r="F83" s="242"/>
      <c r="G83" s="243"/>
      <c r="H83" s="242"/>
      <c r="I83" s="243"/>
      <c r="J83" s="242"/>
      <c r="K83" s="243"/>
      <c r="L83" s="242"/>
      <c r="M83" s="242"/>
      <c r="N83" s="243"/>
      <c r="O83" s="242"/>
      <c r="P83" s="242"/>
      <c r="Q83" s="242"/>
      <c r="R83" s="242"/>
      <c r="S83" s="243"/>
      <c r="T83" s="243"/>
      <c r="U83" s="243"/>
      <c r="V83" s="243"/>
      <c r="W83" s="243"/>
      <c r="X83" s="243"/>
      <c r="Y83" s="242"/>
      <c r="Z83" s="242"/>
      <c r="AA83" s="242"/>
      <c r="AB83" s="247"/>
      <c r="AC83" s="243"/>
      <c r="AD83" s="243"/>
      <c r="AE83" s="242"/>
      <c r="AF83" s="242"/>
      <c r="AG83" s="242"/>
      <c r="AH83" s="243"/>
      <c r="AI83" s="170"/>
      <c r="AJ83" s="250">
        <f t="shared" ref="AJ83:AR83" si="202">SUM(AJ84:AJ90)</f>
        <v>67799</v>
      </c>
      <c r="AK83" s="250">
        <f t="shared" si="202"/>
        <v>224751</v>
      </c>
      <c r="AL83" s="250">
        <f t="shared" si="202"/>
        <v>503240</v>
      </c>
      <c r="AM83" s="250">
        <f t="shared" si="202"/>
        <v>90221</v>
      </c>
      <c r="AN83" s="250">
        <f t="shared" si="202"/>
        <v>134502</v>
      </c>
      <c r="AO83" s="250">
        <f t="shared" si="202"/>
        <v>119243</v>
      </c>
      <c r="AP83" s="250">
        <f t="shared" si="202"/>
        <v>0</v>
      </c>
      <c r="AQ83" s="250">
        <f t="shared" si="202"/>
        <v>72677</v>
      </c>
      <c r="AR83" s="250">
        <f t="shared" si="202"/>
        <v>21655</v>
      </c>
      <c r="AS83" s="250">
        <f t="shared" ref="AS83:AT83" si="203">SUM(AS84:AS90)</f>
        <v>191590</v>
      </c>
      <c r="AT83" s="250">
        <f t="shared" si="203"/>
        <v>24376</v>
      </c>
      <c r="AU83" s="250">
        <f t="shared" ref="AU83" si="204">SUM(AU84:AU90)</f>
        <v>32650</v>
      </c>
      <c r="AV83" s="250">
        <f t="shared" ref="AV83" si="205">SUM(AV84:AV90)</f>
        <v>0</v>
      </c>
      <c r="AW83" s="250">
        <f t="shared" ref="AW83" si="206">SUM(AW84:AW90)</f>
        <v>29792</v>
      </c>
      <c r="AX83" s="250">
        <f t="shared" ref="AX83" si="207">SUM(AX84:AX90)</f>
        <v>309013</v>
      </c>
      <c r="AY83" s="250">
        <f>SUM(AY84:AY90)</f>
        <v>8063</v>
      </c>
      <c r="AZ83" s="250">
        <f>SUM(AZ84:AZ90)</f>
        <v>0</v>
      </c>
      <c r="BA83" s="250">
        <f>SUM(BA84:BA90)</f>
        <v>10013</v>
      </c>
      <c r="BB83" s="250">
        <f t="shared" ref="BB83:BD83" si="208">SUM(BB84:BB90)</f>
        <v>22028</v>
      </c>
      <c r="BC83" s="250">
        <f t="shared" si="208"/>
        <v>66794</v>
      </c>
      <c r="BD83" s="250">
        <f t="shared" si="208"/>
        <v>0</v>
      </c>
      <c r="BE83" s="229"/>
    </row>
    <row r="84" spans="1:57" x14ac:dyDescent="0.2">
      <c r="A84" s="119" t="str">
        <f t="shared" si="18"/>
        <v>2017ABM ULHB</v>
      </c>
      <c r="B84" s="150">
        <v>2017</v>
      </c>
      <c r="C84" s="151" t="s">
        <v>21</v>
      </c>
      <c r="D84" s="242">
        <v>11840</v>
      </c>
      <c r="E84" s="242">
        <v>40610</v>
      </c>
      <c r="F84" s="242">
        <v>551533</v>
      </c>
      <c r="G84" s="243"/>
      <c r="H84" s="242">
        <v>15040</v>
      </c>
      <c r="I84" s="243"/>
      <c r="J84" s="242">
        <v>21081</v>
      </c>
      <c r="K84" s="243"/>
      <c r="L84" s="242">
        <v>12212</v>
      </c>
      <c r="M84" s="242">
        <v>18904</v>
      </c>
      <c r="N84" s="243"/>
      <c r="O84" s="242">
        <v>3925</v>
      </c>
      <c r="P84" s="242">
        <v>33851</v>
      </c>
      <c r="Q84" s="242">
        <v>4355</v>
      </c>
      <c r="R84" s="242">
        <v>5812</v>
      </c>
      <c r="S84" s="243"/>
      <c r="T84" s="243"/>
      <c r="U84" s="243"/>
      <c r="V84" s="243"/>
      <c r="W84" s="243"/>
      <c r="X84" s="243"/>
      <c r="Y84" s="242">
        <v>84010</v>
      </c>
      <c r="Z84" s="242">
        <v>5955</v>
      </c>
      <c r="AA84" s="242">
        <v>54284</v>
      </c>
      <c r="AB84" s="243"/>
      <c r="AC84" s="242">
        <v>1569</v>
      </c>
      <c r="AD84" s="243"/>
      <c r="AE84" s="242">
        <v>1331</v>
      </c>
      <c r="AF84" s="242">
        <v>3596</v>
      </c>
      <c r="AG84" s="242">
        <v>12405</v>
      </c>
      <c r="AH84" s="243"/>
      <c r="AI84" s="170"/>
      <c r="AJ84" s="246">
        <f>D84</f>
        <v>11840</v>
      </c>
      <c r="AK84" s="246">
        <f>E84</f>
        <v>40610</v>
      </c>
      <c r="AL84" s="245">
        <f>Y84</f>
        <v>84010</v>
      </c>
      <c r="AM84" s="245">
        <f>H84</f>
        <v>15040</v>
      </c>
      <c r="AN84" s="245">
        <f>I84+M84+N84</f>
        <v>18904</v>
      </c>
      <c r="AO84" s="245">
        <f>J84</f>
        <v>21081</v>
      </c>
      <c r="AP84" s="245">
        <f>K84</f>
        <v>0</v>
      </c>
      <c r="AQ84" s="245">
        <f>L84</f>
        <v>12212</v>
      </c>
      <c r="AR84" s="245">
        <f>O84</f>
        <v>3925</v>
      </c>
      <c r="AS84" s="245">
        <f t="shared" ref="AS84:AT90" si="209">P84</f>
        <v>33851</v>
      </c>
      <c r="AT84" s="245">
        <f t="shared" si="209"/>
        <v>4355</v>
      </c>
      <c r="AU84" s="245">
        <f>SUM(R84:T84)+SUM(W84:X84)</f>
        <v>5812</v>
      </c>
      <c r="AV84" s="245">
        <f>U84+V84</f>
        <v>0</v>
      </c>
      <c r="AW84" s="245">
        <f>Z84</f>
        <v>5955</v>
      </c>
      <c r="AX84" s="245">
        <f>AA84</f>
        <v>54284</v>
      </c>
      <c r="AY84" s="245">
        <f>AB84+AC84</f>
        <v>1569</v>
      </c>
      <c r="AZ84" s="245">
        <f>AD84</f>
        <v>0</v>
      </c>
      <c r="BA84" s="245">
        <f>AE84</f>
        <v>1331</v>
      </c>
      <c r="BB84" s="245">
        <f t="shared" ref="BB84:BD90" si="210">AF84</f>
        <v>3596</v>
      </c>
      <c r="BC84" s="245">
        <f t="shared" si="210"/>
        <v>12405</v>
      </c>
      <c r="BD84" s="245">
        <f t="shared" si="210"/>
        <v>0</v>
      </c>
      <c r="BE84" s="234"/>
    </row>
    <row r="85" spans="1:57" x14ac:dyDescent="0.2">
      <c r="A85" s="119" t="str">
        <f t="shared" si="18"/>
        <v>2017Aneurin Bevan LHB</v>
      </c>
      <c r="B85" s="150">
        <v>2017</v>
      </c>
      <c r="C85" s="151" t="s">
        <v>22</v>
      </c>
      <c r="D85" s="242">
        <v>11966</v>
      </c>
      <c r="E85" s="242">
        <v>42051</v>
      </c>
      <c r="F85" s="242">
        <v>608274</v>
      </c>
      <c r="G85" s="243"/>
      <c r="H85" s="242">
        <v>16285</v>
      </c>
      <c r="I85" s="243"/>
      <c r="J85" s="242">
        <v>22861</v>
      </c>
      <c r="K85" s="243"/>
      <c r="L85" s="242">
        <v>13500</v>
      </c>
      <c r="M85" s="242">
        <v>29436</v>
      </c>
      <c r="N85" s="243"/>
      <c r="O85" s="242">
        <v>3873</v>
      </c>
      <c r="P85" s="242">
        <v>39127</v>
      </c>
      <c r="Q85" s="242">
        <v>4697</v>
      </c>
      <c r="R85" s="242">
        <v>6002</v>
      </c>
      <c r="S85" s="243"/>
      <c r="T85" s="243"/>
      <c r="U85" s="243"/>
      <c r="V85" s="243"/>
      <c r="W85" s="243"/>
      <c r="X85" s="243"/>
      <c r="Y85" s="242">
        <v>98552</v>
      </c>
      <c r="Z85" s="242">
        <v>5369</v>
      </c>
      <c r="AA85" s="242">
        <v>67748</v>
      </c>
      <c r="AB85" s="243"/>
      <c r="AC85" s="242">
        <v>1272</v>
      </c>
      <c r="AD85" s="243"/>
      <c r="AE85" s="242">
        <v>2465</v>
      </c>
      <c r="AF85" s="242">
        <v>4196</v>
      </c>
      <c r="AG85" s="242">
        <v>12271</v>
      </c>
      <c r="AH85" s="243"/>
      <c r="AI85" s="170"/>
      <c r="AJ85" s="256">
        <f t="shared" ref="AJ85:AK90" si="211">D85</f>
        <v>11966</v>
      </c>
      <c r="AK85" s="256">
        <f t="shared" si="211"/>
        <v>42051</v>
      </c>
      <c r="AL85" s="245">
        <f t="shared" ref="AL85:AL90" si="212">Y85</f>
        <v>98552</v>
      </c>
      <c r="AM85" s="245">
        <f t="shared" ref="AM85:AM90" si="213">H85</f>
        <v>16285</v>
      </c>
      <c r="AN85" s="245">
        <f t="shared" ref="AN85:AN90" si="214">I85+M85+N85</f>
        <v>29436</v>
      </c>
      <c r="AO85" s="245">
        <f t="shared" ref="AO85:AQ90" si="215">J85</f>
        <v>22861</v>
      </c>
      <c r="AP85" s="245">
        <f t="shared" si="215"/>
        <v>0</v>
      </c>
      <c r="AQ85" s="245">
        <f t="shared" si="215"/>
        <v>13500</v>
      </c>
      <c r="AR85" s="245">
        <f t="shared" ref="AR85:AR90" si="216">O85</f>
        <v>3873</v>
      </c>
      <c r="AS85" s="245">
        <f t="shared" si="209"/>
        <v>39127</v>
      </c>
      <c r="AT85" s="245">
        <f t="shared" si="209"/>
        <v>4697</v>
      </c>
      <c r="AU85" s="245">
        <f t="shared" ref="AU85:AU90" si="217">SUM(R85:T85)+SUM(W85:X85)</f>
        <v>6002</v>
      </c>
      <c r="AV85" s="245">
        <f t="shared" ref="AV85:AV90" si="218">U85+V85</f>
        <v>0</v>
      </c>
      <c r="AW85" s="245">
        <f t="shared" ref="AW85:AW90" si="219">Z85</f>
        <v>5369</v>
      </c>
      <c r="AX85" s="245">
        <f t="shared" ref="AX85:AX90" si="220">AA85</f>
        <v>67748</v>
      </c>
      <c r="AY85" s="245">
        <f t="shared" ref="AY85:AY90" si="221">AB85+AC85</f>
        <v>1272</v>
      </c>
      <c r="AZ85" s="245">
        <f t="shared" ref="AZ85:BA90" si="222">AD85</f>
        <v>0</v>
      </c>
      <c r="BA85" s="245">
        <f t="shared" si="222"/>
        <v>2465</v>
      </c>
      <c r="BB85" s="245">
        <f t="shared" si="210"/>
        <v>4196</v>
      </c>
      <c r="BC85" s="245">
        <f t="shared" si="210"/>
        <v>12271</v>
      </c>
      <c r="BD85" s="245">
        <f t="shared" si="210"/>
        <v>0</v>
      </c>
      <c r="BE85" s="229"/>
    </row>
    <row r="86" spans="1:57" x14ac:dyDescent="0.2">
      <c r="A86" s="119" t="str">
        <f t="shared" si="18"/>
        <v>2017Betsi Cadwaladr ULHB</v>
      </c>
      <c r="B86" s="150">
        <v>2017</v>
      </c>
      <c r="C86" s="151" t="s">
        <v>23</v>
      </c>
      <c r="D86" s="242">
        <v>16065</v>
      </c>
      <c r="E86" s="242">
        <v>50945</v>
      </c>
      <c r="F86" s="242">
        <v>708330</v>
      </c>
      <c r="G86" s="243"/>
      <c r="H86" s="242">
        <v>21843</v>
      </c>
      <c r="I86" s="243"/>
      <c r="J86" s="242">
        <v>27784</v>
      </c>
      <c r="K86" s="243"/>
      <c r="L86" s="242">
        <v>18393</v>
      </c>
      <c r="M86" s="242">
        <v>36615</v>
      </c>
      <c r="N86" s="243"/>
      <c r="O86" s="242">
        <v>5191</v>
      </c>
      <c r="P86" s="242">
        <v>41375</v>
      </c>
      <c r="Q86" s="242">
        <v>5313</v>
      </c>
      <c r="R86" s="242">
        <v>7822</v>
      </c>
      <c r="S86" s="243"/>
      <c r="T86" s="243"/>
      <c r="U86" s="243"/>
      <c r="V86" s="243"/>
      <c r="W86" s="243"/>
      <c r="X86" s="243"/>
      <c r="Y86" s="242">
        <v>117034</v>
      </c>
      <c r="Z86" s="242">
        <v>6281</v>
      </c>
      <c r="AA86" s="242">
        <v>59836</v>
      </c>
      <c r="AB86" s="243"/>
      <c r="AC86" s="242">
        <v>2027</v>
      </c>
      <c r="AD86" s="243"/>
      <c r="AE86" s="242">
        <v>2267</v>
      </c>
      <c r="AF86" s="242">
        <v>4906</v>
      </c>
      <c r="AG86" s="242">
        <v>14667</v>
      </c>
      <c r="AH86" s="243"/>
      <c r="AI86" s="170"/>
      <c r="AJ86" s="256">
        <f t="shared" si="211"/>
        <v>16065</v>
      </c>
      <c r="AK86" s="256">
        <f t="shared" si="211"/>
        <v>50945</v>
      </c>
      <c r="AL86" s="245">
        <f t="shared" si="212"/>
        <v>117034</v>
      </c>
      <c r="AM86" s="245">
        <f t="shared" si="213"/>
        <v>21843</v>
      </c>
      <c r="AN86" s="245">
        <f t="shared" si="214"/>
        <v>36615</v>
      </c>
      <c r="AO86" s="245">
        <f t="shared" si="215"/>
        <v>27784</v>
      </c>
      <c r="AP86" s="245">
        <f t="shared" si="215"/>
        <v>0</v>
      </c>
      <c r="AQ86" s="245">
        <f t="shared" si="215"/>
        <v>18393</v>
      </c>
      <c r="AR86" s="245">
        <f t="shared" si="216"/>
        <v>5191</v>
      </c>
      <c r="AS86" s="245">
        <f t="shared" si="209"/>
        <v>41375</v>
      </c>
      <c r="AT86" s="245">
        <f t="shared" si="209"/>
        <v>5313</v>
      </c>
      <c r="AU86" s="245">
        <f t="shared" si="217"/>
        <v>7822</v>
      </c>
      <c r="AV86" s="245">
        <f t="shared" si="218"/>
        <v>0</v>
      </c>
      <c r="AW86" s="245">
        <f t="shared" si="219"/>
        <v>6281</v>
      </c>
      <c r="AX86" s="245">
        <f t="shared" si="220"/>
        <v>59836</v>
      </c>
      <c r="AY86" s="245">
        <f t="shared" si="221"/>
        <v>2027</v>
      </c>
      <c r="AZ86" s="245">
        <f t="shared" si="222"/>
        <v>0</v>
      </c>
      <c r="BA86" s="245">
        <f t="shared" si="222"/>
        <v>2267</v>
      </c>
      <c r="BB86" s="245">
        <f t="shared" si="210"/>
        <v>4906</v>
      </c>
      <c r="BC86" s="245">
        <f t="shared" si="210"/>
        <v>14667</v>
      </c>
      <c r="BD86" s="245">
        <f t="shared" si="210"/>
        <v>0</v>
      </c>
      <c r="BE86" s="229"/>
    </row>
    <row r="87" spans="1:57" s="181" customFormat="1" x14ac:dyDescent="0.2">
      <c r="A87" s="181" t="str">
        <f t="shared" si="18"/>
        <v>2017Cardiff &amp; Vale ULHB</v>
      </c>
      <c r="B87" s="222">
        <v>2017</v>
      </c>
      <c r="C87" s="224" t="s">
        <v>24</v>
      </c>
      <c r="D87" s="223">
        <v>8249</v>
      </c>
      <c r="E87" s="223">
        <v>33807</v>
      </c>
      <c r="F87" s="223">
        <v>516603</v>
      </c>
      <c r="G87" s="251"/>
      <c r="H87" s="223">
        <v>11983</v>
      </c>
      <c r="I87" s="251"/>
      <c r="J87" s="223">
        <v>14251</v>
      </c>
      <c r="K87" s="251"/>
      <c r="L87" s="223">
        <v>8272</v>
      </c>
      <c r="M87" s="223">
        <v>16149</v>
      </c>
      <c r="N87" s="251"/>
      <c r="O87" s="223">
        <v>3266</v>
      </c>
      <c r="P87" s="223">
        <v>24771</v>
      </c>
      <c r="Q87" s="223">
        <v>3331</v>
      </c>
      <c r="R87" s="223">
        <v>4224</v>
      </c>
      <c r="S87" s="251"/>
      <c r="T87" s="251"/>
      <c r="U87" s="251"/>
      <c r="V87" s="251"/>
      <c r="W87" s="251"/>
      <c r="X87" s="251"/>
      <c r="Y87" s="223">
        <v>63533</v>
      </c>
      <c r="Z87" s="223">
        <v>4469</v>
      </c>
      <c r="AA87" s="223">
        <v>39054</v>
      </c>
      <c r="AB87" s="251"/>
      <c r="AC87" s="223">
        <v>1203</v>
      </c>
      <c r="AD87" s="251"/>
      <c r="AE87" s="223">
        <v>985</v>
      </c>
      <c r="AF87" s="223">
        <v>2481</v>
      </c>
      <c r="AG87" s="223">
        <v>8692</v>
      </c>
      <c r="AH87" s="251"/>
      <c r="AI87" s="229"/>
      <c r="AJ87" s="257">
        <f t="shared" si="211"/>
        <v>8249</v>
      </c>
      <c r="AK87" s="257">
        <f t="shared" si="211"/>
        <v>33807</v>
      </c>
      <c r="AL87" s="245">
        <f t="shared" si="212"/>
        <v>63533</v>
      </c>
      <c r="AM87" s="245">
        <f t="shared" si="213"/>
        <v>11983</v>
      </c>
      <c r="AN87" s="245">
        <f t="shared" si="214"/>
        <v>16149</v>
      </c>
      <c r="AO87" s="245">
        <f t="shared" si="215"/>
        <v>14251</v>
      </c>
      <c r="AP87" s="245">
        <f t="shared" si="215"/>
        <v>0</v>
      </c>
      <c r="AQ87" s="245">
        <f t="shared" si="215"/>
        <v>8272</v>
      </c>
      <c r="AR87" s="245">
        <f t="shared" si="216"/>
        <v>3266</v>
      </c>
      <c r="AS87" s="245">
        <f t="shared" si="209"/>
        <v>24771</v>
      </c>
      <c r="AT87" s="245">
        <f t="shared" si="209"/>
        <v>3331</v>
      </c>
      <c r="AU87" s="245">
        <f t="shared" si="217"/>
        <v>4224</v>
      </c>
      <c r="AV87" s="245">
        <f t="shared" si="218"/>
        <v>0</v>
      </c>
      <c r="AW87" s="245">
        <f t="shared" si="219"/>
        <v>4469</v>
      </c>
      <c r="AX87" s="245">
        <f t="shared" si="220"/>
        <v>39054</v>
      </c>
      <c r="AY87" s="245">
        <f t="shared" si="221"/>
        <v>1203</v>
      </c>
      <c r="AZ87" s="245">
        <f t="shared" si="222"/>
        <v>0</v>
      </c>
      <c r="BA87" s="245">
        <f t="shared" si="222"/>
        <v>985</v>
      </c>
      <c r="BB87" s="245">
        <f t="shared" si="210"/>
        <v>2481</v>
      </c>
      <c r="BC87" s="245">
        <f t="shared" si="210"/>
        <v>8692</v>
      </c>
      <c r="BD87" s="245">
        <f t="shared" si="210"/>
        <v>0</v>
      </c>
      <c r="BE87" s="229"/>
    </row>
    <row r="88" spans="1:57" s="181" customFormat="1" x14ac:dyDescent="0.2">
      <c r="A88" s="181" t="str">
        <f t="shared" si="18"/>
        <v>2017Cwm Taf LHB</v>
      </c>
      <c r="B88" s="222">
        <v>2017</v>
      </c>
      <c r="C88" s="224" t="s">
        <v>25</v>
      </c>
      <c r="D88" s="223">
        <v>6065</v>
      </c>
      <c r="E88" s="223">
        <v>20883</v>
      </c>
      <c r="F88" s="223">
        <v>306376</v>
      </c>
      <c r="G88" s="251"/>
      <c r="H88" s="223">
        <v>7737</v>
      </c>
      <c r="I88" s="251"/>
      <c r="J88" s="223">
        <v>11486</v>
      </c>
      <c r="K88" s="251"/>
      <c r="L88" s="223">
        <v>8296</v>
      </c>
      <c r="M88" s="223">
        <v>11554</v>
      </c>
      <c r="N88" s="251"/>
      <c r="O88" s="223">
        <v>1693</v>
      </c>
      <c r="P88" s="223">
        <v>19079</v>
      </c>
      <c r="Q88" s="223">
        <v>2610</v>
      </c>
      <c r="R88" s="223">
        <v>2654</v>
      </c>
      <c r="S88" s="251"/>
      <c r="T88" s="251"/>
      <c r="U88" s="251"/>
      <c r="V88" s="251"/>
      <c r="W88" s="251"/>
      <c r="X88" s="251"/>
      <c r="Y88" s="223">
        <v>51014</v>
      </c>
      <c r="Z88" s="223">
        <v>2793</v>
      </c>
      <c r="AA88" s="223">
        <v>36564</v>
      </c>
      <c r="AB88" s="251"/>
      <c r="AC88" s="223">
        <v>527</v>
      </c>
      <c r="AD88" s="251"/>
      <c r="AE88" s="223">
        <v>651</v>
      </c>
      <c r="AF88" s="223">
        <v>2163</v>
      </c>
      <c r="AG88" s="223">
        <v>6188</v>
      </c>
      <c r="AH88" s="251"/>
      <c r="AI88" s="229"/>
      <c r="AJ88" s="257">
        <f t="shared" si="211"/>
        <v>6065</v>
      </c>
      <c r="AK88" s="257">
        <f t="shared" si="211"/>
        <v>20883</v>
      </c>
      <c r="AL88" s="245">
        <f t="shared" si="212"/>
        <v>51014</v>
      </c>
      <c r="AM88" s="245">
        <f t="shared" si="213"/>
        <v>7737</v>
      </c>
      <c r="AN88" s="245">
        <f t="shared" si="214"/>
        <v>11554</v>
      </c>
      <c r="AO88" s="245">
        <f t="shared" si="215"/>
        <v>11486</v>
      </c>
      <c r="AP88" s="245">
        <f t="shared" si="215"/>
        <v>0</v>
      </c>
      <c r="AQ88" s="245">
        <f t="shared" si="215"/>
        <v>8296</v>
      </c>
      <c r="AR88" s="245">
        <f t="shared" si="216"/>
        <v>1693</v>
      </c>
      <c r="AS88" s="245">
        <f t="shared" si="209"/>
        <v>19079</v>
      </c>
      <c r="AT88" s="245">
        <f t="shared" si="209"/>
        <v>2610</v>
      </c>
      <c r="AU88" s="245">
        <f t="shared" si="217"/>
        <v>2654</v>
      </c>
      <c r="AV88" s="245">
        <f t="shared" si="218"/>
        <v>0</v>
      </c>
      <c r="AW88" s="245">
        <f t="shared" si="219"/>
        <v>2793</v>
      </c>
      <c r="AX88" s="245">
        <f t="shared" si="220"/>
        <v>36564</v>
      </c>
      <c r="AY88" s="245">
        <f t="shared" si="221"/>
        <v>527</v>
      </c>
      <c r="AZ88" s="245">
        <f t="shared" si="222"/>
        <v>0</v>
      </c>
      <c r="BA88" s="245">
        <f t="shared" si="222"/>
        <v>651</v>
      </c>
      <c r="BB88" s="245">
        <f t="shared" si="210"/>
        <v>2163</v>
      </c>
      <c r="BC88" s="245">
        <f t="shared" si="210"/>
        <v>6188</v>
      </c>
      <c r="BD88" s="245">
        <f t="shared" si="210"/>
        <v>0</v>
      </c>
      <c r="BE88" s="229"/>
    </row>
    <row r="89" spans="1:57" s="181" customFormat="1" x14ac:dyDescent="0.2">
      <c r="A89" s="181" t="str">
        <f t="shared" ref="A89:A90" si="223">B89&amp;C89</f>
        <v>2017Hywel Dda LHB</v>
      </c>
      <c r="B89" s="222">
        <v>2017</v>
      </c>
      <c r="C89" s="224" t="s">
        <v>26</v>
      </c>
      <c r="D89" s="223">
        <v>10179</v>
      </c>
      <c r="E89" s="223">
        <v>26843</v>
      </c>
      <c r="F89" s="223">
        <v>392690</v>
      </c>
      <c r="G89" s="251"/>
      <c r="H89" s="223">
        <v>12726</v>
      </c>
      <c r="I89" s="251"/>
      <c r="J89" s="223">
        <v>16137</v>
      </c>
      <c r="K89" s="251"/>
      <c r="L89" s="223">
        <v>8797</v>
      </c>
      <c r="M89" s="223">
        <v>15192</v>
      </c>
      <c r="N89" s="251"/>
      <c r="O89" s="223">
        <v>2671</v>
      </c>
      <c r="P89" s="223">
        <v>24727</v>
      </c>
      <c r="Q89" s="223">
        <v>3134</v>
      </c>
      <c r="R89" s="223">
        <v>4423</v>
      </c>
      <c r="S89" s="251"/>
      <c r="T89" s="251"/>
      <c r="U89" s="251"/>
      <c r="V89" s="251"/>
      <c r="W89" s="251"/>
      <c r="X89" s="251"/>
      <c r="Y89" s="223">
        <v>65037</v>
      </c>
      <c r="Z89" s="223">
        <v>3586</v>
      </c>
      <c r="AA89" s="223">
        <v>37888</v>
      </c>
      <c r="AB89" s="251"/>
      <c r="AC89" s="223">
        <v>1015</v>
      </c>
      <c r="AD89" s="251"/>
      <c r="AE89" s="223">
        <v>1656</v>
      </c>
      <c r="AF89" s="223">
        <v>3480</v>
      </c>
      <c r="AG89" s="223">
        <v>9092</v>
      </c>
      <c r="AH89" s="251"/>
      <c r="AI89" s="229"/>
      <c r="AJ89" s="257">
        <f t="shared" si="211"/>
        <v>10179</v>
      </c>
      <c r="AK89" s="257">
        <f t="shared" si="211"/>
        <v>26843</v>
      </c>
      <c r="AL89" s="245">
        <f t="shared" si="212"/>
        <v>65037</v>
      </c>
      <c r="AM89" s="245">
        <f t="shared" si="213"/>
        <v>12726</v>
      </c>
      <c r="AN89" s="245">
        <f t="shared" si="214"/>
        <v>15192</v>
      </c>
      <c r="AO89" s="245">
        <f t="shared" si="215"/>
        <v>16137</v>
      </c>
      <c r="AP89" s="245">
        <f t="shared" si="215"/>
        <v>0</v>
      </c>
      <c r="AQ89" s="245">
        <f t="shared" si="215"/>
        <v>8797</v>
      </c>
      <c r="AR89" s="245">
        <f t="shared" si="216"/>
        <v>2671</v>
      </c>
      <c r="AS89" s="245">
        <f t="shared" si="209"/>
        <v>24727</v>
      </c>
      <c r="AT89" s="245">
        <f t="shared" si="209"/>
        <v>3134</v>
      </c>
      <c r="AU89" s="245">
        <f t="shared" si="217"/>
        <v>4423</v>
      </c>
      <c r="AV89" s="245">
        <f t="shared" si="218"/>
        <v>0</v>
      </c>
      <c r="AW89" s="245">
        <f t="shared" si="219"/>
        <v>3586</v>
      </c>
      <c r="AX89" s="245">
        <f t="shared" si="220"/>
        <v>37888</v>
      </c>
      <c r="AY89" s="245">
        <f t="shared" si="221"/>
        <v>1015</v>
      </c>
      <c r="AZ89" s="245">
        <f t="shared" si="222"/>
        <v>0</v>
      </c>
      <c r="BA89" s="245">
        <f t="shared" si="222"/>
        <v>1656</v>
      </c>
      <c r="BB89" s="245">
        <f t="shared" si="210"/>
        <v>3480</v>
      </c>
      <c r="BC89" s="245">
        <f t="shared" si="210"/>
        <v>9092</v>
      </c>
      <c r="BD89" s="245">
        <f t="shared" si="210"/>
        <v>0</v>
      </c>
      <c r="BE89" s="229"/>
    </row>
    <row r="90" spans="1:57" s="181" customFormat="1" x14ac:dyDescent="0.2">
      <c r="A90" s="181" t="str">
        <f t="shared" si="223"/>
        <v>2017Powys Teaching LHB</v>
      </c>
      <c r="B90" s="222">
        <v>2017</v>
      </c>
      <c r="C90" s="224" t="s">
        <v>27</v>
      </c>
      <c r="D90" s="223">
        <v>3435</v>
      </c>
      <c r="E90" s="223">
        <v>9612</v>
      </c>
      <c r="F90" s="223">
        <v>139086</v>
      </c>
      <c r="G90" s="251"/>
      <c r="H90" s="223">
        <v>4607</v>
      </c>
      <c r="I90" s="251"/>
      <c r="J90" s="223">
        <v>5643</v>
      </c>
      <c r="K90" s="251"/>
      <c r="L90" s="223">
        <v>3207</v>
      </c>
      <c r="M90" s="223">
        <v>6652</v>
      </c>
      <c r="N90" s="251"/>
      <c r="O90" s="223">
        <v>1036</v>
      </c>
      <c r="P90" s="223">
        <v>8660</v>
      </c>
      <c r="Q90" s="223">
        <v>936</v>
      </c>
      <c r="R90" s="223">
        <v>1713</v>
      </c>
      <c r="S90" s="251"/>
      <c r="T90" s="251"/>
      <c r="U90" s="251"/>
      <c r="V90" s="251"/>
      <c r="W90" s="251"/>
      <c r="X90" s="251"/>
      <c r="Y90" s="223">
        <v>24060</v>
      </c>
      <c r="Z90" s="223">
        <v>1339</v>
      </c>
      <c r="AA90" s="223">
        <v>13639</v>
      </c>
      <c r="AB90" s="251"/>
      <c r="AC90" s="223">
        <v>450</v>
      </c>
      <c r="AD90" s="251"/>
      <c r="AE90" s="223">
        <v>658</v>
      </c>
      <c r="AF90" s="223">
        <v>1206</v>
      </c>
      <c r="AG90" s="223">
        <v>3479</v>
      </c>
      <c r="AH90" s="251"/>
      <c r="AI90" s="229"/>
      <c r="AJ90" s="257">
        <f t="shared" si="211"/>
        <v>3435</v>
      </c>
      <c r="AK90" s="257">
        <f t="shared" si="211"/>
        <v>9612</v>
      </c>
      <c r="AL90" s="245">
        <f t="shared" si="212"/>
        <v>24060</v>
      </c>
      <c r="AM90" s="245">
        <f t="shared" si="213"/>
        <v>4607</v>
      </c>
      <c r="AN90" s="245">
        <f t="shared" si="214"/>
        <v>6652</v>
      </c>
      <c r="AO90" s="245">
        <f t="shared" si="215"/>
        <v>5643</v>
      </c>
      <c r="AP90" s="245">
        <f t="shared" si="215"/>
        <v>0</v>
      </c>
      <c r="AQ90" s="245">
        <f t="shared" si="215"/>
        <v>3207</v>
      </c>
      <c r="AR90" s="245">
        <f t="shared" si="216"/>
        <v>1036</v>
      </c>
      <c r="AS90" s="245">
        <f t="shared" si="209"/>
        <v>8660</v>
      </c>
      <c r="AT90" s="245">
        <f t="shared" si="209"/>
        <v>936</v>
      </c>
      <c r="AU90" s="245">
        <f t="shared" si="217"/>
        <v>1713</v>
      </c>
      <c r="AV90" s="245">
        <f t="shared" si="218"/>
        <v>0</v>
      </c>
      <c r="AW90" s="245">
        <f t="shared" si="219"/>
        <v>1339</v>
      </c>
      <c r="AX90" s="245">
        <f t="shared" si="220"/>
        <v>13639</v>
      </c>
      <c r="AY90" s="245">
        <f t="shared" si="221"/>
        <v>450</v>
      </c>
      <c r="AZ90" s="245">
        <f t="shared" si="222"/>
        <v>0</v>
      </c>
      <c r="BA90" s="245">
        <f t="shared" si="222"/>
        <v>658</v>
      </c>
      <c r="BB90" s="245">
        <f t="shared" si="210"/>
        <v>1206</v>
      </c>
      <c r="BC90" s="245">
        <f t="shared" si="210"/>
        <v>3479</v>
      </c>
      <c r="BD90" s="245">
        <f t="shared" si="210"/>
        <v>0</v>
      </c>
      <c r="BE90" s="229"/>
    </row>
    <row r="91" spans="1:57" s="181" customFormat="1" x14ac:dyDescent="0.2">
      <c r="B91" s="252"/>
      <c r="C91" s="206"/>
      <c r="D91" s="253"/>
      <c r="E91" s="253"/>
      <c r="F91" s="253"/>
      <c r="G91" s="253"/>
      <c r="H91" s="253"/>
      <c r="I91" s="253"/>
      <c r="J91" s="253"/>
      <c r="K91" s="253"/>
      <c r="L91" s="253"/>
      <c r="M91" s="253"/>
      <c r="N91" s="254"/>
      <c r="O91" s="254"/>
      <c r="P91" s="254"/>
      <c r="Q91" s="254"/>
      <c r="R91" s="254"/>
      <c r="S91" s="254"/>
      <c r="T91" s="253"/>
      <c r="U91" s="253"/>
      <c r="V91" s="253"/>
      <c r="W91" s="254"/>
      <c r="X91" s="254"/>
      <c r="Y91" s="254"/>
      <c r="Z91" s="254"/>
      <c r="AA91" s="253"/>
      <c r="AB91" s="253"/>
      <c r="AC91" s="253"/>
      <c r="AD91" s="253"/>
      <c r="AE91" s="253"/>
      <c r="AF91" s="253"/>
      <c r="AG91" s="229"/>
      <c r="AH91" s="229"/>
      <c r="AI91" s="229"/>
      <c r="AJ91" s="229"/>
      <c r="AK91" s="229"/>
      <c r="AL91" s="229"/>
      <c r="AM91" s="229"/>
      <c r="AN91" s="258"/>
      <c r="AO91" s="229"/>
      <c r="AP91" s="229"/>
      <c r="AQ91" s="229"/>
      <c r="AR91" s="229"/>
      <c r="AS91" s="229"/>
      <c r="AT91" s="229"/>
      <c r="AU91" s="258"/>
      <c r="AV91" s="229"/>
      <c r="AW91" s="229"/>
      <c r="AX91" s="229"/>
      <c r="AY91" s="229"/>
      <c r="AZ91" s="258"/>
    </row>
    <row r="92" spans="1:57" s="181" customFormat="1" x14ac:dyDescent="0.2">
      <c r="B92" s="252"/>
      <c r="C92" s="206"/>
      <c r="D92" s="253"/>
      <c r="E92" s="253"/>
      <c r="F92" s="253"/>
      <c r="G92" s="253"/>
      <c r="H92" s="253"/>
      <c r="I92" s="253"/>
      <c r="J92" s="253"/>
      <c r="K92" s="253"/>
      <c r="L92" s="253"/>
      <c r="M92" s="253"/>
      <c r="N92" s="254"/>
      <c r="O92" s="254"/>
      <c r="P92" s="254"/>
      <c r="Q92" s="254"/>
      <c r="R92" s="254"/>
      <c r="S92" s="254"/>
      <c r="T92" s="253"/>
      <c r="U92" s="253"/>
      <c r="V92" s="253"/>
      <c r="W92" s="254"/>
      <c r="X92" s="254"/>
      <c r="Y92" s="254"/>
      <c r="Z92" s="254"/>
      <c r="AA92" s="253"/>
      <c r="AB92" s="253"/>
      <c r="AC92" s="253"/>
      <c r="AD92" s="253"/>
      <c r="AE92" s="253"/>
      <c r="AF92" s="253"/>
      <c r="AG92" s="229"/>
      <c r="AH92" s="229"/>
      <c r="AI92" s="229"/>
      <c r="AJ92" s="229"/>
      <c r="AK92" s="229"/>
      <c r="AL92" s="229"/>
      <c r="AM92" s="229"/>
      <c r="AN92" s="229"/>
      <c r="AO92" s="229"/>
      <c r="AP92" s="229"/>
      <c r="AQ92" s="229"/>
      <c r="AR92" s="229"/>
      <c r="AS92" s="229"/>
      <c r="AT92" s="229"/>
      <c r="AU92" s="229"/>
      <c r="AV92" s="229"/>
      <c r="AW92" s="229"/>
      <c r="AX92" s="229"/>
      <c r="AY92" s="229"/>
      <c r="AZ92" s="229"/>
    </row>
    <row r="93" spans="1:57" s="181" customFormat="1" x14ac:dyDescent="0.2">
      <c r="B93" s="252"/>
      <c r="C93" s="206"/>
      <c r="D93" s="253"/>
      <c r="E93" s="253"/>
      <c r="F93" s="253"/>
      <c r="G93" s="253"/>
      <c r="H93" s="253"/>
      <c r="I93" s="253"/>
      <c r="J93" s="253"/>
      <c r="K93" s="253"/>
      <c r="L93" s="253"/>
      <c r="M93" s="253"/>
      <c r="N93" s="254"/>
      <c r="O93" s="254"/>
      <c r="P93" s="254"/>
      <c r="Q93" s="254"/>
      <c r="R93" s="254"/>
      <c r="S93" s="254"/>
      <c r="T93" s="253"/>
      <c r="U93" s="253"/>
      <c r="V93" s="253"/>
      <c r="W93" s="254"/>
      <c r="X93" s="254"/>
      <c r="Y93" s="254"/>
      <c r="Z93" s="254"/>
      <c r="AA93" s="253"/>
      <c r="AB93" s="253"/>
      <c r="AC93" s="253"/>
      <c r="AD93" s="253"/>
      <c r="AE93" s="253"/>
      <c r="AF93" s="253"/>
      <c r="AG93" s="229"/>
      <c r="AH93" s="229"/>
      <c r="AI93" s="229"/>
      <c r="AN93" s="229"/>
      <c r="AU93" s="229"/>
      <c r="AZ93" s="229"/>
    </row>
    <row r="94" spans="1:57" s="181" customFormat="1" x14ac:dyDescent="0.2">
      <c r="B94" s="252"/>
      <c r="C94" s="206"/>
      <c r="D94" s="252"/>
      <c r="E94" s="252"/>
      <c r="F94" s="252"/>
      <c r="G94" s="252"/>
      <c r="H94" s="252"/>
      <c r="I94" s="252"/>
      <c r="J94" s="252"/>
      <c r="K94" s="252"/>
      <c r="L94" s="252"/>
      <c r="M94" s="252"/>
      <c r="N94" s="255"/>
      <c r="O94" s="255"/>
      <c r="P94" s="255"/>
      <c r="Q94" s="255"/>
      <c r="R94" s="255"/>
      <c r="S94" s="255"/>
      <c r="T94" s="252"/>
      <c r="U94" s="252"/>
      <c r="V94" s="252"/>
      <c r="W94" s="255"/>
      <c r="X94" s="255"/>
      <c r="Y94" s="255"/>
      <c r="Z94" s="255"/>
      <c r="AA94" s="252"/>
      <c r="AB94" s="252"/>
      <c r="AC94" s="252"/>
      <c r="AD94" s="252"/>
      <c r="AE94" s="252"/>
      <c r="AF94" s="252"/>
      <c r="AN94" s="229"/>
      <c r="AU94" s="229"/>
      <c r="AZ94" s="229"/>
    </row>
    <row r="95" spans="1:57" s="181" customFormat="1" x14ac:dyDescent="0.2">
      <c r="B95" s="252"/>
      <c r="C95" s="206"/>
      <c r="D95" s="252"/>
      <c r="E95" s="252"/>
      <c r="F95" s="252"/>
      <c r="G95" s="252"/>
      <c r="H95" s="252"/>
      <c r="I95" s="252"/>
      <c r="J95" s="252"/>
      <c r="K95" s="252"/>
      <c r="L95" s="252"/>
      <c r="M95" s="252"/>
      <c r="N95" s="255"/>
      <c r="O95" s="255"/>
      <c r="P95" s="255"/>
      <c r="Q95" s="255"/>
      <c r="R95" s="255"/>
      <c r="S95" s="255"/>
      <c r="T95" s="252"/>
      <c r="U95" s="252"/>
      <c r="V95" s="252"/>
      <c r="W95" s="255"/>
      <c r="X95" s="255"/>
      <c r="Y95" s="255"/>
      <c r="Z95" s="255"/>
      <c r="AA95" s="252"/>
      <c r="AB95" s="252"/>
      <c r="AC95" s="252"/>
      <c r="AD95" s="252"/>
      <c r="AE95" s="252"/>
      <c r="AF95" s="252"/>
      <c r="AN95" s="229"/>
      <c r="AU95" s="229"/>
      <c r="AZ95" s="229"/>
    </row>
    <row r="96" spans="1:57" s="181" customFormat="1" x14ac:dyDescent="0.2">
      <c r="B96" s="252"/>
      <c r="C96" s="206"/>
      <c r="D96" s="252"/>
      <c r="E96" s="252"/>
      <c r="F96" s="252"/>
      <c r="G96" s="252"/>
      <c r="H96" s="252"/>
      <c r="I96" s="252"/>
      <c r="J96" s="252"/>
      <c r="K96" s="252"/>
      <c r="L96" s="252"/>
      <c r="M96" s="252"/>
      <c r="N96" s="255"/>
      <c r="O96" s="255"/>
      <c r="P96" s="255"/>
      <c r="Q96" s="255"/>
      <c r="R96" s="255"/>
      <c r="S96" s="255"/>
      <c r="T96" s="252"/>
      <c r="U96" s="252"/>
      <c r="V96" s="252"/>
      <c r="W96" s="255"/>
      <c r="X96" s="255"/>
      <c r="Y96" s="255"/>
      <c r="Z96" s="255"/>
      <c r="AA96" s="252"/>
      <c r="AB96" s="252"/>
      <c r="AC96" s="252"/>
      <c r="AD96" s="252"/>
      <c r="AE96" s="252"/>
      <c r="AF96" s="252"/>
      <c r="AN96" s="229"/>
      <c r="AU96" s="229"/>
      <c r="AZ96" s="229"/>
    </row>
    <row r="97" spans="1:52" s="181" customFormat="1" x14ac:dyDescent="0.2">
      <c r="B97" s="252"/>
      <c r="C97" s="206"/>
      <c r="D97" s="252"/>
      <c r="E97" s="252"/>
      <c r="F97" s="252"/>
      <c r="G97" s="252"/>
      <c r="H97" s="252"/>
      <c r="I97" s="252"/>
      <c r="J97" s="252"/>
      <c r="K97" s="252"/>
      <c r="L97" s="252"/>
      <c r="M97" s="252"/>
      <c r="N97" s="255"/>
      <c r="O97" s="255"/>
      <c r="P97" s="255"/>
      <c r="Q97" s="255"/>
      <c r="R97" s="255"/>
      <c r="S97" s="255"/>
      <c r="T97" s="252"/>
      <c r="U97" s="252"/>
      <c r="V97" s="252"/>
      <c r="W97" s="255"/>
      <c r="X97" s="255"/>
      <c r="Y97" s="255"/>
      <c r="Z97" s="255"/>
      <c r="AA97" s="252"/>
      <c r="AB97" s="252"/>
      <c r="AC97" s="252"/>
      <c r="AD97" s="252"/>
      <c r="AE97" s="252"/>
      <c r="AF97" s="252"/>
      <c r="AN97" s="229"/>
      <c r="AU97" s="229"/>
      <c r="AZ97" s="229"/>
    </row>
    <row r="98" spans="1:52" s="181" customFormat="1" x14ac:dyDescent="0.2">
      <c r="B98" s="252"/>
      <c r="C98" s="206"/>
      <c r="D98" s="252"/>
      <c r="E98" s="252"/>
      <c r="F98" s="252"/>
      <c r="G98" s="252"/>
      <c r="H98" s="252"/>
      <c r="I98" s="252"/>
      <c r="J98" s="252"/>
      <c r="K98" s="252"/>
      <c r="L98" s="252"/>
      <c r="M98" s="252"/>
      <c r="N98" s="255"/>
      <c r="O98" s="255"/>
      <c r="P98" s="255"/>
      <c r="Q98" s="255"/>
      <c r="R98" s="255"/>
      <c r="S98" s="255"/>
      <c r="T98" s="252"/>
      <c r="U98" s="252"/>
      <c r="V98" s="252"/>
      <c r="W98" s="255"/>
      <c r="X98" s="255"/>
      <c r="Y98" s="255"/>
      <c r="Z98" s="255"/>
      <c r="AA98" s="252"/>
      <c r="AB98" s="252"/>
      <c r="AC98" s="252"/>
      <c r="AD98" s="252"/>
      <c r="AE98" s="252"/>
      <c r="AF98" s="252"/>
      <c r="AN98" s="229"/>
      <c r="AU98" s="229"/>
      <c r="AZ98" s="229"/>
    </row>
    <row r="99" spans="1:52" s="181" customFormat="1" x14ac:dyDescent="0.2">
      <c r="B99" s="252"/>
      <c r="C99" s="206"/>
      <c r="D99" s="252"/>
      <c r="E99" s="252"/>
      <c r="F99" s="252"/>
      <c r="G99" s="252"/>
      <c r="H99" s="252"/>
      <c r="I99" s="252"/>
      <c r="J99" s="252"/>
      <c r="K99" s="252"/>
      <c r="L99" s="252"/>
      <c r="M99" s="252"/>
      <c r="N99" s="255"/>
      <c r="O99" s="255"/>
      <c r="P99" s="255"/>
      <c r="Q99" s="255"/>
      <c r="R99" s="255"/>
      <c r="S99" s="255"/>
      <c r="T99" s="252"/>
      <c r="U99" s="252"/>
      <c r="V99" s="252"/>
      <c r="W99" s="255"/>
      <c r="X99" s="255"/>
      <c r="Y99" s="255"/>
      <c r="Z99" s="255"/>
      <c r="AA99" s="252"/>
      <c r="AB99" s="252"/>
      <c r="AC99" s="252"/>
      <c r="AD99" s="252"/>
      <c r="AE99" s="252"/>
      <c r="AF99" s="252"/>
    </row>
    <row r="100" spans="1:52" s="181" customFormat="1" x14ac:dyDescent="0.2">
      <c r="B100" s="252"/>
      <c r="C100" s="206"/>
      <c r="D100" s="252"/>
      <c r="E100" s="252"/>
      <c r="F100" s="252"/>
      <c r="G100" s="252"/>
      <c r="H100" s="252"/>
      <c r="I100" s="252"/>
      <c r="J100" s="252"/>
      <c r="K100" s="252"/>
      <c r="L100" s="252"/>
      <c r="M100" s="252"/>
      <c r="N100" s="255"/>
      <c r="O100" s="255"/>
      <c r="P100" s="255"/>
      <c r="Q100" s="255"/>
      <c r="R100" s="255"/>
      <c r="S100" s="255"/>
      <c r="T100" s="252"/>
      <c r="U100" s="252"/>
      <c r="V100" s="252"/>
      <c r="W100" s="255"/>
      <c r="X100" s="255"/>
      <c r="Y100" s="255"/>
      <c r="Z100" s="255"/>
      <c r="AA100" s="252"/>
      <c r="AB100" s="252"/>
      <c r="AC100" s="252"/>
      <c r="AD100" s="252"/>
      <c r="AE100" s="252"/>
      <c r="AF100" s="252"/>
    </row>
    <row r="101" spans="1:52" x14ac:dyDescent="0.2">
      <c r="B101" s="177"/>
      <c r="C101" s="178"/>
      <c r="D101" s="177"/>
      <c r="E101" s="177"/>
      <c r="F101" s="152"/>
      <c r="G101" s="177"/>
      <c r="J101" s="152"/>
      <c r="K101" s="177"/>
      <c r="L101" s="177"/>
      <c r="M101" s="152"/>
      <c r="N101" s="152"/>
      <c r="O101" s="152"/>
    </row>
    <row r="102" spans="1:52" x14ac:dyDescent="0.2">
      <c r="B102" s="177"/>
      <c r="C102" s="178"/>
      <c r="D102" s="177"/>
      <c r="E102" s="177"/>
      <c r="F102" s="152"/>
      <c r="G102" s="177"/>
      <c r="J102" s="152"/>
      <c r="K102" s="177"/>
      <c r="L102" s="177"/>
      <c r="M102" s="152"/>
      <c r="N102" s="152"/>
      <c r="O102" s="152"/>
      <c r="AJ102" s="181"/>
      <c r="AK102" s="181"/>
      <c r="AL102" s="181"/>
      <c r="AM102" s="181"/>
      <c r="AN102" s="181"/>
      <c r="AO102" s="181"/>
      <c r="AP102" s="181"/>
      <c r="AQ102" s="181"/>
      <c r="AR102" s="181"/>
      <c r="AS102" s="181"/>
      <c r="AT102" s="181"/>
    </row>
    <row r="103" spans="1:52" x14ac:dyDescent="0.2">
      <c r="B103" s="179" t="s">
        <v>41</v>
      </c>
      <c r="J103" s="116"/>
      <c r="K103" s="116"/>
      <c r="L103" s="116"/>
      <c r="M103" s="116"/>
      <c r="N103" s="116"/>
      <c r="AJ103" s="181"/>
      <c r="AK103" s="181"/>
      <c r="AL103" s="181"/>
      <c r="AM103" s="181"/>
      <c r="AN103" s="181"/>
      <c r="AO103" s="181"/>
      <c r="AP103" s="181"/>
      <c r="AQ103" s="181"/>
      <c r="AR103" s="181"/>
      <c r="AS103" s="181"/>
      <c r="AT103" s="181"/>
    </row>
    <row r="104" spans="1:52" x14ac:dyDescent="0.2">
      <c r="B104" s="119" t="s">
        <v>42</v>
      </c>
      <c r="C104" s="119" t="s">
        <v>43</v>
      </c>
      <c r="D104" s="182" t="s">
        <v>44</v>
      </c>
      <c r="J104" s="116"/>
      <c r="K104" s="116"/>
      <c r="L104" s="183"/>
      <c r="M104" s="183"/>
      <c r="N104" s="183"/>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row>
    <row r="105" spans="1:52" x14ac:dyDescent="0.2">
      <c r="A105" s="119" t="str">
        <f>B105&amp;C105</f>
        <v>2009Betsi Cadwaladr ULHB</v>
      </c>
      <c r="B105" s="119">
        <v>2009</v>
      </c>
      <c r="C105" s="119" t="s">
        <v>23</v>
      </c>
      <c r="D105" s="184">
        <v>120</v>
      </c>
      <c r="J105" s="116"/>
      <c r="K105" s="116"/>
      <c r="L105" s="183"/>
      <c r="M105" s="183"/>
      <c r="N105" s="183"/>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row>
    <row r="106" spans="1:52" x14ac:dyDescent="0.2">
      <c r="A106" s="119" t="str">
        <f t="shared" ref="A106:A167" si="224">B106&amp;C106</f>
        <v>2009Powys Teaching LHB</v>
      </c>
      <c r="B106" s="119">
        <v>2009</v>
      </c>
      <c r="C106" s="119" t="s">
        <v>27</v>
      </c>
      <c r="D106" s="184">
        <v>17</v>
      </c>
      <c r="J106" s="116"/>
      <c r="K106" s="116"/>
      <c r="L106" s="183"/>
      <c r="M106" s="183"/>
      <c r="N106" s="183"/>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row>
    <row r="107" spans="1:52" x14ac:dyDescent="0.2">
      <c r="A107" s="119" t="str">
        <f t="shared" si="224"/>
        <v>2009Hywel Dda LHB</v>
      </c>
      <c r="B107" s="119">
        <v>2009</v>
      </c>
      <c r="C107" s="119" t="s">
        <v>26</v>
      </c>
      <c r="D107" s="184">
        <v>56</v>
      </c>
      <c r="J107" s="116"/>
      <c r="K107" s="116"/>
      <c r="L107" s="183"/>
      <c r="M107" s="183"/>
      <c r="N107" s="183"/>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row>
    <row r="108" spans="1:52" x14ac:dyDescent="0.2">
      <c r="A108" s="119" t="str">
        <f t="shared" si="224"/>
        <v>2009ABM ULHB</v>
      </c>
      <c r="B108" s="119">
        <v>2009</v>
      </c>
      <c r="C108" s="119" t="s">
        <v>21</v>
      </c>
      <c r="D108" s="184">
        <v>77</v>
      </c>
      <c r="J108" s="116"/>
      <c r="K108" s="116"/>
      <c r="L108" s="183"/>
      <c r="M108" s="183"/>
      <c r="N108" s="183"/>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row>
    <row r="109" spans="1:52" x14ac:dyDescent="0.2">
      <c r="A109" s="119" t="str">
        <f t="shared" si="224"/>
        <v>2009Cwm Taf LHB</v>
      </c>
      <c r="B109" s="119">
        <v>2009</v>
      </c>
      <c r="C109" s="119" t="s">
        <v>25</v>
      </c>
      <c r="D109" s="184">
        <v>52</v>
      </c>
      <c r="J109" s="116"/>
      <c r="K109" s="116"/>
      <c r="L109" s="183"/>
      <c r="M109" s="183"/>
      <c r="N109" s="183"/>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row>
    <row r="110" spans="1:52" x14ac:dyDescent="0.2">
      <c r="A110" s="119" t="str">
        <f t="shared" si="224"/>
        <v>2009Aneurin Bevan LHB</v>
      </c>
      <c r="B110" s="119">
        <v>2009</v>
      </c>
      <c r="C110" s="119" t="s">
        <v>22</v>
      </c>
      <c r="D110" s="184">
        <v>94</v>
      </c>
      <c r="J110" s="116"/>
      <c r="K110" s="116"/>
      <c r="L110" s="183"/>
      <c r="M110" s="183"/>
      <c r="N110" s="183"/>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row>
    <row r="111" spans="1:52" x14ac:dyDescent="0.2">
      <c r="A111" s="119" t="str">
        <f t="shared" si="224"/>
        <v>2009Cardiff &amp; Vale ULHB</v>
      </c>
      <c r="B111" s="119">
        <v>2009</v>
      </c>
      <c r="C111" s="119" t="s">
        <v>24</v>
      </c>
      <c r="D111" s="184">
        <v>70</v>
      </c>
      <c r="J111" s="116"/>
      <c r="K111" s="116"/>
      <c r="L111" s="183"/>
      <c r="M111" s="183"/>
      <c r="N111" s="183"/>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row>
    <row r="112" spans="1:52" x14ac:dyDescent="0.2">
      <c r="A112" s="119" t="str">
        <f t="shared" si="224"/>
        <v>2009Wales</v>
      </c>
      <c r="B112" s="119">
        <v>2009</v>
      </c>
      <c r="C112" s="119" t="s">
        <v>39</v>
      </c>
      <c r="D112" s="184">
        <v>486</v>
      </c>
      <c r="J112" s="116"/>
      <c r="K112" s="116"/>
      <c r="L112" s="183"/>
      <c r="M112" s="183"/>
      <c r="N112" s="183"/>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row>
    <row r="113" spans="1:46" x14ac:dyDescent="0.2">
      <c r="A113" s="119" t="str">
        <f t="shared" si="224"/>
        <v>2010Betsi Cadwaladr ULHB</v>
      </c>
      <c r="B113" s="119">
        <v>2010</v>
      </c>
      <c r="C113" s="119" t="s">
        <v>23</v>
      </c>
      <c r="D113" s="184">
        <v>121</v>
      </c>
      <c r="J113" s="116"/>
      <c r="K113" s="116"/>
      <c r="L113" s="183"/>
      <c r="M113" s="183"/>
      <c r="N113" s="183"/>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row>
    <row r="114" spans="1:46" x14ac:dyDescent="0.2">
      <c r="A114" s="119" t="str">
        <f t="shared" si="224"/>
        <v>2010Powys Teaching LHB</v>
      </c>
      <c r="B114" s="119">
        <v>2010</v>
      </c>
      <c r="C114" s="119" t="s">
        <v>27</v>
      </c>
      <c r="D114" s="184">
        <v>17</v>
      </c>
      <c r="J114" s="116"/>
      <c r="K114" s="116"/>
      <c r="L114" s="183"/>
      <c r="M114" s="183"/>
      <c r="N114" s="183"/>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row>
    <row r="115" spans="1:46" x14ac:dyDescent="0.2">
      <c r="A115" s="119" t="str">
        <f t="shared" si="224"/>
        <v>2010Hywel Dda LHB</v>
      </c>
      <c r="B115" s="119">
        <v>2010</v>
      </c>
      <c r="C115" s="119" t="s">
        <v>26</v>
      </c>
      <c r="D115" s="184">
        <v>55</v>
      </c>
      <c r="J115" s="116"/>
      <c r="K115" s="116"/>
      <c r="L115" s="183"/>
      <c r="M115" s="183"/>
      <c r="N115" s="183"/>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row>
    <row r="116" spans="1:46" x14ac:dyDescent="0.2">
      <c r="A116" s="119" t="str">
        <f t="shared" si="224"/>
        <v>2010ABM ULHB</v>
      </c>
      <c r="B116" s="119">
        <v>2010</v>
      </c>
      <c r="C116" s="119" t="s">
        <v>21</v>
      </c>
      <c r="D116" s="184">
        <v>77</v>
      </c>
      <c r="J116" s="116"/>
      <c r="K116" s="116"/>
      <c r="L116" s="183"/>
      <c r="M116" s="183"/>
      <c r="N116" s="183"/>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row>
    <row r="117" spans="1:46" x14ac:dyDescent="0.2">
      <c r="A117" s="119" t="str">
        <f t="shared" si="224"/>
        <v>2010Cwm Taf LHB</v>
      </c>
      <c r="B117" s="119">
        <v>2010</v>
      </c>
      <c r="C117" s="119" t="s">
        <v>25</v>
      </c>
      <c r="D117" s="184">
        <v>52</v>
      </c>
      <c r="J117" s="116"/>
      <c r="K117" s="116"/>
      <c r="L117" s="183"/>
      <c r="M117" s="183"/>
      <c r="N117" s="183"/>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row>
    <row r="118" spans="1:46" x14ac:dyDescent="0.2">
      <c r="A118" s="119" t="str">
        <f t="shared" si="224"/>
        <v>2010Aneurin Bevan LHB</v>
      </c>
      <c r="B118" s="119">
        <v>2010</v>
      </c>
      <c r="C118" s="119" t="s">
        <v>22</v>
      </c>
      <c r="D118" s="184">
        <v>93</v>
      </c>
      <c r="J118" s="116"/>
      <c r="K118" s="116"/>
      <c r="L118" s="183"/>
      <c r="M118" s="183"/>
      <c r="N118" s="183"/>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row>
    <row r="119" spans="1:46" x14ac:dyDescent="0.2">
      <c r="A119" s="119" t="str">
        <f t="shared" si="224"/>
        <v>2010Cardiff &amp; Vale ULHB</v>
      </c>
      <c r="B119" s="119">
        <v>2010</v>
      </c>
      <c r="C119" s="119" t="s">
        <v>24</v>
      </c>
      <c r="D119" s="184">
        <v>70</v>
      </c>
      <c r="J119" s="116"/>
      <c r="K119" s="116"/>
      <c r="L119" s="183"/>
      <c r="M119" s="183"/>
      <c r="N119" s="183"/>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row>
    <row r="120" spans="1:46" x14ac:dyDescent="0.2">
      <c r="A120" s="119" t="str">
        <f t="shared" si="224"/>
        <v>2010Wales</v>
      </c>
      <c r="B120" s="119">
        <v>2010</v>
      </c>
      <c r="C120" s="119" t="s">
        <v>39</v>
      </c>
      <c r="D120" s="184">
        <v>485</v>
      </c>
      <c r="J120" s="116"/>
      <c r="K120" s="116"/>
      <c r="L120" s="183"/>
      <c r="M120" s="183"/>
      <c r="N120" s="183"/>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row>
    <row r="121" spans="1:46" x14ac:dyDescent="0.2">
      <c r="A121" s="119" t="str">
        <f t="shared" si="224"/>
        <v>2011Betsi Cadwaladr ULHB</v>
      </c>
      <c r="B121" s="119">
        <v>2011</v>
      </c>
      <c r="C121" s="119" t="s">
        <v>23</v>
      </c>
      <c r="D121" s="184">
        <v>121</v>
      </c>
      <c r="J121" s="116"/>
      <c r="K121" s="116"/>
      <c r="L121" s="183"/>
      <c r="M121" s="183"/>
      <c r="N121" s="183"/>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row>
    <row r="122" spans="1:46" x14ac:dyDescent="0.2">
      <c r="A122" s="119" t="str">
        <f t="shared" si="224"/>
        <v>2011Powys Teaching LHB</v>
      </c>
      <c r="B122" s="119">
        <v>2011</v>
      </c>
      <c r="C122" s="119" t="s">
        <v>27</v>
      </c>
      <c r="D122" s="184">
        <v>17</v>
      </c>
      <c r="J122" s="116"/>
      <c r="K122" s="116"/>
      <c r="L122" s="183"/>
      <c r="M122" s="183"/>
      <c r="N122" s="183"/>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row>
    <row r="123" spans="1:46" x14ac:dyDescent="0.2">
      <c r="A123" s="119" t="str">
        <f t="shared" si="224"/>
        <v>2011Hywel Dda LHB</v>
      </c>
      <c r="B123" s="119">
        <v>2011</v>
      </c>
      <c r="C123" s="119" t="s">
        <v>26</v>
      </c>
      <c r="D123" s="184">
        <v>55</v>
      </c>
      <c r="J123" s="116"/>
      <c r="K123" s="116"/>
      <c r="L123" s="183"/>
      <c r="M123" s="183"/>
      <c r="N123" s="183"/>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row>
    <row r="124" spans="1:46" x14ac:dyDescent="0.2">
      <c r="A124" s="119" t="str">
        <f t="shared" si="224"/>
        <v>2011ABM ULHB</v>
      </c>
      <c r="B124" s="119">
        <v>2011</v>
      </c>
      <c r="C124" s="119" t="s">
        <v>21</v>
      </c>
      <c r="D124" s="184">
        <v>77</v>
      </c>
      <c r="J124" s="116"/>
      <c r="K124" s="116"/>
      <c r="L124" s="183"/>
      <c r="M124" s="183"/>
      <c r="N124" s="183"/>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row>
    <row r="125" spans="1:46" x14ac:dyDescent="0.2">
      <c r="A125" s="119" t="str">
        <f t="shared" si="224"/>
        <v>2011Cardiff &amp; Vale ULHB</v>
      </c>
      <c r="B125" s="119">
        <v>2011</v>
      </c>
      <c r="C125" s="119" t="s">
        <v>24</v>
      </c>
      <c r="D125" s="184">
        <v>68</v>
      </c>
      <c r="J125" s="116"/>
      <c r="K125" s="116"/>
      <c r="L125" s="183"/>
      <c r="M125" s="183"/>
      <c r="N125" s="183"/>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row>
    <row r="126" spans="1:46" x14ac:dyDescent="0.2">
      <c r="A126" s="119" t="str">
        <f t="shared" si="224"/>
        <v>2011Cwm Taf LHB</v>
      </c>
      <c r="B126" s="119">
        <v>2011</v>
      </c>
      <c r="C126" s="119" t="s">
        <v>25</v>
      </c>
      <c r="D126" s="184">
        <v>51</v>
      </c>
      <c r="J126" s="116"/>
      <c r="K126" s="116"/>
      <c r="L126" s="183"/>
      <c r="M126" s="183"/>
      <c r="N126" s="183"/>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row>
    <row r="127" spans="1:46" x14ac:dyDescent="0.2">
      <c r="A127" s="119" t="str">
        <f t="shared" si="224"/>
        <v>2011Aneurin Bevan LHB</v>
      </c>
      <c r="B127" s="119">
        <v>2011</v>
      </c>
      <c r="C127" s="119" t="s">
        <v>22</v>
      </c>
      <c r="D127" s="184">
        <v>92</v>
      </c>
      <c r="J127" s="116"/>
      <c r="K127" s="116"/>
      <c r="L127" s="183"/>
      <c r="M127" s="183"/>
      <c r="N127" s="183"/>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row>
    <row r="128" spans="1:46" x14ac:dyDescent="0.2">
      <c r="A128" s="119" t="str">
        <f t="shared" si="224"/>
        <v>2011Wales</v>
      </c>
      <c r="B128" s="119">
        <v>2011</v>
      </c>
      <c r="C128" s="119" t="s">
        <v>39</v>
      </c>
      <c r="D128" s="184">
        <v>481</v>
      </c>
      <c r="J128" s="116"/>
      <c r="K128" s="116"/>
      <c r="L128" s="183"/>
      <c r="M128" s="183"/>
      <c r="N128" s="183"/>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row>
    <row r="129" spans="1:46" x14ac:dyDescent="0.2">
      <c r="A129" s="119" t="str">
        <f t="shared" si="224"/>
        <v>2012Betsi Cadwaladr ULHB</v>
      </c>
      <c r="B129" s="119">
        <v>2012</v>
      </c>
      <c r="C129" s="119" t="s">
        <v>23</v>
      </c>
      <c r="D129" s="184">
        <v>119</v>
      </c>
      <c r="J129" s="116"/>
      <c r="K129" s="116"/>
      <c r="L129" s="183"/>
      <c r="M129" s="183"/>
      <c r="N129" s="183"/>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row>
    <row r="130" spans="1:46" x14ac:dyDescent="0.2">
      <c r="A130" s="119" t="str">
        <f t="shared" si="224"/>
        <v>2012Powys Teaching LHB</v>
      </c>
      <c r="B130" s="119">
        <v>2012</v>
      </c>
      <c r="C130" s="119" t="s">
        <v>27</v>
      </c>
      <c r="D130" s="184">
        <v>17</v>
      </c>
      <c r="J130" s="116"/>
      <c r="K130" s="116"/>
      <c r="L130" s="183"/>
      <c r="M130" s="183"/>
      <c r="N130" s="183"/>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row>
    <row r="131" spans="1:46" x14ac:dyDescent="0.2">
      <c r="A131" s="119" t="str">
        <f t="shared" si="224"/>
        <v>2012Hywel Dda LHB</v>
      </c>
      <c r="B131" s="119">
        <v>2012</v>
      </c>
      <c r="C131" s="119" t="s">
        <v>26</v>
      </c>
      <c r="D131" s="184">
        <v>55</v>
      </c>
      <c r="J131" s="116"/>
      <c r="K131" s="116"/>
      <c r="L131" s="183"/>
      <c r="M131" s="183"/>
      <c r="N131" s="183"/>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row>
    <row r="132" spans="1:46" x14ac:dyDescent="0.2">
      <c r="A132" s="119" t="str">
        <f t="shared" si="224"/>
        <v>2012ABM ULHB</v>
      </c>
      <c r="B132" s="119">
        <v>2012</v>
      </c>
      <c r="C132" s="119" t="s">
        <v>21</v>
      </c>
      <c r="D132" s="184">
        <v>77</v>
      </c>
      <c r="J132" s="116"/>
      <c r="K132" s="116"/>
      <c r="L132" s="183"/>
      <c r="M132" s="183"/>
      <c r="N132" s="183"/>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row>
    <row r="133" spans="1:46" x14ac:dyDescent="0.2">
      <c r="A133" s="119" t="str">
        <f t="shared" si="224"/>
        <v>2012Cardiff &amp; Vale ULHB</v>
      </c>
      <c r="B133" s="119">
        <v>2012</v>
      </c>
      <c r="C133" s="119" t="s">
        <v>24</v>
      </c>
      <c r="D133" s="184">
        <v>67</v>
      </c>
      <c r="J133" s="116"/>
      <c r="K133" s="116"/>
      <c r="L133" s="183"/>
      <c r="M133" s="183"/>
      <c r="N133" s="183"/>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row>
    <row r="134" spans="1:46" x14ac:dyDescent="0.2">
      <c r="A134" s="119" t="str">
        <f t="shared" si="224"/>
        <v>2012Cwm Taf LHB</v>
      </c>
      <c r="B134" s="119">
        <v>2012</v>
      </c>
      <c r="C134" s="119" t="s">
        <v>25</v>
      </c>
      <c r="D134" s="184">
        <v>48</v>
      </c>
      <c r="J134" s="116"/>
      <c r="K134" s="116"/>
      <c r="L134" s="183"/>
      <c r="M134" s="183"/>
      <c r="N134" s="183"/>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row>
    <row r="135" spans="1:46" x14ac:dyDescent="0.2">
      <c r="A135" s="119" t="str">
        <f t="shared" si="224"/>
        <v>2012Aneurin Bevan LHB</v>
      </c>
      <c r="B135" s="119">
        <v>2012</v>
      </c>
      <c r="C135" s="119" t="s">
        <v>22</v>
      </c>
      <c r="D135" s="184">
        <v>91</v>
      </c>
      <c r="J135" s="116"/>
      <c r="K135" s="116"/>
      <c r="L135" s="183"/>
      <c r="M135" s="183"/>
      <c r="N135" s="183"/>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row>
    <row r="136" spans="1:46" x14ac:dyDescent="0.2">
      <c r="A136" s="119" t="str">
        <f t="shared" si="224"/>
        <v>2012Wales</v>
      </c>
      <c r="B136" s="119">
        <v>2012</v>
      </c>
      <c r="C136" s="119" t="s">
        <v>39</v>
      </c>
      <c r="D136" s="184">
        <v>474</v>
      </c>
      <c r="J136" s="116"/>
      <c r="K136" s="116"/>
      <c r="L136" s="183"/>
      <c r="M136" s="183"/>
      <c r="N136" s="183"/>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row>
    <row r="137" spans="1:46" x14ac:dyDescent="0.2">
      <c r="A137" s="119" t="str">
        <f t="shared" si="224"/>
        <v>2013Betsi Cadwaladr ULHB</v>
      </c>
      <c r="B137" s="119">
        <v>2013</v>
      </c>
      <c r="C137" s="119" t="s">
        <v>23</v>
      </c>
      <c r="D137" s="184">
        <v>118</v>
      </c>
      <c r="J137" s="116"/>
      <c r="K137" s="116"/>
      <c r="L137" s="183"/>
      <c r="M137" s="183"/>
      <c r="N137" s="183"/>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row>
    <row r="138" spans="1:46" x14ac:dyDescent="0.2">
      <c r="A138" s="119" t="str">
        <f t="shared" si="224"/>
        <v>2013Powys Teaching LHB</v>
      </c>
      <c r="B138" s="119">
        <v>2013</v>
      </c>
      <c r="C138" s="119" t="s">
        <v>27</v>
      </c>
      <c r="D138" s="184">
        <v>17</v>
      </c>
      <c r="J138" s="116"/>
      <c r="K138" s="116"/>
      <c r="L138" s="183"/>
      <c r="M138" s="183"/>
      <c r="N138" s="183"/>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row>
    <row r="139" spans="1:46" x14ac:dyDescent="0.2">
      <c r="A139" s="119" t="str">
        <f t="shared" si="224"/>
        <v>2013Hywel Dda LHB</v>
      </c>
      <c r="B139" s="119">
        <v>2013</v>
      </c>
      <c r="C139" s="119" t="s">
        <v>26</v>
      </c>
      <c r="D139" s="184">
        <v>55</v>
      </c>
      <c r="J139" s="116"/>
      <c r="K139" s="116"/>
      <c r="L139" s="183"/>
      <c r="M139" s="183"/>
      <c r="N139" s="183"/>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row>
    <row r="140" spans="1:46" x14ac:dyDescent="0.2">
      <c r="A140" s="119" t="str">
        <f t="shared" si="224"/>
        <v>2013ABM ULHB</v>
      </c>
      <c r="B140" s="119">
        <v>2013</v>
      </c>
      <c r="C140" s="119" t="s">
        <v>21</v>
      </c>
      <c r="D140" s="184">
        <v>77</v>
      </c>
      <c r="J140" s="116"/>
      <c r="K140" s="116"/>
      <c r="L140" s="183"/>
      <c r="M140" s="183"/>
      <c r="N140" s="183"/>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row>
    <row r="141" spans="1:46" x14ac:dyDescent="0.2">
      <c r="A141" s="119" t="str">
        <f t="shared" si="224"/>
        <v>2013Cardiff &amp; Vale ULHB</v>
      </c>
      <c r="B141" s="119">
        <v>2013</v>
      </c>
      <c r="C141" s="119" t="s">
        <v>24</v>
      </c>
      <c r="D141" s="184">
        <v>67</v>
      </c>
      <c r="J141" s="116"/>
      <c r="K141" s="116"/>
      <c r="L141" s="183"/>
      <c r="M141" s="183"/>
      <c r="N141" s="183"/>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row>
    <row r="142" spans="1:46" x14ac:dyDescent="0.2">
      <c r="A142" s="119" t="str">
        <f t="shared" si="224"/>
        <v>2013Cwm Taf LHB</v>
      </c>
      <c r="B142" s="119">
        <v>2013</v>
      </c>
      <c r="C142" s="119" t="s">
        <v>25</v>
      </c>
      <c r="D142" s="184">
        <v>48</v>
      </c>
      <c r="J142" s="116"/>
      <c r="K142" s="116"/>
      <c r="L142" s="183"/>
      <c r="M142" s="183"/>
      <c r="N142" s="183"/>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row>
    <row r="143" spans="1:46" x14ac:dyDescent="0.2">
      <c r="A143" s="119" t="str">
        <f t="shared" si="224"/>
        <v>2013Aneurin Bevan LHB</v>
      </c>
      <c r="B143" s="119">
        <v>2013</v>
      </c>
      <c r="C143" s="119" t="s">
        <v>22</v>
      </c>
      <c r="D143" s="184">
        <v>89</v>
      </c>
      <c r="J143" s="116"/>
      <c r="K143" s="116"/>
      <c r="L143" s="183"/>
      <c r="M143" s="183"/>
      <c r="N143" s="183"/>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5"/>
      <c r="AK143" s="185"/>
      <c r="AL143" s="185"/>
      <c r="AM143" s="185"/>
      <c r="AN143" s="185"/>
      <c r="AO143" s="185"/>
      <c r="AP143" s="181"/>
      <c r="AQ143" s="181"/>
      <c r="AR143" s="181"/>
      <c r="AS143" s="181"/>
      <c r="AT143" s="181"/>
    </row>
    <row r="144" spans="1:46" x14ac:dyDescent="0.2">
      <c r="A144" s="119" t="str">
        <f t="shared" si="224"/>
        <v>2013Wales</v>
      </c>
      <c r="B144" s="119">
        <v>2013</v>
      </c>
      <c r="C144" s="119" t="s">
        <v>39</v>
      </c>
      <c r="D144" s="184">
        <v>471</v>
      </c>
      <c r="E144" s="170"/>
      <c r="J144" s="116"/>
      <c r="K144" s="116"/>
      <c r="L144" s="183"/>
      <c r="M144" s="183"/>
      <c r="N144" s="183"/>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77"/>
      <c r="AK144" s="177"/>
      <c r="AL144" s="177"/>
      <c r="AM144" s="177"/>
      <c r="AN144" s="177"/>
      <c r="AO144" s="177"/>
      <c r="AP144" s="181"/>
      <c r="AQ144" s="181"/>
      <c r="AR144" s="181"/>
      <c r="AS144" s="181"/>
      <c r="AT144" s="181"/>
    </row>
    <row r="145" spans="1:46" x14ac:dyDescent="0.2">
      <c r="A145" s="119" t="str">
        <f t="shared" si="224"/>
        <v>2014Betsi Cadwaladr ULHB</v>
      </c>
      <c r="B145" s="119">
        <v>2014</v>
      </c>
      <c r="C145" s="119" t="s">
        <v>23</v>
      </c>
      <c r="D145" s="184">
        <v>115</v>
      </c>
      <c r="E145" s="170"/>
      <c r="J145" s="116"/>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77"/>
      <c r="AK145" s="177"/>
      <c r="AL145" s="177"/>
      <c r="AM145" s="177"/>
      <c r="AN145" s="177"/>
      <c r="AO145" s="177"/>
      <c r="AP145" s="181"/>
      <c r="AQ145" s="181"/>
      <c r="AR145" s="181"/>
      <c r="AS145" s="181"/>
      <c r="AT145" s="181"/>
    </row>
    <row r="146" spans="1:46" x14ac:dyDescent="0.2">
      <c r="A146" s="119" t="str">
        <f t="shared" si="224"/>
        <v>2014Powys Teaching LHB</v>
      </c>
      <c r="B146" s="119">
        <v>2014</v>
      </c>
      <c r="C146" s="119" t="s">
        <v>27</v>
      </c>
      <c r="D146" s="184">
        <v>16</v>
      </c>
      <c r="E146" s="170"/>
      <c r="G146" s="186"/>
      <c r="J146" s="116"/>
      <c r="L146" s="177"/>
      <c r="M146" s="178"/>
      <c r="N146" s="177"/>
      <c r="O146" s="177"/>
      <c r="P146" s="177"/>
      <c r="Q146" s="177"/>
      <c r="R146" s="181"/>
      <c r="S146" s="181"/>
      <c r="T146" s="177"/>
      <c r="U146" s="177"/>
      <c r="V146" s="181"/>
      <c r="W146" s="177"/>
      <c r="X146" s="177"/>
      <c r="Y146" s="177"/>
      <c r="Z146" s="177"/>
      <c r="AA146" s="177"/>
      <c r="AB146" s="177"/>
      <c r="AC146" s="177"/>
      <c r="AD146" s="177"/>
      <c r="AE146" s="177"/>
      <c r="AF146" s="177"/>
      <c r="AG146" s="177"/>
      <c r="AH146" s="177"/>
      <c r="AI146" s="177"/>
      <c r="AJ146" s="177"/>
      <c r="AK146" s="177"/>
      <c r="AL146" s="177"/>
      <c r="AM146" s="177"/>
      <c r="AN146" s="177"/>
      <c r="AO146" s="177"/>
      <c r="AP146" s="181"/>
      <c r="AQ146" s="181"/>
      <c r="AR146" s="181"/>
      <c r="AS146" s="181"/>
      <c r="AT146" s="181"/>
    </row>
    <row r="147" spans="1:46" x14ac:dyDescent="0.2">
      <c r="A147" s="119" t="str">
        <f t="shared" si="224"/>
        <v>2014Hywel Dda LHB</v>
      </c>
      <c r="B147" s="119">
        <v>2014</v>
      </c>
      <c r="C147" s="119" t="s">
        <v>26</v>
      </c>
      <c r="D147" s="184">
        <v>56</v>
      </c>
      <c r="E147" s="170"/>
      <c r="G147" s="186"/>
      <c r="J147" s="116"/>
      <c r="L147" s="177"/>
      <c r="M147" s="178"/>
      <c r="N147" s="177"/>
      <c r="O147" s="177"/>
      <c r="P147" s="177"/>
      <c r="Q147" s="177"/>
      <c r="R147" s="181"/>
      <c r="S147" s="181"/>
      <c r="T147" s="177"/>
      <c r="U147" s="177"/>
      <c r="V147" s="181"/>
      <c r="W147" s="177"/>
      <c r="X147" s="177"/>
      <c r="Y147" s="177"/>
      <c r="Z147" s="177"/>
      <c r="AA147" s="177"/>
      <c r="AB147" s="177"/>
      <c r="AC147" s="177"/>
      <c r="AD147" s="177"/>
      <c r="AE147" s="177"/>
      <c r="AF147" s="177"/>
      <c r="AG147" s="177"/>
      <c r="AH147" s="177"/>
      <c r="AI147" s="177"/>
      <c r="AJ147" s="177"/>
      <c r="AK147" s="177"/>
      <c r="AL147" s="177"/>
      <c r="AM147" s="177"/>
      <c r="AN147" s="177"/>
      <c r="AO147" s="177"/>
      <c r="AP147" s="181"/>
      <c r="AQ147" s="181"/>
      <c r="AR147" s="181"/>
      <c r="AS147" s="181"/>
      <c r="AT147" s="181"/>
    </row>
    <row r="148" spans="1:46" x14ac:dyDescent="0.2">
      <c r="A148" s="119" t="str">
        <f t="shared" si="224"/>
        <v>2014ABM ULHB</v>
      </c>
      <c r="B148" s="119">
        <v>2014</v>
      </c>
      <c r="C148" s="119" t="s">
        <v>21</v>
      </c>
      <c r="D148" s="184">
        <v>77</v>
      </c>
      <c r="E148" s="170"/>
      <c r="G148" s="186"/>
      <c r="J148" s="116"/>
      <c r="L148" s="177"/>
      <c r="M148" s="178"/>
      <c r="N148" s="177"/>
      <c r="O148" s="177"/>
      <c r="P148" s="177"/>
      <c r="Q148" s="177"/>
      <c r="R148" s="181"/>
      <c r="S148" s="181"/>
      <c r="T148" s="177"/>
      <c r="U148" s="177"/>
      <c r="V148" s="181"/>
      <c r="W148" s="177"/>
      <c r="X148" s="177"/>
      <c r="Y148" s="177"/>
      <c r="Z148" s="177"/>
      <c r="AA148" s="177"/>
      <c r="AB148" s="177"/>
      <c r="AC148" s="177"/>
      <c r="AD148" s="177"/>
      <c r="AE148" s="177"/>
      <c r="AF148" s="177"/>
      <c r="AG148" s="177"/>
      <c r="AH148" s="177"/>
      <c r="AI148" s="177"/>
      <c r="AJ148" s="177"/>
      <c r="AK148" s="177"/>
      <c r="AL148" s="177"/>
      <c r="AM148" s="177"/>
      <c r="AN148" s="177"/>
      <c r="AO148" s="177"/>
      <c r="AP148" s="181"/>
      <c r="AQ148" s="181"/>
      <c r="AR148" s="181"/>
      <c r="AS148" s="181"/>
      <c r="AT148" s="181"/>
    </row>
    <row r="149" spans="1:46" x14ac:dyDescent="0.2">
      <c r="A149" s="119" t="str">
        <f t="shared" si="224"/>
        <v>2014Cardiff &amp; Vale ULHB</v>
      </c>
      <c r="B149" s="119">
        <v>2014</v>
      </c>
      <c r="C149" s="119" t="s">
        <v>24</v>
      </c>
      <c r="D149" s="184">
        <v>67</v>
      </c>
      <c r="E149" s="170"/>
      <c r="G149" s="186"/>
      <c r="J149" s="116"/>
      <c r="L149" s="177"/>
      <c r="M149" s="178"/>
      <c r="N149" s="177"/>
      <c r="O149" s="177"/>
      <c r="P149" s="177"/>
      <c r="Q149" s="177"/>
      <c r="R149" s="181"/>
      <c r="S149" s="181"/>
      <c r="T149" s="177"/>
      <c r="U149" s="177"/>
      <c r="V149" s="181"/>
      <c r="W149" s="177"/>
      <c r="X149" s="177"/>
      <c r="Y149" s="177"/>
      <c r="Z149" s="177"/>
      <c r="AA149" s="177"/>
      <c r="AB149" s="177"/>
      <c r="AC149" s="177"/>
      <c r="AD149" s="177"/>
      <c r="AE149" s="177"/>
      <c r="AF149" s="177"/>
      <c r="AG149" s="177"/>
      <c r="AH149" s="177"/>
      <c r="AI149" s="177"/>
      <c r="AJ149" s="177"/>
      <c r="AK149" s="177"/>
      <c r="AL149" s="177"/>
      <c r="AM149" s="177"/>
      <c r="AN149" s="177"/>
      <c r="AO149" s="177"/>
      <c r="AP149" s="181"/>
      <c r="AQ149" s="181"/>
      <c r="AR149" s="181"/>
      <c r="AS149" s="181"/>
      <c r="AT149" s="181"/>
    </row>
    <row r="150" spans="1:46" x14ac:dyDescent="0.2">
      <c r="A150" s="119" t="str">
        <f t="shared" si="224"/>
        <v>2014Cwm Taf LHB</v>
      </c>
      <c r="B150" s="119">
        <v>2014</v>
      </c>
      <c r="C150" s="119" t="s">
        <v>25</v>
      </c>
      <c r="D150" s="184">
        <v>47</v>
      </c>
      <c r="E150" s="170"/>
      <c r="G150" s="186"/>
      <c r="J150" s="116"/>
      <c r="L150" s="177"/>
      <c r="M150" s="178"/>
      <c r="N150" s="177"/>
      <c r="O150" s="177"/>
      <c r="P150" s="177"/>
      <c r="Q150" s="177"/>
      <c r="R150" s="181"/>
      <c r="S150" s="181"/>
      <c r="T150" s="177"/>
      <c r="U150" s="177"/>
      <c r="V150" s="181"/>
      <c r="W150" s="177"/>
      <c r="X150" s="177"/>
      <c r="Y150" s="177"/>
      <c r="Z150" s="177"/>
      <c r="AA150" s="177"/>
      <c r="AB150" s="177"/>
      <c r="AC150" s="177"/>
      <c r="AD150" s="177"/>
      <c r="AE150" s="177"/>
      <c r="AF150" s="177"/>
      <c r="AG150" s="177"/>
      <c r="AH150" s="177"/>
      <c r="AI150" s="177"/>
      <c r="AJ150" s="177"/>
      <c r="AK150" s="177"/>
      <c r="AL150" s="177"/>
      <c r="AM150" s="177"/>
      <c r="AN150" s="177"/>
      <c r="AO150" s="177"/>
      <c r="AP150" s="181"/>
      <c r="AQ150" s="181"/>
      <c r="AR150" s="181"/>
      <c r="AS150" s="181"/>
      <c r="AT150" s="181"/>
    </row>
    <row r="151" spans="1:46" x14ac:dyDescent="0.2">
      <c r="A151" s="119" t="str">
        <f t="shared" si="224"/>
        <v>2014Aneurin Bevan LHB</v>
      </c>
      <c r="B151" s="119">
        <v>2014</v>
      </c>
      <c r="C151" s="119" t="s">
        <v>22</v>
      </c>
      <c r="D151" s="184">
        <v>87</v>
      </c>
      <c r="E151" s="170"/>
      <c r="G151" s="186"/>
      <c r="J151" s="116"/>
      <c r="L151" s="177"/>
      <c r="M151" s="178"/>
      <c r="N151" s="177"/>
      <c r="O151" s="177"/>
      <c r="P151" s="177"/>
      <c r="Q151" s="177"/>
      <c r="R151" s="181"/>
      <c r="S151" s="181"/>
      <c r="T151" s="177"/>
      <c r="U151" s="177"/>
      <c r="V151" s="181"/>
      <c r="W151" s="177"/>
      <c r="X151" s="177"/>
      <c r="Y151" s="177"/>
      <c r="Z151" s="177"/>
      <c r="AA151" s="177"/>
      <c r="AB151" s="177"/>
      <c r="AC151" s="177"/>
      <c r="AD151" s="177"/>
      <c r="AE151" s="177"/>
      <c r="AF151" s="177"/>
      <c r="AG151" s="177"/>
      <c r="AH151" s="177"/>
      <c r="AI151" s="177"/>
      <c r="AJ151" s="181"/>
      <c r="AK151" s="181"/>
      <c r="AL151" s="181"/>
      <c r="AM151" s="181"/>
      <c r="AN151" s="181"/>
      <c r="AO151" s="181"/>
      <c r="AP151" s="181"/>
      <c r="AQ151" s="181"/>
      <c r="AR151" s="181"/>
      <c r="AS151" s="181"/>
      <c r="AT151" s="181"/>
    </row>
    <row r="152" spans="1:46" x14ac:dyDescent="0.2">
      <c r="A152" s="119" t="str">
        <f t="shared" si="224"/>
        <v>2014Wales</v>
      </c>
      <c r="B152" s="119">
        <v>2014</v>
      </c>
      <c r="C152" s="119" t="s">
        <v>39</v>
      </c>
      <c r="D152" s="184">
        <v>465</v>
      </c>
      <c r="E152" s="170"/>
      <c r="G152" s="187"/>
      <c r="L152" s="177"/>
      <c r="M152" s="178"/>
      <c r="N152" s="177"/>
      <c r="O152" s="177"/>
      <c r="P152" s="177"/>
      <c r="Q152" s="177"/>
      <c r="R152" s="181"/>
      <c r="S152" s="181"/>
      <c r="T152" s="177"/>
      <c r="U152" s="177"/>
      <c r="V152" s="181"/>
      <c r="W152" s="177"/>
      <c r="X152" s="177"/>
      <c r="Y152" s="177"/>
      <c r="Z152" s="177"/>
      <c r="AA152" s="177"/>
      <c r="AB152" s="177"/>
      <c r="AC152" s="177"/>
      <c r="AD152" s="177"/>
      <c r="AE152" s="177"/>
      <c r="AF152" s="177"/>
      <c r="AG152" s="177"/>
      <c r="AH152" s="177"/>
      <c r="AI152" s="177"/>
      <c r="AJ152" s="181"/>
      <c r="AK152" s="181"/>
      <c r="AL152" s="181"/>
      <c r="AM152" s="181"/>
      <c r="AN152" s="181"/>
      <c r="AO152" s="181"/>
      <c r="AP152" s="181"/>
      <c r="AQ152" s="181"/>
      <c r="AR152" s="181"/>
      <c r="AS152" s="181"/>
      <c r="AT152" s="181"/>
    </row>
    <row r="153" spans="1:46" x14ac:dyDescent="0.2">
      <c r="A153" s="119" t="str">
        <f t="shared" si="224"/>
        <v>2015Betsi Cadwaladr ULHB</v>
      </c>
      <c r="B153" s="116">
        <v>2015</v>
      </c>
      <c r="C153" s="116" t="s">
        <v>23</v>
      </c>
      <c r="D153" s="184">
        <v>114</v>
      </c>
      <c r="E153" s="170"/>
      <c r="G153" s="184"/>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row>
    <row r="154" spans="1:46" x14ac:dyDescent="0.2">
      <c r="A154" s="119" t="str">
        <f t="shared" si="224"/>
        <v>2015Powys Teaching LHB</v>
      </c>
      <c r="B154" s="116">
        <v>2015</v>
      </c>
      <c r="C154" s="116" t="s">
        <v>27</v>
      </c>
      <c r="D154" s="184">
        <v>17</v>
      </c>
      <c r="E154" s="170"/>
      <c r="G154" s="184"/>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row>
    <row r="155" spans="1:46" x14ac:dyDescent="0.2">
      <c r="A155" s="119" t="str">
        <f t="shared" si="224"/>
        <v>2015Hywel Dda LHB</v>
      </c>
      <c r="B155" s="116">
        <v>2015</v>
      </c>
      <c r="C155" s="116" t="s">
        <v>26</v>
      </c>
      <c r="D155" s="184">
        <v>54</v>
      </c>
      <c r="E155" s="170"/>
      <c r="G155" s="184"/>
      <c r="J155" s="116"/>
      <c r="K155" s="116"/>
      <c r="L155" s="183"/>
      <c r="M155" s="183"/>
      <c r="N155" s="183"/>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row>
    <row r="156" spans="1:46" x14ac:dyDescent="0.2">
      <c r="A156" s="119" t="str">
        <f t="shared" si="224"/>
        <v>2015ABM ULHB</v>
      </c>
      <c r="B156" s="116">
        <v>2015</v>
      </c>
      <c r="C156" s="116" t="s">
        <v>21</v>
      </c>
      <c r="D156" s="184">
        <v>75</v>
      </c>
      <c r="E156" s="170"/>
      <c r="G156" s="184"/>
      <c r="J156" s="116"/>
      <c r="K156" s="116"/>
      <c r="L156" s="183"/>
      <c r="M156" s="183"/>
      <c r="N156" s="183"/>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row>
    <row r="157" spans="1:46" x14ac:dyDescent="0.2">
      <c r="A157" s="119" t="str">
        <f t="shared" si="224"/>
        <v>2015Cardiff &amp; Vale ULHB</v>
      </c>
      <c r="B157" s="116">
        <v>2015</v>
      </c>
      <c r="C157" s="116" t="s">
        <v>24</v>
      </c>
      <c r="D157" s="184">
        <v>66</v>
      </c>
      <c r="E157" s="170"/>
      <c r="G157" s="184"/>
      <c r="J157" s="116"/>
      <c r="K157" s="116"/>
      <c r="L157" s="183"/>
      <c r="M157" s="183"/>
      <c r="N157" s="183"/>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row>
    <row r="158" spans="1:46" x14ac:dyDescent="0.2">
      <c r="A158" s="119" t="str">
        <f t="shared" si="224"/>
        <v>2015Cwm Taf LHB</v>
      </c>
      <c r="B158" s="116">
        <v>2015</v>
      </c>
      <c r="C158" s="116" t="s">
        <v>25</v>
      </c>
      <c r="D158" s="184">
        <v>46</v>
      </c>
      <c r="E158" s="170"/>
      <c r="J158" s="116"/>
      <c r="K158" s="116"/>
      <c r="L158" s="183"/>
      <c r="M158" s="183"/>
      <c r="N158" s="183"/>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row>
    <row r="159" spans="1:46" x14ac:dyDescent="0.2">
      <c r="A159" s="119" t="str">
        <f t="shared" si="224"/>
        <v>2015Aneurin Bevan LHB</v>
      </c>
      <c r="B159" s="116">
        <v>2015</v>
      </c>
      <c r="C159" s="116" t="s">
        <v>22</v>
      </c>
      <c r="D159" s="184">
        <v>87</v>
      </c>
      <c r="J159" s="116"/>
      <c r="K159" s="116"/>
      <c r="L159" s="116"/>
      <c r="M159" s="116"/>
      <c r="N159" s="116"/>
    </row>
    <row r="160" spans="1:46" x14ac:dyDescent="0.2">
      <c r="A160" s="119" t="str">
        <f t="shared" si="224"/>
        <v>2015Wales</v>
      </c>
      <c r="B160" s="116">
        <v>2015</v>
      </c>
      <c r="C160" s="116" t="s">
        <v>39</v>
      </c>
      <c r="D160" s="184">
        <f>SUM(D153:D159)</f>
        <v>459</v>
      </c>
    </row>
    <row r="161" spans="1:4" x14ac:dyDescent="0.2">
      <c r="A161" s="119" t="str">
        <f t="shared" si="224"/>
        <v>2016Betsi Cadwaladr ULHB</v>
      </c>
      <c r="B161" s="116">
        <v>2016</v>
      </c>
      <c r="C161" s="116" t="s">
        <v>23</v>
      </c>
      <c r="D161" s="119">
        <v>112</v>
      </c>
    </row>
    <row r="162" spans="1:4" x14ac:dyDescent="0.2">
      <c r="A162" s="119" t="str">
        <f t="shared" si="224"/>
        <v>2016Powys Teaching LHB</v>
      </c>
      <c r="B162" s="116">
        <v>2016</v>
      </c>
      <c r="C162" s="116" t="s">
        <v>27</v>
      </c>
      <c r="D162" s="119">
        <v>17</v>
      </c>
    </row>
    <row r="163" spans="1:4" x14ac:dyDescent="0.2">
      <c r="A163" s="119" t="str">
        <f t="shared" si="224"/>
        <v>2016Hywel Dda LHB</v>
      </c>
      <c r="B163" s="116">
        <v>2016</v>
      </c>
      <c r="C163" s="116" t="s">
        <v>26</v>
      </c>
      <c r="D163" s="119">
        <v>54</v>
      </c>
    </row>
    <row r="164" spans="1:4" x14ac:dyDescent="0.2">
      <c r="A164" s="119" t="str">
        <f t="shared" si="224"/>
        <v>2016ABM ULHB</v>
      </c>
      <c r="B164" s="116">
        <v>2016</v>
      </c>
      <c r="C164" s="116" t="s">
        <v>21</v>
      </c>
      <c r="D164" s="119">
        <v>73</v>
      </c>
    </row>
    <row r="165" spans="1:4" x14ac:dyDescent="0.2">
      <c r="A165" s="119" t="str">
        <f t="shared" si="224"/>
        <v>2016Cardiff &amp; Vale ULHB</v>
      </c>
      <c r="B165" s="116">
        <v>2016</v>
      </c>
      <c r="C165" s="116" t="s">
        <v>24</v>
      </c>
      <c r="D165" s="119">
        <v>66</v>
      </c>
    </row>
    <row r="166" spans="1:4" x14ac:dyDescent="0.2">
      <c r="A166" s="119" t="str">
        <f t="shared" si="224"/>
        <v>2016Cwm Taf LHB</v>
      </c>
      <c r="B166" s="116">
        <v>2016</v>
      </c>
      <c r="C166" s="116" t="s">
        <v>25</v>
      </c>
      <c r="D166" s="119">
        <v>43</v>
      </c>
    </row>
    <row r="167" spans="1:4" x14ac:dyDescent="0.2">
      <c r="A167" s="119" t="str">
        <f t="shared" si="224"/>
        <v>2016Aneurin Bevan LHB</v>
      </c>
      <c r="B167" s="116">
        <v>2016</v>
      </c>
      <c r="C167" s="116" t="s">
        <v>22</v>
      </c>
      <c r="D167" s="119">
        <v>84</v>
      </c>
    </row>
    <row r="168" spans="1:4" x14ac:dyDescent="0.2">
      <c r="A168" s="119" t="str">
        <f>B168&amp;C168</f>
        <v>2016Wales</v>
      </c>
      <c r="B168" s="183">
        <v>2016</v>
      </c>
      <c r="C168" s="138" t="s">
        <v>39</v>
      </c>
      <c r="D168" s="184">
        <f>SUM(D161:D167)</f>
        <v>449</v>
      </c>
    </row>
    <row r="169" spans="1:4" x14ac:dyDescent="0.2">
      <c r="A169" s="119" t="str">
        <f t="shared" ref="A169:A176" si="225">B169&amp;C169</f>
        <v>2017ABM ULHB</v>
      </c>
      <c r="B169" s="177">
        <v>2017</v>
      </c>
      <c r="C169" s="261" t="s">
        <v>21</v>
      </c>
      <c r="D169" s="262">
        <v>73</v>
      </c>
    </row>
    <row r="170" spans="1:4" x14ac:dyDescent="0.2">
      <c r="A170" s="119" t="str">
        <f t="shared" si="225"/>
        <v>2017Aneurin Bevan LHB</v>
      </c>
      <c r="B170" s="177">
        <v>2017</v>
      </c>
      <c r="C170" s="261" t="s">
        <v>22</v>
      </c>
      <c r="D170" s="262">
        <v>80</v>
      </c>
    </row>
    <row r="171" spans="1:4" x14ac:dyDescent="0.2">
      <c r="A171" s="119" t="str">
        <f t="shared" si="225"/>
        <v>2017Betsi Cadwaladr ULHB</v>
      </c>
      <c r="B171" s="177">
        <v>2017</v>
      </c>
      <c r="C171" s="261" t="s">
        <v>23</v>
      </c>
      <c r="D171" s="262">
        <v>109</v>
      </c>
    </row>
    <row r="172" spans="1:4" x14ac:dyDescent="0.2">
      <c r="A172" s="119" t="str">
        <f t="shared" si="225"/>
        <v>2017Cardiff &amp; Vale ULHB</v>
      </c>
      <c r="B172" s="177">
        <v>2017</v>
      </c>
      <c r="C172" s="261" t="s">
        <v>24</v>
      </c>
      <c r="D172" s="262">
        <v>66</v>
      </c>
    </row>
    <row r="173" spans="1:4" x14ac:dyDescent="0.2">
      <c r="A173" s="119" t="str">
        <f t="shared" si="225"/>
        <v>2017Cwm Taf LHB</v>
      </c>
      <c r="B173" s="177">
        <v>2017</v>
      </c>
      <c r="C173" s="261" t="s">
        <v>25</v>
      </c>
      <c r="D173" s="262">
        <v>42</v>
      </c>
    </row>
    <row r="174" spans="1:4" x14ac:dyDescent="0.2">
      <c r="A174" s="119" t="str">
        <f t="shared" si="225"/>
        <v>2017Hywel Dda LHB</v>
      </c>
      <c r="B174" s="177">
        <v>2017</v>
      </c>
      <c r="C174" s="261" t="s">
        <v>26</v>
      </c>
      <c r="D174" s="262">
        <v>53</v>
      </c>
    </row>
    <row r="175" spans="1:4" x14ac:dyDescent="0.2">
      <c r="A175" s="119" t="str">
        <f t="shared" si="225"/>
        <v>2017Powys Teaching LHB</v>
      </c>
      <c r="B175" s="177">
        <v>2017</v>
      </c>
      <c r="C175" s="261" t="s">
        <v>27</v>
      </c>
      <c r="D175" s="262">
        <v>17</v>
      </c>
    </row>
    <row r="176" spans="1:4" x14ac:dyDescent="0.2">
      <c r="A176" s="119" t="str">
        <f t="shared" si="225"/>
        <v>2017Wales</v>
      </c>
      <c r="B176" s="116">
        <v>2017</v>
      </c>
      <c r="C176" s="116" t="s">
        <v>39</v>
      </c>
      <c r="D176" s="184">
        <v>440</v>
      </c>
    </row>
    <row r="177" spans="1:10" x14ac:dyDescent="0.2">
      <c r="B177" s="116"/>
      <c r="C177" s="116"/>
      <c r="D177" s="184"/>
    </row>
    <row r="178" spans="1:10" x14ac:dyDescent="0.2">
      <c r="B178" s="116"/>
      <c r="C178" s="116"/>
    </row>
    <row r="179" spans="1:10" x14ac:dyDescent="0.2">
      <c r="B179" s="179" t="s">
        <v>45</v>
      </c>
    </row>
    <row r="180" spans="1:10" x14ac:dyDescent="0.2">
      <c r="B180" s="181" t="s">
        <v>42</v>
      </c>
      <c r="C180" s="119" t="s">
        <v>43</v>
      </c>
      <c r="D180" s="188" t="s">
        <v>44</v>
      </c>
    </row>
    <row r="181" spans="1:10" x14ac:dyDescent="0.2">
      <c r="A181" s="119" t="str">
        <f>B181&amp;C181</f>
        <v>2009Betsi Cadwaladr ULHB</v>
      </c>
      <c r="B181" s="189">
        <v>2009</v>
      </c>
      <c r="C181" s="190" t="s">
        <v>23</v>
      </c>
      <c r="D181" s="191">
        <v>699536</v>
      </c>
    </row>
    <row r="182" spans="1:10" x14ac:dyDescent="0.2">
      <c r="A182" s="119" t="str">
        <f t="shared" ref="A182:A245" si="226">B182&amp;C182</f>
        <v>2009Powys Teaching LHB</v>
      </c>
      <c r="B182" s="189">
        <v>2009</v>
      </c>
      <c r="C182" s="190" t="s">
        <v>27</v>
      </c>
      <c r="D182" s="191">
        <v>137279</v>
      </c>
    </row>
    <row r="183" spans="1:10" x14ac:dyDescent="0.2">
      <c r="A183" s="119" t="str">
        <f t="shared" si="226"/>
        <v>2009Hywel Dda LHB</v>
      </c>
      <c r="B183" s="189">
        <v>2009</v>
      </c>
      <c r="C183" s="190" t="s">
        <v>26</v>
      </c>
      <c r="D183" s="191">
        <v>387922</v>
      </c>
    </row>
    <row r="184" spans="1:10" x14ac:dyDescent="0.2">
      <c r="A184" s="119" t="str">
        <f t="shared" si="226"/>
        <v>2009ABM ULHB</v>
      </c>
      <c r="B184" s="189">
        <v>2009</v>
      </c>
      <c r="C184" s="190" t="s">
        <v>21</v>
      </c>
      <c r="D184" s="191">
        <v>537903</v>
      </c>
    </row>
    <row r="185" spans="1:10" x14ac:dyDescent="0.2">
      <c r="A185" s="119" t="str">
        <f t="shared" si="226"/>
        <v>2009Cwm Taf LHB</v>
      </c>
      <c r="B185" s="189">
        <v>2009</v>
      </c>
      <c r="C185" s="192" t="s">
        <v>25</v>
      </c>
      <c r="D185" s="191">
        <v>302404</v>
      </c>
    </row>
    <row r="186" spans="1:10" ht="15" customHeight="1" x14ac:dyDescent="0.2">
      <c r="A186" s="119" t="str">
        <f t="shared" si="226"/>
        <v>2009Cardiff &amp; Vale ULHB</v>
      </c>
      <c r="B186" s="189">
        <v>2009</v>
      </c>
      <c r="C186" s="190" t="s">
        <v>24</v>
      </c>
      <c r="D186" s="191">
        <v>487441</v>
      </c>
    </row>
    <row r="187" spans="1:10" x14ac:dyDescent="0.2">
      <c r="A187" s="119" t="str">
        <f t="shared" si="226"/>
        <v>2009Aneurin Bevan LHB</v>
      </c>
      <c r="B187" s="189">
        <v>2009</v>
      </c>
      <c r="C187" s="190" t="s">
        <v>22</v>
      </c>
      <c r="D187" s="191">
        <v>595065</v>
      </c>
    </row>
    <row r="188" spans="1:10" x14ac:dyDescent="0.2">
      <c r="A188" s="119" t="str">
        <f t="shared" si="226"/>
        <v>2009Wales</v>
      </c>
      <c r="B188" s="189">
        <v>2009</v>
      </c>
      <c r="C188" s="192" t="s">
        <v>39</v>
      </c>
      <c r="D188" s="191">
        <v>3147550</v>
      </c>
    </row>
    <row r="189" spans="1:10" x14ac:dyDescent="0.2">
      <c r="A189" s="119" t="str">
        <f t="shared" si="226"/>
        <v>2010Betsi Cadwaladr ULHB</v>
      </c>
      <c r="B189" s="189">
        <v>2010</v>
      </c>
      <c r="C189" s="190" t="s">
        <v>23</v>
      </c>
      <c r="D189" s="191">
        <v>702673</v>
      </c>
      <c r="J189" s="193"/>
    </row>
    <row r="190" spans="1:10" x14ac:dyDescent="0.2">
      <c r="A190" s="119" t="str">
        <f t="shared" si="226"/>
        <v>2010Powys Teaching LHB</v>
      </c>
      <c r="B190" s="189">
        <v>2010</v>
      </c>
      <c r="C190" s="190" t="s">
        <v>27</v>
      </c>
      <c r="D190" s="191">
        <v>137525</v>
      </c>
      <c r="J190" s="193"/>
    </row>
    <row r="191" spans="1:10" x14ac:dyDescent="0.2">
      <c r="A191" s="119" t="str">
        <f t="shared" si="226"/>
        <v>2010Hywel Dda LHB</v>
      </c>
      <c r="B191" s="189">
        <v>2010</v>
      </c>
      <c r="C191" s="190" t="s">
        <v>26</v>
      </c>
      <c r="D191" s="191">
        <v>389356</v>
      </c>
      <c r="J191" s="193"/>
    </row>
    <row r="192" spans="1:10" x14ac:dyDescent="0.2">
      <c r="A192" s="119" t="str">
        <f t="shared" si="226"/>
        <v>2010ABM ULHB</v>
      </c>
      <c r="B192" s="189">
        <v>2010</v>
      </c>
      <c r="C192" s="190" t="s">
        <v>21</v>
      </c>
      <c r="D192" s="191">
        <v>539762</v>
      </c>
      <c r="J192" s="193"/>
    </row>
    <row r="193" spans="1:10" x14ac:dyDescent="0.2">
      <c r="A193" s="119" t="str">
        <f t="shared" si="226"/>
        <v>2010Cwm Taf LHB</v>
      </c>
      <c r="B193" s="189">
        <v>2010</v>
      </c>
      <c r="C193" s="192" t="s">
        <v>25</v>
      </c>
      <c r="D193" s="191">
        <v>303091</v>
      </c>
      <c r="J193" s="193"/>
    </row>
    <row r="194" spans="1:10" x14ac:dyDescent="0.2">
      <c r="A194" s="119" t="str">
        <f t="shared" si="226"/>
        <v>2010Cardiff &amp; Vale ULHB</v>
      </c>
      <c r="B194" s="189">
        <v>2010</v>
      </c>
      <c r="C194" s="190" t="s">
        <v>24</v>
      </c>
      <c r="D194" s="191">
        <v>491172</v>
      </c>
      <c r="J194" s="193"/>
    </row>
    <row r="195" spans="1:10" x14ac:dyDescent="0.2">
      <c r="A195" s="119" t="str">
        <f t="shared" si="226"/>
        <v>2010Aneurin Bevan LHB</v>
      </c>
      <c r="B195" s="189">
        <v>2010</v>
      </c>
      <c r="C195" s="190" t="s">
        <v>22</v>
      </c>
      <c r="D195" s="191">
        <v>592113</v>
      </c>
      <c r="J195" s="193"/>
    </row>
    <row r="196" spans="1:10" x14ac:dyDescent="0.2">
      <c r="A196" s="119" t="str">
        <f t="shared" si="226"/>
        <v>2010Wales</v>
      </c>
      <c r="B196" s="189">
        <v>2010</v>
      </c>
      <c r="C196" s="192" t="s">
        <v>39</v>
      </c>
      <c r="D196" s="191">
        <v>3155692</v>
      </c>
      <c r="J196" s="194"/>
    </row>
    <row r="197" spans="1:10" x14ac:dyDescent="0.2">
      <c r="A197" s="119" t="str">
        <f t="shared" si="226"/>
        <v>2011Betsi Cadwaladr ULHB</v>
      </c>
      <c r="B197" s="189">
        <v>2011</v>
      </c>
      <c r="C197" s="190" t="s">
        <v>23</v>
      </c>
      <c r="D197" s="195">
        <v>704259</v>
      </c>
      <c r="G197" s="196"/>
    </row>
    <row r="198" spans="1:10" x14ac:dyDescent="0.2">
      <c r="A198" s="119" t="str">
        <f t="shared" si="226"/>
        <v>2011Powys Teaching LHB</v>
      </c>
      <c r="B198" s="189">
        <v>2011</v>
      </c>
      <c r="C198" s="190" t="s">
        <v>27</v>
      </c>
      <c r="D198" s="197">
        <v>138580</v>
      </c>
      <c r="G198" s="196"/>
    </row>
    <row r="199" spans="1:10" x14ac:dyDescent="0.2">
      <c r="A199" s="119" t="str">
        <f t="shared" si="226"/>
        <v>2011Hywel Dda LHB</v>
      </c>
      <c r="B199" s="189">
        <v>2011</v>
      </c>
      <c r="C199" s="190" t="s">
        <v>26</v>
      </c>
      <c r="D199" s="197">
        <v>390645</v>
      </c>
      <c r="G199" s="196"/>
    </row>
    <row r="200" spans="1:10" x14ac:dyDescent="0.2">
      <c r="A200" s="119" t="str">
        <f t="shared" si="226"/>
        <v>2011ABM ULHB</v>
      </c>
      <c r="B200" s="189">
        <v>2011</v>
      </c>
      <c r="C200" s="190" t="s">
        <v>21</v>
      </c>
      <c r="D200" s="197">
        <v>541356</v>
      </c>
      <c r="G200" s="196"/>
    </row>
    <row r="201" spans="1:10" x14ac:dyDescent="0.2">
      <c r="A201" s="119" t="str">
        <f t="shared" si="226"/>
        <v>2011Cwm Taf LHB</v>
      </c>
      <c r="B201" s="189">
        <v>2011</v>
      </c>
      <c r="C201" s="192" t="s">
        <v>25</v>
      </c>
      <c r="D201" s="197">
        <v>303942</v>
      </c>
      <c r="G201" s="198"/>
    </row>
    <row r="202" spans="1:10" x14ac:dyDescent="0.2">
      <c r="A202" s="119" t="str">
        <f t="shared" si="226"/>
        <v>2011Cardiff &amp; Vale ULHB</v>
      </c>
      <c r="B202" s="189">
        <v>2011</v>
      </c>
      <c r="C202" s="190" t="s">
        <v>24</v>
      </c>
      <c r="D202" s="197">
        <v>494659</v>
      </c>
      <c r="G202" s="196"/>
    </row>
    <row r="203" spans="1:10" x14ac:dyDescent="0.2">
      <c r="A203" s="119" t="str">
        <f t="shared" si="226"/>
        <v>2011Aneurin Bevan LHB</v>
      </c>
      <c r="B203" s="189">
        <v>2011</v>
      </c>
      <c r="C203" s="190" t="s">
        <v>22</v>
      </c>
      <c r="D203" s="197">
        <v>595280</v>
      </c>
      <c r="G203" s="196"/>
    </row>
    <row r="204" spans="1:10" x14ac:dyDescent="0.2">
      <c r="A204" s="119" t="str">
        <f t="shared" si="226"/>
        <v>2011Wales</v>
      </c>
      <c r="B204" s="189">
        <v>2011</v>
      </c>
      <c r="C204" s="192" t="s">
        <v>39</v>
      </c>
      <c r="D204" s="199">
        <v>3168721</v>
      </c>
      <c r="G204" s="200"/>
    </row>
    <row r="205" spans="1:10" x14ac:dyDescent="0.2">
      <c r="A205" s="119" t="str">
        <f t="shared" si="226"/>
        <v>2012Betsi Cadwaladr ULHB</v>
      </c>
      <c r="B205" s="189">
        <v>2012</v>
      </c>
      <c r="C205" s="190" t="s">
        <v>23</v>
      </c>
      <c r="D205" s="197">
        <v>706759</v>
      </c>
    </row>
    <row r="206" spans="1:10" x14ac:dyDescent="0.2">
      <c r="A206" s="119" t="str">
        <f t="shared" si="226"/>
        <v>2012Powys Teaching LHB</v>
      </c>
      <c r="B206" s="189">
        <v>2012</v>
      </c>
      <c r="C206" s="190" t="s">
        <v>27</v>
      </c>
      <c r="D206" s="197">
        <v>138715</v>
      </c>
    </row>
    <row r="207" spans="1:10" x14ac:dyDescent="0.2">
      <c r="A207" s="119" t="str">
        <f t="shared" si="226"/>
        <v>2012Hywel Dda LHB</v>
      </c>
      <c r="B207" s="189">
        <v>2012</v>
      </c>
      <c r="C207" s="190" t="s">
        <v>26</v>
      </c>
      <c r="D207" s="197">
        <v>392512</v>
      </c>
    </row>
    <row r="208" spans="1:10" x14ac:dyDescent="0.2">
      <c r="A208" s="119" t="str">
        <f t="shared" si="226"/>
        <v>2012ABM ULHB</v>
      </c>
      <c r="B208" s="189">
        <v>2012</v>
      </c>
      <c r="C208" s="190" t="s">
        <v>21</v>
      </c>
      <c r="D208" s="197">
        <v>543857</v>
      </c>
    </row>
    <row r="209" spans="1:45" x14ac:dyDescent="0.2">
      <c r="A209" s="119" t="str">
        <f t="shared" si="226"/>
        <v>2012Cwm Taf LHB</v>
      </c>
      <c r="B209" s="189">
        <v>2012</v>
      </c>
      <c r="C209" s="192" t="s">
        <v>25</v>
      </c>
      <c r="D209" s="197">
        <v>304579</v>
      </c>
      <c r="J209" s="201" t="s">
        <v>21</v>
      </c>
    </row>
    <row r="210" spans="1:45" x14ac:dyDescent="0.2">
      <c r="A210" s="119" t="str">
        <f t="shared" si="226"/>
        <v>2012Cardiff &amp; Vale ULHB</v>
      </c>
      <c r="B210" s="189">
        <v>2012</v>
      </c>
      <c r="C210" s="190" t="s">
        <v>24</v>
      </c>
      <c r="D210" s="197">
        <v>500402</v>
      </c>
      <c r="J210" s="202" t="s">
        <v>22</v>
      </c>
    </row>
    <row r="211" spans="1:45" x14ac:dyDescent="0.2">
      <c r="A211" s="119" t="str">
        <f t="shared" si="226"/>
        <v>2012Aneurin Bevan LHB</v>
      </c>
      <c r="B211" s="189">
        <v>2012</v>
      </c>
      <c r="C211" s="190" t="s">
        <v>22</v>
      </c>
      <c r="D211" s="197">
        <v>598714</v>
      </c>
      <c r="J211" s="202" t="s">
        <v>23</v>
      </c>
    </row>
    <row r="212" spans="1:45" x14ac:dyDescent="0.2">
      <c r="A212" s="119" t="str">
        <f t="shared" si="226"/>
        <v>2012Wales</v>
      </c>
      <c r="B212" s="189">
        <v>2012</v>
      </c>
      <c r="C212" s="192" t="s">
        <v>39</v>
      </c>
      <c r="D212" s="191">
        <v>3185538</v>
      </c>
      <c r="J212" s="202" t="s">
        <v>24</v>
      </c>
    </row>
    <row r="213" spans="1:45" x14ac:dyDescent="0.2">
      <c r="A213" s="119" t="str">
        <f t="shared" si="226"/>
        <v>2013Betsi Cadwaladr ULHB</v>
      </c>
      <c r="B213" s="203">
        <v>2013</v>
      </c>
      <c r="C213" s="190" t="s">
        <v>23</v>
      </c>
      <c r="D213" s="193">
        <v>705531</v>
      </c>
      <c r="J213" s="202" t="s">
        <v>25</v>
      </c>
    </row>
    <row r="214" spans="1:45" x14ac:dyDescent="0.2">
      <c r="A214" s="119" t="str">
        <f t="shared" si="226"/>
        <v>2013Powys Teaching LHB</v>
      </c>
      <c r="B214" s="189">
        <v>2013</v>
      </c>
      <c r="C214" s="204" t="s">
        <v>27</v>
      </c>
      <c r="D214" s="197">
        <v>138499</v>
      </c>
      <c r="J214" s="202" t="s">
        <v>26</v>
      </c>
    </row>
    <row r="215" spans="1:45" x14ac:dyDescent="0.2">
      <c r="A215" s="119" t="str">
        <f t="shared" si="226"/>
        <v>2013Hywel Dda LHB</v>
      </c>
      <c r="B215" s="189">
        <v>2013</v>
      </c>
      <c r="C215" s="204" t="s">
        <v>26</v>
      </c>
      <c r="D215" s="197">
        <v>391577</v>
      </c>
      <c r="J215" s="202" t="s">
        <v>27</v>
      </c>
    </row>
    <row r="216" spans="1:45" x14ac:dyDescent="0.2">
      <c r="A216" s="119" t="str">
        <f t="shared" si="226"/>
        <v>2013ABM ULHB</v>
      </c>
      <c r="B216" s="189">
        <v>2013</v>
      </c>
      <c r="C216" s="190" t="s">
        <v>21</v>
      </c>
      <c r="D216" s="197">
        <v>542858</v>
      </c>
      <c r="J216" s="205" t="s">
        <v>132</v>
      </c>
    </row>
    <row r="217" spans="1:45" x14ac:dyDescent="0.2">
      <c r="A217" s="119" t="str">
        <f t="shared" si="226"/>
        <v>2013Cwm Taf LHB</v>
      </c>
      <c r="B217" s="189">
        <v>2013</v>
      </c>
      <c r="C217" s="204" t="s">
        <v>25</v>
      </c>
      <c r="D217" s="197">
        <v>304586</v>
      </c>
      <c r="AJ217" s="185"/>
      <c r="AK217" s="185"/>
      <c r="AL217" s="185"/>
      <c r="AM217" s="185"/>
      <c r="AN217" s="185"/>
      <c r="AO217" s="185"/>
      <c r="AP217" s="185"/>
      <c r="AQ217" s="185"/>
      <c r="AR217" s="185"/>
      <c r="AS217" s="181"/>
    </row>
    <row r="218" spans="1:45" x14ac:dyDescent="0.2">
      <c r="A218" s="119" t="str">
        <f t="shared" si="226"/>
        <v>2013Cardiff &amp; Vale ULHB</v>
      </c>
      <c r="B218" s="189">
        <v>2013</v>
      </c>
      <c r="C218" s="206" t="s">
        <v>24</v>
      </c>
      <c r="D218" s="197">
        <v>503190</v>
      </c>
      <c r="AJ218" s="177"/>
      <c r="AK218" s="177"/>
      <c r="AL218" s="177"/>
      <c r="AM218" s="177"/>
      <c r="AN218" s="177"/>
      <c r="AO218" s="177"/>
      <c r="AP218" s="177"/>
      <c r="AQ218" s="177"/>
      <c r="AR218" s="177"/>
      <c r="AS218" s="181"/>
    </row>
    <row r="219" spans="1:45" x14ac:dyDescent="0.2">
      <c r="A219" s="119" t="str">
        <f t="shared" si="226"/>
        <v>2013Aneurin Bevan LHB</v>
      </c>
      <c r="B219" s="189">
        <v>2013</v>
      </c>
      <c r="C219" s="204" t="s">
        <v>22</v>
      </c>
      <c r="D219" s="197">
        <v>598019</v>
      </c>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77"/>
      <c r="AK219" s="177"/>
      <c r="AL219" s="177"/>
      <c r="AM219" s="177"/>
      <c r="AN219" s="177"/>
      <c r="AO219" s="177"/>
      <c r="AP219" s="177"/>
      <c r="AQ219" s="177"/>
      <c r="AR219" s="177"/>
      <c r="AS219" s="181"/>
    </row>
    <row r="220" spans="1:45" x14ac:dyDescent="0.2">
      <c r="A220" s="119" t="str">
        <f t="shared" si="226"/>
        <v>2013Wales</v>
      </c>
      <c r="B220" s="189">
        <v>2013</v>
      </c>
      <c r="C220" s="192" t="s">
        <v>39</v>
      </c>
      <c r="D220" s="199">
        <v>3184260</v>
      </c>
      <c r="K220" s="178"/>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81"/>
    </row>
    <row r="221" spans="1:45" x14ac:dyDescent="0.2">
      <c r="A221" s="119" t="str">
        <f t="shared" si="226"/>
        <v>2014Betsi Cadwaladr ULHB</v>
      </c>
      <c r="B221" s="203">
        <v>2014</v>
      </c>
      <c r="C221" s="190" t="s">
        <v>23</v>
      </c>
      <c r="D221" s="170">
        <v>705551</v>
      </c>
      <c r="K221" s="178"/>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81"/>
    </row>
    <row r="222" spans="1:45" x14ac:dyDescent="0.2">
      <c r="A222" s="119" t="str">
        <f t="shared" si="226"/>
        <v>2014Powys Teaching LHB</v>
      </c>
      <c r="B222" s="189">
        <v>2014</v>
      </c>
      <c r="C222" s="204" t="s">
        <v>27</v>
      </c>
      <c r="D222" s="170">
        <v>131278</v>
      </c>
      <c r="K222" s="178"/>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81"/>
    </row>
    <row r="223" spans="1:45" x14ac:dyDescent="0.2">
      <c r="A223" s="119" t="str">
        <f t="shared" si="226"/>
        <v>2014Hywel Dda LHB</v>
      </c>
      <c r="B223" s="203">
        <v>2014</v>
      </c>
      <c r="C223" s="204" t="s">
        <v>26</v>
      </c>
      <c r="D223" s="170">
        <v>392115</v>
      </c>
      <c r="K223" s="178"/>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81"/>
    </row>
    <row r="224" spans="1:45" x14ac:dyDescent="0.2">
      <c r="A224" s="119" t="str">
        <f t="shared" si="226"/>
        <v>2014ABM ULHB</v>
      </c>
      <c r="B224" s="189">
        <v>2014</v>
      </c>
      <c r="C224" s="190" t="s">
        <v>21</v>
      </c>
      <c r="D224" s="170">
        <v>546018</v>
      </c>
      <c r="K224" s="178"/>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81"/>
    </row>
    <row r="225" spans="1:35" x14ac:dyDescent="0.2">
      <c r="A225" s="119" t="str">
        <f t="shared" si="226"/>
        <v>2014Cwm Taf LHB</v>
      </c>
      <c r="B225" s="203">
        <v>2014</v>
      </c>
      <c r="C225" s="204" t="s">
        <v>25</v>
      </c>
      <c r="D225" s="170">
        <v>304746</v>
      </c>
      <c r="K225" s="178"/>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row>
    <row r="226" spans="1:35" x14ac:dyDescent="0.2">
      <c r="A226" s="119" t="str">
        <f t="shared" si="226"/>
        <v>2014Cardiff &amp; Vale ULHB</v>
      </c>
      <c r="B226" s="189">
        <v>2014</v>
      </c>
      <c r="C226" s="206" t="s">
        <v>24</v>
      </c>
      <c r="D226" s="170">
        <v>506833</v>
      </c>
      <c r="K226" s="178"/>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row>
    <row r="227" spans="1:35" x14ac:dyDescent="0.2">
      <c r="A227" s="119" t="str">
        <f t="shared" si="226"/>
        <v>2014Aneurin Bevan LHB</v>
      </c>
      <c r="B227" s="203">
        <v>2014</v>
      </c>
      <c r="C227" s="204" t="s">
        <v>22</v>
      </c>
      <c r="D227" s="170">
        <v>578976</v>
      </c>
    </row>
    <row r="228" spans="1:35" x14ac:dyDescent="0.2">
      <c r="A228" s="119" t="str">
        <f t="shared" si="226"/>
        <v>2014Wales</v>
      </c>
      <c r="B228" s="189">
        <v>2014</v>
      </c>
      <c r="C228" s="192" t="s">
        <v>39</v>
      </c>
      <c r="D228" s="170">
        <v>3165517</v>
      </c>
    </row>
    <row r="229" spans="1:35" x14ac:dyDescent="0.2">
      <c r="A229" s="119" t="str">
        <f t="shared" si="226"/>
        <v>2015Betsi Cadwaladr ULHB</v>
      </c>
      <c r="B229" s="203">
        <v>2015</v>
      </c>
      <c r="C229" s="190" t="s">
        <v>23</v>
      </c>
      <c r="D229" s="170">
        <v>706818</v>
      </c>
    </row>
    <row r="230" spans="1:35" x14ac:dyDescent="0.2">
      <c r="A230" s="119" t="str">
        <f t="shared" si="226"/>
        <v>2015Powys Teaching LHB</v>
      </c>
      <c r="B230" s="189">
        <v>2015</v>
      </c>
      <c r="C230" s="204" t="s">
        <v>27</v>
      </c>
      <c r="D230" s="170">
        <v>138471</v>
      </c>
    </row>
    <row r="231" spans="1:35" x14ac:dyDescent="0.2">
      <c r="A231" s="119" t="str">
        <f t="shared" si="226"/>
        <v>2015Hywel Dda LHB</v>
      </c>
      <c r="B231" s="203">
        <v>2015</v>
      </c>
      <c r="C231" s="204" t="s">
        <v>26</v>
      </c>
      <c r="D231" s="170">
        <v>392034</v>
      </c>
    </row>
    <row r="232" spans="1:35" x14ac:dyDescent="0.2">
      <c r="A232" s="119" t="str">
        <f t="shared" si="226"/>
        <v>2015ABM ULHB</v>
      </c>
      <c r="B232" s="189">
        <v>2015</v>
      </c>
      <c r="C232" s="190" t="s">
        <v>21</v>
      </c>
      <c r="D232" s="170">
        <v>547563</v>
      </c>
    </row>
    <row r="233" spans="1:35" x14ac:dyDescent="0.2">
      <c r="A233" s="119" t="str">
        <f t="shared" si="226"/>
        <v>2015Cwm Taf LHB</v>
      </c>
      <c r="B233" s="203">
        <v>2015</v>
      </c>
      <c r="C233" s="204" t="s">
        <v>25</v>
      </c>
      <c r="D233" s="170">
        <v>304636</v>
      </c>
      <c r="G233" s="207" t="s">
        <v>60</v>
      </c>
      <c r="J233" s="155">
        <v>2009</v>
      </c>
      <c r="K233" s="155">
        <v>2012</v>
      </c>
      <c r="L233" s="155">
        <v>2014</v>
      </c>
      <c r="M233" s="155">
        <v>2015</v>
      </c>
      <c r="N233" s="155">
        <v>2016</v>
      </c>
      <c r="O233" s="155">
        <v>2017</v>
      </c>
    </row>
    <row r="234" spans="1:35" x14ac:dyDescent="0.2">
      <c r="A234" s="119" t="str">
        <f t="shared" si="226"/>
        <v>2015Cardiff &amp; Vale ULHB</v>
      </c>
      <c r="B234" s="189">
        <v>2015</v>
      </c>
      <c r="C234" s="206" t="s">
        <v>24</v>
      </c>
      <c r="D234" s="170">
        <v>510544</v>
      </c>
      <c r="G234" s="77" t="s">
        <v>55</v>
      </c>
      <c r="J234" s="119">
        <v>650</v>
      </c>
      <c r="K234" s="119">
        <v>661</v>
      </c>
      <c r="L234" s="119">
        <v>604</v>
      </c>
      <c r="M234" s="119">
        <v>389</v>
      </c>
      <c r="N234" s="119">
        <v>272</v>
      </c>
      <c r="O234" s="119">
        <v>272</v>
      </c>
    </row>
    <row r="235" spans="1:35" x14ac:dyDescent="0.2">
      <c r="A235" s="119" t="str">
        <f t="shared" si="226"/>
        <v>2015Aneurin Bevan LHB</v>
      </c>
      <c r="B235" s="203">
        <v>2015</v>
      </c>
      <c r="C235" s="204" t="s">
        <v>22</v>
      </c>
      <c r="D235" s="170">
        <v>601625</v>
      </c>
      <c r="G235" s="77" t="s">
        <v>56</v>
      </c>
      <c r="J235" s="119">
        <v>167.5</v>
      </c>
      <c r="K235" s="119">
        <v>262</v>
      </c>
      <c r="L235" s="119">
        <v>59</v>
      </c>
    </row>
    <row r="236" spans="1:35" x14ac:dyDescent="0.2">
      <c r="A236" s="119" t="str">
        <f t="shared" si="226"/>
        <v>2015Wales</v>
      </c>
      <c r="B236" s="189">
        <v>2015</v>
      </c>
      <c r="C236" s="192" t="s">
        <v>39</v>
      </c>
      <c r="D236" s="170">
        <v>3201691</v>
      </c>
      <c r="E236" s="170"/>
      <c r="G236" s="77" t="s">
        <v>58</v>
      </c>
      <c r="J236" s="119">
        <v>36</v>
      </c>
      <c r="K236" s="119">
        <v>44</v>
      </c>
      <c r="L236" s="163" t="s">
        <v>77</v>
      </c>
    </row>
    <row r="237" spans="1:35" x14ac:dyDescent="0.2">
      <c r="A237" s="119" t="str">
        <f t="shared" si="226"/>
        <v>2016Betsi Cadwaladr ULHB</v>
      </c>
      <c r="B237" s="189">
        <v>2016</v>
      </c>
      <c r="C237" s="190" t="s">
        <v>23</v>
      </c>
      <c r="D237" s="208">
        <v>706892</v>
      </c>
      <c r="G237" s="119" t="s">
        <v>73</v>
      </c>
      <c r="L237" s="119">
        <v>157</v>
      </c>
      <c r="M237" s="119">
        <v>102</v>
      </c>
      <c r="N237" s="119">
        <v>117</v>
      </c>
      <c r="O237" s="119">
        <v>117</v>
      </c>
    </row>
    <row r="238" spans="1:35" x14ac:dyDescent="0.2">
      <c r="A238" s="119" t="str">
        <f t="shared" si="226"/>
        <v>2016Powys Teaching LHB</v>
      </c>
      <c r="B238" s="189">
        <v>2016</v>
      </c>
      <c r="C238" s="204" t="s">
        <v>27</v>
      </c>
      <c r="D238" s="208">
        <v>138328</v>
      </c>
      <c r="G238" s="209" t="s">
        <v>57</v>
      </c>
      <c r="J238" s="119">
        <v>146.5</v>
      </c>
      <c r="K238" s="119">
        <v>33</v>
      </c>
      <c r="L238" s="119">
        <v>33</v>
      </c>
    </row>
    <row r="239" spans="1:35" x14ac:dyDescent="0.2">
      <c r="A239" s="119" t="str">
        <f t="shared" si="226"/>
        <v>2016Hywel Dda LHB</v>
      </c>
      <c r="B239" s="189">
        <v>2016</v>
      </c>
      <c r="C239" s="204" t="s">
        <v>26</v>
      </c>
      <c r="D239" s="208">
        <v>392129</v>
      </c>
      <c r="G239" s="119" t="s">
        <v>72</v>
      </c>
      <c r="L239" s="119">
        <v>116</v>
      </c>
    </row>
    <row r="240" spans="1:35" x14ac:dyDescent="0.2">
      <c r="A240" s="119" t="str">
        <f t="shared" si="226"/>
        <v>2016ABM ULHB</v>
      </c>
      <c r="B240" s="189">
        <v>2016</v>
      </c>
      <c r="C240" s="190" t="s">
        <v>21</v>
      </c>
      <c r="D240" s="208">
        <v>549990</v>
      </c>
      <c r="G240" s="119" t="s">
        <v>123</v>
      </c>
      <c r="M240" s="119">
        <v>18</v>
      </c>
      <c r="N240" s="119">
        <v>18</v>
      </c>
      <c r="O240" s="119">
        <v>18</v>
      </c>
    </row>
    <row r="241" spans="1:18" x14ac:dyDescent="0.2">
      <c r="A241" s="119" t="str">
        <f t="shared" si="226"/>
        <v>2016Cwm Taf LHB</v>
      </c>
      <c r="B241" s="189">
        <v>2016</v>
      </c>
      <c r="C241" s="204" t="s">
        <v>25</v>
      </c>
      <c r="D241" s="208">
        <v>305270</v>
      </c>
      <c r="G241" s="113" t="s">
        <v>126</v>
      </c>
      <c r="J241" s="155"/>
      <c r="K241" s="155"/>
      <c r="L241" s="155"/>
      <c r="M241" s="119">
        <v>160</v>
      </c>
      <c r="N241" s="119">
        <v>160</v>
      </c>
      <c r="O241" s="119">
        <v>160</v>
      </c>
    </row>
    <row r="242" spans="1:18" x14ac:dyDescent="0.2">
      <c r="A242" s="119" t="str">
        <f t="shared" si="226"/>
        <v>2016Cardiff &amp; Vale ULHB</v>
      </c>
      <c r="B242" s="189">
        <v>2016</v>
      </c>
      <c r="C242" s="206" t="s">
        <v>24</v>
      </c>
      <c r="D242" s="208">
        <v>513892</v>
      </c>
    </row>
    <row r="243" spans="1:18" x14ac:dyDescent="0.2">
      <c r="A243" s="119" t="str">
        <f t="shared" si="226"/>
        <v>2016Aneurin Bevan LHB</v>
      </c>
      <c r="B243" s="189">
        <v>2016</v>
      </c>
      <c r="C243" s="204" t="s">
        <v>22</v>
      </c>
      <c r="D243" s="208">
        <v>606639</v>
      </c>
    </row>
    <row r="244" spans="1:18" x14ac:dyDescent="0.2">
      <c r="A244" s="119" t="str">
        <f t="shared" si="226"/>
        <v>2016Wales</v>
      </c>
      <c r="B244" s="190">
        <v>2016</v>
      </c>
      <c r="C244" s="192" t="s">
        <v>39</v>
      </c>
      <c r="D244" s="229">
        <f>SUM(D237:D243)</f>
        <v>3213140</v>
      </c>
      <c r="G244" s="77" t="s">
        <v>59</v>
      </c>
      <c r="J244" s="119">
        <v>1000</v>
      </c>
      <c r="K244" s="119">
        <v>1000</v>
      </c>
      <c r="L244" s="119">
        <v>969</v>
      </c>
      <c r="M244" s="119">
        <v>669</v>
      </c>
      <c r="N244" s="119">
        <f>N241+N240+N237+N234</f>
        <v>567</v>
      </c>
      <c r="O244" s="119">
        <f>O241+O240+O237+O234</f>
        <v>567</v>
      </c>
    </row>
    <row r="245" spans="1:18" x14ac:dyDescent="0.2">
      <c r="A245" s="119" t="str">
        <f t="shared" si="226"/>
        <v>2017ABM ULHB</v>
      </c>
      <c r="B245" s="177">
        <v>2017</v>
      </c>
      <c r="C245" s="178" t="s">
        <v>21</v>
      </c>
      <c r="D245" s="208">
        <v>551533</v>
      </c>
      <c r="G245" s="77"/>
    </row>
    <row r="246" spans="1:18" x14ac:dyDescent="0.2">
      <c r="A246" s="119" t="str">
        <f t="shared" ref="A246:A252" si="227">B246&amp;C246</f>
        <v>2017Aneurin Bevan LHB</v>
      </c>
      <c r="B246" s="177">
        <v>2017</v>
      </c>
      <c r="C246" s="178" t="s">
        <v>22</v>
      </c>
      <c r="D246" s="208">
        <v>608274</v>
      </c>
      <c r="G246" s="77"/>
    </row>
    <row r="247" spans="1:18" x14ac:dyDescent="0.2">
      <c r="A247" s="119" t="str">
        <f t="shared" si="227"/>
        <v>2017Betsi Cadwaladr ULHB</v>
      </c>
      <c r="B247" s="177">
        <v>2017</v>
      </c>
      <c r="C247" s="178" t="s">
        <v>23</v>
      </c>
      <c r="D247" s="208">
        <v>708330</v>
      </c>
      <c r="G247" s="77"/>
    </row>
    <row r="248" spans="1:18" x14ac:dyDescent="0.2">
      <c r="A248" s="119" t="str">
        <f t="shared" si="227"/>
        <v>2017Cardiff &amp; Vale ULHB</v>
      </c>
      <c r="B248" s="177">
        <v>2017</v>
      </c>
      <c r="C248" s="178" t="s">
        <v>24</v>
      </c>
      <c r="D248" s="208">
        <v>516603</v>
      </c>
      <c r="G248" s="77"/>
    </row>
    <row r="249" spans="1:18" x14ac:dyDescent="0.2">
      <c r="A249" s="119" t="str">
        <f t="shared" si="227"/>
        <v>2017Cwm Taf LHB</v>
      </c>
      <c r="B249" s="177">
        <v>2017</v>
      </c>
      <c r="C249" s="178" t="s">
        <v>25</v>
      </c>
      <c r="D249" s="208">
        <v>306376</v>
      </c>
      <c r="G249" s="77"/>
    </row>
    <row r="250" spans="1:18" x14ac:dyDescent="0.2">
      <c r="A250" s="119" t="str">
        <f t="shared" si="227"/>
        <v>2017Hywel Dda LHB</v>
      </c>
      <c r="B250" s="177">
        <v>2017</v>
      </c>
      <c r="C250" s="178" t="s">
        <v>26</v>
      </c>
      <c r="D250" s="208">
        <v>392690</v>
      </c>
      <c r="G250" s="77"/>
    </row>
    <row r="251" spans="1:18" x14ac:dyDescent="0.2">
      <c r="A251" s="119" t="str">
        <f t="shared" si="227"/>
        <v>2017Powys Teaching LHB</v>
      </c>
      <c r="B251" s="177">
        <v>2017</v>
      </c>
      <c r="C251" s="178" t="s">
        <v>27</v>
      </c>
      <c r="D251" s="208">
        <v>139086</v>
      </c>
      <c r="G251" s="77"/>
    </row>
    <row r="252" spans="1:18" x14ac:dyDescent="0.2">
      <c r="A252" s="119" t="str">
        <f t="shared" si="227"/>
        <v>2017Wales</v>
      </c>
      <c r="B252" s="190">
        <v>2017</v>
      </c>
      <c r="C252" s="192" t="s">
        <v>39</v>
      </c>
      <c r="D252" s="263">
        <v>3222892</v>
      </c>
      <c r="O252" s="210"/>
      <c r="P252" s="210"/>
      <c r="Q252" s="210"/>
      <c r="R252" s="210"/>
    </row>
    <row r="253" spans="1:18" hidden="1" x14ac:dyDescent="0.2">
      <c r="B253" s="155" t="s">
        <v>61</v>
      </c>
      <c r="D253" s="182" t="s">
        <v>46</v>
      </c>
      <c r="O253" s="211"/>
      <c r="P253" s="211"/>
      <c r="Q253" s="211"/>
      <c r="R253" s="211"/>
    </row>
    <row r="254" spans="1:18" hidden="1" x14ac:dyDescent="0.2">
      <c r="B254" s="119">
        <v>2015</v>
      </c>
      <c r="C254" s="119" t="s">
        <v>23</v>
      </c>
      <c r="D254" s="182">
        <v>657.54857706251039</v>
      </c>
      <c r="O254" s="211"/>
      <c r="P254" s="211"/>
      <c r="Q254" s="211"/>
      <c r="R254" s="211"/>
    </row>
    <row r="255" spans="1:18" hidden="1" x14ac:dyDescent="0.2">
      <c r="B255" s="119">
        <v>2015</v>
      </c>
      <c r="C255" s="119" t="s">
        <v>27</v>
      </c>
      <c r="D255" s="182">
        <v>659.0636022527583</v>
      </c>
      <c r="O255" s="211"/>
      <c r="P255" s="211"/>
      <c r="Q255" s="211"/>
      <c r="R255" s="211"/>
    </row>
    <row r="256" spans="1:18" hidden="1" x14ac:dyDescent="0.2">
      <c r="B256" s="119">
        <v>2015</v>
      </c>
      <c r="C256" s="119" t="s">
        <v>26</v>
      </c>
      <c r="D256" s="182">
        <v>662.51325859616691</v>
      </c>
      <c r="O256" s="211"/>
      <c r="P256" s="211"/>
      <c r="Q256" s="211"/>
      <c r="R256" s="211"/>
    </row>
    <row r="257" spans="2:18" hidden="1" x14ac:dyDescent="0.2">
      <c r="B257" s="119">
        <v>2015</v>
      </c>
      <c r="C257" s="119" t="s">
        <v>21</v>
      </c>
      <c r="D257" s="182">
        <v>660.65577314209497</v>
      </c>
      <c r="O257" s="211"/>
      <c r="P257" s="211"/>
      <c r="Q257" s="211"/>
      <c r="R257" s="211"/>
    </row>
    <row r="258" spans="2:18" hidden="1" x14ac:dyDescent="0.2">
      <c r="B258" s="119">
        <v>2015</v>
      </c>
      <c r="C258" s="119" t="s">
        <v>24</v>
      </c>
      <c r="D258" s="182">
        <v>662.33758895085646</v>
      </c>
      <c r="O258" s="211"/>
      <c r="P258" s="211"/>
      <c r="Q258" s="211"/>
      <c r="R258" s="211"/>
    </row>
    <row r="259" spans="2:18" hidden="1" x14ac:dyDescent="0.2">
      <c r="B259" s="119">
        <v>2015</v>
      </c>
      <c r="C259" s="119" t="s">
        <v>25</v>
      </c>
      <c r="D259" s="182">
        <v>665.47265578145482</v>
      </c>
      <c r="O259" s="211"/>
      <c r="P259" s="211"/>
      <c r="Q259" s="211"/>
      <c r="R259" s="211"/>
    </row>
    <row r="260" spans="2:18" hidden="1" x14ac:dyDescent="0.2">
      <c r="B260" s="119">
        <v>2015</v>
      </c>
      <c r="C260" s="119" t="s">
        <v>22</v>
      </c>
      <c r="D260" s="182">
        <v>662.44116060643807</v>
      </c>
      <c r="O260" s="211"/>
      <c r="P260" s="211"/>
      <c r="Q260" s="211"/>
      <c r="R260" s="211"/>
    </row>
    <row r="261" spans="2:18" hidden="1" x14ac:dyDescent="0.2">
      <c r="B261" s="119">
        <v>2015</v>
      </c>
      <c r="C261" s="119" t="s">
        <v>39</v>
      </c>
      <c r="D261" s="182">
        <v>661.29503679775371</v>
      </c>
      <c r="O261" s="211"/>
      <c r="P261" s="211"/>
      <c r="Q261" s="211"/>
      <c r="R261" s="211"/>
    </row>
    <row r="262" spans="2:18" hidden="1" x14ac:dyDescent="0.2">
      <c r="B262" s="119">
        <v>2014</v>
      </c>
      <c r="C262" s="212" t="s">
        <v>23</v>
      </c>
      <c r="D262" s="213">
        <v>941.37433480511731</v>
      </c>
      <c r="O262" s="211"/>
      <c r="P262" s="211"/>
      <c r="Q262" s="211"/>
      <c r="R262" s="211"/>
    </row>
    <row r="263" spans="2:18" hidden="1" x14ac:dyDescent="0.2">
      <c r="B263" s="119">
        <v>2014</v>
      </c>
      <c r="C263" s="212" t="s">
        <v>27</v>
      </c>
      <c r="D263" s="213">
        <v>948.21649735911706</v>
      </c>
      <c r="O263" s="211"/>
      <c r="P263" s="211"/>
      <c r="Q263" s="211"/>
      <c r="R263" s="211"/>
    </row>
    <row r="264" spans="2:18" hidden="1" x14ac:dyDescent="0.2">
      <c r="B264" s="119">
        <v>2014</v>
      </c>
      <c r="C264" s="212" t="s">
        <v>26</v>
      </c>
      <c r="D264" s="213">
        <v>947.42803593903204</v>
      </c>
      <c r="O264" s="211"/>
      <c r="P264" s="211"/>
      <c r="Q264" s="211"/>
      <c r="R264" s="211"/>
    </row>
    <row r="265" spans="2:18" hidden="1" x14ac:dyDescent="0.2">
      <c r="B265" s="119">
        <v>2014</v>
      </c>
      <c r="C265" s="212" t="s">
        <v>21</v>
      </c>
      <c r="D265" s="213">
        <v>954.09748156472619</v>
      </c>
      <c r="O265" s="211"/>
      <c r="P265" s="211"/>
      <c r="Q265" s="211"/>
      <c r="R265" s="211"/>
    </row>
    <row r="266" spans="2:18" hidden="1" x14ac:dyDescent="0.2">
      <c r="B266" s="119">
        <v>2014</v>
      </c>
      <c r="C266" s="212" t="s">
        <v>24</v>
      </c>
      <c r="D266" s="213">
        <v>951.89211866637891</v>
      </c>
    </row>
    <row r="267" spans="2:18" hidden="1" x14ac:dyDescent="0.2">
      <c r="B267" s="119">
        <v>2014</v>
      </c>
      <c r="C267" s="212" t="s">
        <v>25</v>
      </c>
      <c r="D267" s="213">
        <v>955.95979876001354</v>
      </c>
    </row>
    <row r="268" spans="2:18" hidden="1" x14ac:dyDescent="0.2">
      <c r="B268" s="119">
        <v>2014</v>
      </c>
      <c r="C268" s="212" t="s">
        <v>22</v>
      </c>
      <c r="D268" s="213">
        <v>954.70467682339984</v>
      </c>
    </row>
    <row r="269" spans="2:18" hidden="1" x14ac:dyDescent="0.2">
      <c r="B269" s="119">
        <v>2014</v>
      </c>
      <c r="C269" s="212" t="s">
        <v>39</v>
      </c>
      <c r="D269" s="213">
        <v>950.86919745729642</v>
      </c>
      <c r="G269" s="207"/>
      <c r="J269" s="155"/>
      <c r="K269" s="155"/>
      <c r="L269" s="155"/>
    </row>
    <row r="270" spans="2:18" hidden="1" x14ac:dyDescent="0.2">
      <c r="B270" s="119">
        <v>2013</v>
      </c>
      <c r="C270" s="119" t="s">
        <v>39</v>
      </c>
      <c r="D270" s="214">
        <v>983.54479087600009</v>
      </c>
    </row>
    <row r="271" spans="2:18" hidden="1" x14ac:dyDescent="0.2">
      <c r="B271" s="119">
        <v>2013</v>
      </c>
      <c r="C271" s="119" t="s">
        <v>23</v>
      </c>
      <c r="D271" s="214">
        <v>977.43671168899994</v>
      </c>
    </row>
    <row r="272" spans="2:18" hidden="1" x14ac:dyDescent="0.2">
      <c r="B272" s="119">
        <v>2013</v>
      </c>
      <c r="C272" s="119" t="s">
        <v>27</v>
      </c>
      <c r="D272" s="214">
        <v>987.0066147440001</v>
      </c>
    </row>
    <row r="273" spans="2:12" hidden="1" x14ac:dyDescent="0.2">
      <c r="B273" s="119">
        <v>2013</v>
      </c>
      <c r="C273" s="119" t="s">
        <v>26</v>
      </c>
      <c r="D273" s="214">
        <v>975.47181247200024</v>
      </c>
    </row>
    <row r="274" spans="2:12" hidden="1" x14ac:dyDescent="0.2">
      <c r="B274" s="119">
        <v>2013</v>
      </c>
      <c r="C274" s="119" t="s">
        <v>21</v>
      </c>
      <c r="D274" s="214">
        <v>984.79642878899972</v>
      </c>
    </row>
    <row r="275" spans="2:12" hidden="1" x14ac:dyDescent="0.2">
      <c r="B275" s="119">
        <v>2013</v>
      </c>
      <c r="C275" s="119" t="s">
        <v>25</v>
      </c>
      <c r="D275" s="214">
        <v>984.02146307349994</v>
      </c>
      <c r="G275" s="209"/>
    </row>
    <row r="276" spans="2:12" hidden="1" x14ac:dyDescent="0.2">
      <c r="B276" s="119">
        <v>2013</v>
      </c>
      <c r="C276" s="119" t="s">
        <v>22</v>
      </c>
      <c r="D276" s="214">
        <v>986.74348224699997</v>
      </c>
      <c r="G276" s="215"/>
      <c r="J276" s="155"/>
      <c r="K276" s="155"/>
      <c r="L276" s="155"/>
    </row>
    <row r="277" spans="2:12" hidden="1" x14ac:dyDescent="0.2">
      <c r="B277" s="119">
        <v>2013</v>
      </c>
      <c r="C277" s="119" t="s">
        <v>24</v>
      </c>
      <c r="D277" s="214">
        <v>982.7144290760001</v>
      </c>
      <c r="G277" s="77"/>
    </row>
    <row r="278" spans="2:12" hidden="1" x14ac:dyDescent="0.2">
      <c r="B278" s="119">
        <v>2012</v>
      </c>
      <c r="C278" s="212" t="s">
        <v>39</v>
      </c>
      <c r="D278" s="214">
        <v>987.91418499999997</v>
      </c>
      <c r="G278" s="77"/>
    </row>
    <row r="279" spans="2:12" hidden="1" x14ac:dyDescent="0.2">
      <c r="B279" s="119">
        <v>2012</v>
      </c>
      <c r="C279" s="212" t="s">
        <v>47</v>
      </c>
      <c r="D279" s="214">
        <v>983.69480999999996</v>
      </c>
      <c r="G279" s="209"/>
    </row>
    <row r="280" spans="2:12" hidden="1" x14ac:dyDescent="0.2">
      <c r="B280" s="119">
        <v>2012</v>
      </c>
      <c r="C280" s="212" t="s">
        <v>48</v>
      </c>
      <c r="D280" s="214">
        <v>985.92213000000004</v>
      </c>
      <c r="G280" s="77"/>
    </row>
    <row r="281" spans="2:12" hidden="1" x14ac:dyDescent="0.2">
      <c r="B281" s="119">
        <v>2012</v>
      </c>
      <c r="C281" s="212" t="s">
        <v>2</v>
      </c>
      <c r="D281" s="214">
        <v>990.42419000000029</v>
      </c>
      <c r="G281" s="77"/>
    </row>
    <row r="282" spans="2:12" hidden="1" x14ac:dyDescent="0.2">
      <c r="B282" s="119">
        <v>2012</v>
      </c>
      <c r="C282" s="212" t="s">
        <v>0</v>
      </c>
      <c r="D282" s="214">
        <v>988.10914000000002</v>
      </c>
    </row>
    <row r="283" spans="2:12" hidden="1" x14ac:dyDescent="0.2">
      <c r="B283" s="119">
        <v>2012</v>
      </c>
      <c r="C283" s="212" t="s">
        <v>49</v>
      </c>
      <c r="D283" s="214">
        <v>987.88166000000001</v>
      </c>
    </row>
    <row r="284" spans="2:12" hidden="1" x14ac:dyDescent="0.2">
      <c r="B284" s="119">
        <v>2012</v>
      </c>
      <c r="C284" s="212" t="s">
        <v>1</v>
      </c>
      <c r="D284" s="214">
        <v>989.67160999999999</v>
      </c>
    </row>
    <row r="285" spans="2:12" hidden="1" x14ac:dyDescent="0.2">
      <c r="B285" s="119">
        <v>2012</v>
      </c>
      <c r="C285" s="216" t="s">
        <v>50</v>
      </c>
      <c r="D285" s="214">
        <v>989.50910999999996</v>
      </c>
    </row>
    <row r="286" spans="2:12" hidden="1" x14ac:dyDescent="0.2">
      <c r="B286" s="119">
        <v>2011</v>
      </c>
      <c r="C286" s="212" t="s">
        <v>39</v>
      </c>
      <c r="D286" s="180">
        <v>968.45769071578979</v>
      </c>
    </row>
    <row r="287" spans="2:12" hidden="1" x14ac:dyDescent="0.2">
      <c r="B287" s="119">
        <v>2011</v>
      </c>
      <c r="C287" s="212" t="s">
        <v>23</v>
      </c>
      <c r="D287" s="180">
        <v>968.42416954040527</v>
      </c>
    </row>
    <row r="288" spans="2:12" hidden="1" x14ac:dyDescent="0.2">
      <c r="B288" s="119">
        <v>2011</v>
      </c>
      <c r="C288" s="212" t="s">
        <v>27</v>
      </c>
      <c r="D288" s="180">
        <v>971.45337909515388</v>
      </c>
    </row>
    <row r="289" spans="2:4" hidden="1" x14ac:dyDescent="0.2">
      <c r="B289" s="119">
        <v>2011</v>
      </c>
      <c r="C289" s="212" t="s">
        <v>26</v>
      </c>
      <c r="D289" s="180">
        <v>975.29154932498932</v>
      </c>
    </row>
    <row r="290" spans="2:4" hidden="1" x14ac:dyDescent="0.2">
      <c r="B290" s="119">
        <v>2011</v>
      </c>
      <c r="C290" s="212" t="s">
        <v>21</v>
      </c>
      <c r="D290" s="180">
        <v>971.37125110626221</v>
      </c>
    </row>
    <row r="291" spans="2:4" hidden="1" x14ac:dyDescent="0.2">
      <c r="B291" s="119">
        <v>2011</v>
      </c>
      <c r="C291" s="212" t="s">
        <v>25</v>
      </c>
      <c r="D291" s="180">
        <v>951.0051001906395</v>
      </c>
    </row>
    <row r="292" spans="2:4" hidden="1" x14ac:dyDescent="0.2">
      <c r="B292" s="119">
        <v>2011</v>
      </c>
      <c r="C292" s="212" t="s">
        <v>22</v>
      </c>
      <c r="D292" s="180">
        <v>969.25504899024963</v>
      </c>
    </row>
    <row r="293" spans="2:4" hidden="1" x14ac:dyDescent="0.2">
      <c r="B293" s="119">
        <v>2011</v>
      </c>
      <c r="C293" s="212" t="s">
        <v>24</v>
      </c>
      <c r="D293" s="180">
        <v>968.39534473419189</v>
      </c>
    </row>
    <row r="294" spans="2:4" hidden="1" x14ac:dyDescent="0.2">
      <c r="B294" s="119">
        <v>2010</v>
      </c>
      <c r="C294" s="116" t="s">
        <v>39</v>
      </c>
      <c r="D294" s="180">
        <v>962.81134551763535</v>
      </c>
    </row>
    <row r="295" spans="2:4" hidden="1" x14ac:dyDescent="0.2">
      <c r="B295" s="119">
        <v>2010</v>
      </c>
      <c r="C295" s="116" t="s">
        <v>23</v>
      </c>
      <c r="D295" s="180">
        <v>960.25681173801422</v>
      </c>
    </row>
    <row r="296" spans="2:4" hidden="1" x14ac:dyDescent="0.2">
      <c r="B296" s="119">
        <v>2010</v>
      </c>
      <c r="C296" s="116" t="s">
        <v>40</v>
      </c>
      <c r="D296" s="180">
        <v>949.86887669563203</v>
      </c>
    </row>
    <row r="297" spans="2:4" hidden="1" x14ac:dyDescent="0.2">
      <c r="B297" s="119">
        <v>2010</v>
      </c>
      <c r="C297" s="116" t="s">
        <v>26</v>
      </c>
      <c r="D297" s="180">
        <v>965.02343893051147</v>
      </c>
    </row>
    <row r="298" spans="2:4" hidden="1" x14ac:dyDescent="0.2">
      <c r="B298" s="119">
        <v>2010</v>
      </c>
      <c r="C298" s="116" t="s">
        <v>21</v>
      </c>
      <c r="D298" s="180">
        <v>967.05836951732635</v>
      </c>
    </row>
    <row r="299" spans="2:4" hidden="1" x14ac:dyDescent="0.2">
      <c r="B299" s="119">
        <v>2010</v>
      </c>
      <c r="C299" s="116" t="s">
        <v>25</v>
      </c>
      <c r="D299" s="180">
        <v>941.42532926797867</v>
      </c>
    </row>
    <row r="300" spans="2:4" hidden="1" x14ac:dyDescent="0.2">
      <c r="B300" s="119">
        <v>2010</v>
      </c>
      <c r="C300" s="116" t="s">
        <v>22</v>
      </c>
      <c r="D300" s="180">
        <v>972.55262392759323</v>
      </c>
    </row>
    <row r="301" spans="2:4" hidden="1" x14ac:dyDescent="0.2">
      <c r="B301" s="119">
        <v>2010</v>
      </c>
      <c r="C301" s="116" t="s">
        <v>24</v>
      </c>
      <c r="D301" s="180">
        <v>963.04855442047119</v>
      </c>
    </row>
    <row r="302" spans="2:4" hidden="1" x14ac:dyDescent="0.2"/>
    <row r="303" spans="2:4" hidden="1" x14ac:dyDescent="0.2">
      <c r="B303" s="155" t="s">
        <v>62</v>
      </c>
      <c r="D303" s="182" t="s">
        <v>46</v>
      </c>
    </row>
    <row r="304" spans="2:4" hidden="1" x14ac:dyDescent="0.2">
      <c r="B304" s="119">
        <v>2014</v>
      </c>
      <c r="C304" s="212" t="s">
        <v>39</v>
      </c>
      <c r="D304" s="213">
        <v>591.37415388573584</v>
      </c>
    </row>
    <row r="305" spans="2:4" hidden="1" x14ac:dyDescent="0.2">
      <c r="B305" s="119">
        <v>2014</v>
      </c>
      <c r="C305" s="212" t="s">
        <v>23</v>
      </c>
      <c r="D305" s="213">
        <v>585.5161141588485</v>
      </c>
    </row>
    <row r="306" spans="2:4" hidden="1" x14ac:dyDescent="0.2">
      <c r="B306" s="119">
        <v>2014</v>
      </c>
      <c r="C306" s="212" t="s">
        <v>27</v>
      </c>
      <c r="D306" s="213">
        <v>589.23306951341351</v>
      </c>
    </row>
    <row r="307" spans="2:4" hidden="1" x14ac:dyDescent="0.2">
      <c r="B307" s="119">
        <v>2014</v>
      </c>
      <c r="C307" s="212" t="s">
        <v>26</v>
      </c>
      <c r="D307" s="213">
        <v>587.29083144141146</v>
      </c>
    </row>
    <row r="308" spans="2:4" hidden="1" x14ac:dyDescent="0.2">
      <c r="B308" s="119">
        <v>2014</v>
      </c>
      <c r="C308" s="212" t="s">
        <v>21</v>
      </c>
      <c r="D308" s="213">
        <v>593</v>
      </c>
    </row>
    <row r="309" spans="2:4" hidden="1" x14ac:dyDescent="0.2">
      <c r="B309" s="119">
        <v>2014</v>
      </c>
      <c r="C309" s="212" t="s">
        <v>25</v>
      </c>
      <c r="D309" s="213">
        <v>593.62818725156478</v>
      </c>
    </row>
    <row r="310" spans="2:4" hidden="1" x14ac:dyDescent="0.2">
      <c r="B310" s="119">
        <v>2014</v>
      </c>
      <c r="C310" s="212" t="s">
        <v>22</v>
      </c>
      <c r="D310" s="213">
        <v>594.11562500000002</v>
      </c>
    </row>
    <row r="311" spans="2:4" hidden="1" x14ac:dyDescent="0.2">
      <c r="B311" s="119">
        <v>2014</v>
      </c>
      <c r="C311" s="212" t="s">
        <v>24</v>
      </c>
      <c r="D311" s="213">
        <v>594.42465753424653</v>
      </c>
    </row>
    <row r="312" spans="2:4" hidden="1" x14ac:dyDescent="0.2">
      <c r="B312" s="119">
        <v>2013</v>
      </c>
      <c r="C312" s="119" t="s">
        <v>39</v>
      </c>
      <c r="D312" s="180">
        <v>656.62839341100005</v>
      </c>
    </row>
    <row r="313" spans="2:4" hidden="1" x14ac:dyDescent="0.2">
      <c r="B313" s="119">
        <v>2013</v>
      </c>
      <c r="C313" s="119" t="s">
        <v>47</v>
      </c>
      <c r="D313" s="180">
        <v>652.46585506099996</v>
      </c>
    </row>
    <row r="314" spans="2:4" hidden="1" x14ac:dyDescent="0.2">
      <c r="B314" s="119">
        <v>2013</v>
      </c>
      <c r="C314" s="119" t="s">
        <v>48</v>
      </c>
      <c r="D314" s="180">
        <v>658.74312533799991</v>
      </c>
    </row>
    <row r="315" spans="2:4" hidden="1" x14ac:dyDescent="0.2">
      <c r="B315" s="119">
        <v>2013</v>
      </c>
      <c r="C315" s="119" t="s">
        <v>2</v>
      </c>
      <c r="D315" s="180">
        <v>649.8270887650001</v>
      </c>
    </row>
    <row r="316" spans="2:4" hidden="1" x14ac:dyDescent="0.2">
      <c r="B316" s="119">
        <v>2013</v>
      </c>
      <c r="C316" s="119" t="s">
        <v>0</v>
      </c>
      <c r="D316" s="180">
        <v>658.46669554300013</v>
      </c>
    </row>
    <row r="317" spans="2:4" hidden="1" x14ac:dyDescent="0.2">
      <c r="B317" s="119">
        <v>2013</v>
      </c>
      <c r="C317" s="119" t="s">
        <v>49</v>
      </c>
      <c r="D317" s="180">
        <v>655.78120346750006</v>
      </c>
    </row>
    <row r="318" spans="2:4" hidden="1" x14ac:dyDescent="0.2">
      <c r="B318" s="119">
        <v>2013</v>
      </c>
      <c r="C318" s="119" t="s">
        <v>1</v>
      </c>
      <c r="D318" s="180">
        <v>657.83561599500001</v>
      </c>
    </row>
    <row r="319" spans="2:4" hidden="1" x14ac:dyDescent="0.2">
      <c r="B319" s="119">
        <v>2013</v>
      </c>
      <c r="C319" s="119" t="s">
        <v>50</v>
      </c>
      <c r="D319" s="180">
        <v>658.45171241700007</v>
      </c>
    </row>
    <row r="320" spans="2:4" hidden="1" x14ac:dyDescent="0.2">
      <c r="B320" s="119">
        <v>2012</v>
      </c>
      <c r="C320" s="119" t="s">
        <v>39</v>
      </c>
      <c r="D320" s="180">
        <v>654.15943500000003</v>
      </c>
    </row>
    <row r="321" spans="2:4" hidden="1" x14ac:dyDescent="0.2">
      <c r="B321" s="119">
        <v>2012</v>
      </c>
      <c r="C321" s="119" t="s">
        <v>47</v>
      </c>
      <c r="D321" s="180">
        <v>652.33569</v>
      </c>
    </row>
    <row r="322" spans="2:4" hidden="1" x14ac:dyDescent="0.2">
      <c r="B322" s="119">
        <v>2012</v>
      </c>
      <c r="C322" s="119" t="s">
        <v>48</v>
      </c>
      <c r="D322" s="180">
        <v>653.08323000000007</v>
      </c>
    </row>
    <row r="323" spans="2:4" hidden="1" x14ac:dyDescent="0.2">
      <c r="B323" s="119">
        <v>2012</v>
      </c>
      <c r="C323" s="119" t="s">
        <v>2</v>
      </c>
      <c r="D323" s="180">
        <v>654.76440999999988</v>
      </c>
    </row>
    <row r="324" spans="2:4" hidden="1" x14ac:dyDescent="0.2">
      <c r="B324" s="119">
        <v>2012</v>
      </c>
      <c r="C324" s="119" t="s">
        <v>0</v>
      </c>
      <c r="D324" s="180">
        <v>654.56208000000004</v>
      </c>
    </row>
    <row r="325" spans="2:4" hidden="1" x14ac:dyDescent="0.2">
      <c r="B325" s="119">
        <v>2012</v>
      </c>
      <c r="C325" s="119" t="s">
        <v>49</v>
      </c>
      <c r="D325" s="180">
        <v>652.71635500000002</v>
      </c>
    </row>
    <row r="326" spans="2:4" hidden="1" x14ac:dyDescent="0.2">
      <c r="B326" s="119">
        <v>2012</v>
      </c>
      <c r="C326" s="119" t="s">
        <v>1</v>
      </c>
      <c r="D326" s="180">
        <v>656.18817000000001</v>
      </c>
    </row>
    <row r="327" spans="2:4" hidden="1" x14ac:dyDescent="0.2">
      <c r="B327" s="119">
        <v>2012</v>
      </c>
      <c r="C327" s="119" t="s">
        <v>50</v>
      </c>
      <c r="D327" s="180">
        <v>654.96165000000008</v>
      </c>
    </row>
    <row r="328" spans="2:4" hidden="1" x14ac:dyDescent="0.2">
      <c r="B328" s="119">
        <v>2011</v>
      </c>
      <c r="C328" s="212" t="s">
        <v>39</v>
      </c>
      <c r="D328" s="180">
        <v>690.73348021507263</v>
      </c>
    </row>
    <row r="329" spans="2:4" hidden="1" x14ac:dyDescent="0.2">
      <c r="B329" s="119">
        <v>2011</v>
      </c>
      <c r="C329" s="212" t="s">
        <v>23</v>
      </c>
      <c r="D329" s="180">
        <v>688.07720816135406</v>
      </c>
    </row>
    <row r="330" spans="2:4" hidden="1" x14ac:dyDescent="0.2">
      <c r="B330" s="119">
        <v>2011</v>
      </c>
      <c r="C330" s="212" t="s">
        <v>27</v>
      </c>
      <c r="D330" s="180">
        <v>680.34179019927979</v>
      </c>
    </row>
    <row r="331" spans="2:4" hidden="1" x14ac:dyDescent="0.2">
      <c r="B331" s="119">
        <v>2011</v>
      </c>
      <c r="C331" s="212" t="s">
        <v>26</v>
      </c>
      <c r="D331" s="180">
        <v>689.39437007904053</v>
      </c>
    </row>
    <row r="332" spans="2:4" hidden="1" x14ac:dyDescent="0.2">
      <c r="B332" s="119">
        <v>2011</v>
      </c>
      <c r="C332" s="212" t="s">
        <v>21</v>
      </c>
      <c r="D332" s="180">
        <v>692.10213088989258</v>
      </c>
    </row>
    <row r="333" spans="2:4" hidden="1" x14ac:dyDescent="0.2">
      <c r="B333" s="119">
        <v>2011</v>
      </c>
      <c r="C333" s="212" t="s">
        <v>25</v>
      </c>
      <c r="D333" s="180">
        <v>688.32945108413696</v>
      </c>
    </row>
    <row r="334" spans="2:4" hidden="1" x14ac:dyDescent="0.2">
      <c r="B334" s="119">
        <v>2011</v>
      </c>
      <c r="C334" s="212" t="s">
        <v>22</v>
      </c>
      <c r="D334" s="180">
        <v>693.07805952429771</v>
      </c>
    </row>
    <row r="335" spans="2:4" hidden="1" x14ac:dyDescent="0.2">
      <c r="B335" s="119">
        <v>2011</v>
      </c>
      <c r="C335" s="216" t="s">
        <v>24</v>
      </c>
      <c r="D335" s="180">
        <v>690.34778010845184</v>
      </c>
    </row>
    <row r="336" spans="2:4" hidden="1" x14ac:dyDescent="0.2">
      <c r="B336" s="119">
        <v>2010</v>
      </c>
      <c r="C336" s="212" t="s">
        <v>39</v>
      </c>
      <c r="D336" s="180">
        <v>688.58621025085449</v>
      </c>
    </row>
    <row r="337" spans="2:4" hidden="1" x14ac:dyDescent="0.2">
      <c r="B337" s="119">
        <v>2010</v>
      </c>
      <c r="C337" s="212" t="s">
        <v>23</v>
      </c>
      <c r="D337" s="180">
        <v>685.49823999404907</v>
      </c>
    </row>
    <row r="338" spans="2:4" hidden="1" x14ac:dyDescent="0.2">
      <c r="B338" s="119">
        <v>2010</v>
      </c>
      <c r="C338" s="212" t="s">
        <v>40</v>
      </c>
      <c r="D338" s="180">
        <v>664.95795977115631</v>
      </c>
    </row>
    <row r="339" spans="2:4" hidden="1" x14ac:dyDescent="0.2">
      <c r="B339" s="119">
        <v>2010</v>
      </c>
      <c r="C339" s="212" t="s">
        <v>26</v>
      </c>
      <c r="D339" s="180">
        <v>691.82894039154053</v>
      </c>
    </row>
    <row r="340" spans="2:4" hidden="1" x14ac:dyDescent="0.2">
      <c r="B340" s="119">
        <v>2010</v>
      </c>
      <c r="C340" s="212" t="s">
        <v>21</v>
      </c>
      <c r="D340" s="180">
        <v>691.72413998842239</v>
      </c>
    </row>
    <row r="341" spans="2:4" hidden="1" x14ac:dyDescent="0.2">
      <c r="B341" s="119">
        <v>2010</v>
      </c>
      <c r="C341" s="212" t="s">
        <v>25</v>
      </c>
      <c r="D341" s="180">
        <v>676.02169054746628</v>
      </c>
    </row>
    <row r="342" spans="2:4" hidden="1" x14ac:dyDescent="0.2">
      <c r="B342" s="119">
        <v>2010</v>
      </c>
      <c r="C342" s="212" t="s">
        <v>22</v>
      </c>
      <c r="D342" s="180">
        <v>690.02699089050293</v>
      </c>
    </row>
    <row r="343" spans="2:4" hidden="1" x14ac:dyDescent="0.2">
      <c r="B343" s="119">
        <v>2010</v>
      </c>
      <c r="C343" s="216" t="s">
        <v>24</v>
      </c>
      <c r="D343" s="180">
        <v>689.13161528110504</v>
      </c>
    </row>
    <row r="344" spans="2:4" hidden="1" x14ac:dyDescent="0.2"/>
    <row r="345" spans="2:4" hidden="1" x14ac:dyDescent="0.2">
      <c r="B345" s="217" t="s">
        <v>53</v>
      </c>
      <c r="D345" s="182" t="s">
        <v>54</v>
      </c>
    </row>
    <row r="346" spans="2:4" hidden="1" x14ac:dyDescent="0.2">
      <c r="B346" s="119">
        <v>2014</v>
      </c>
      <c r="C346" s="119" t="s">
        <v>23</v>
      </c>
      <c r="D346" s="218">
        <v>59</v>
      </c>
    </row>
    <row r="347" spans="2:4" hidden="1" x14ac:dyDescent="0.2">
      <c r="B347" s="119">
        <v>2014</v>
      </c>
      <c r="C347" s="119" t="s">
        <v>27</v>
      </c>
      <c r="D347" s="218">
        <v>59</v>
      </c>
    </row>
    <row r="348" spans="2:4" hidden="1" x14ac:dyDescent="0.2">
      <c r="B348" s="119">
        <v>2014</v>
      </c>
      <c r="C348" s="119" t="s">
        <v>26</v>
      </c>
      <c r="D348" s="218">
        <v>59</v>
      </c>
    </row>
    <row r="349" spans="2:4" hidden="1" x14ac:dyDescent="0.2">
      <c r="B349" s="119">
        <v>2014</v>
      </c>
      <c r="C349" s="119" t="s">
        <v>21</v>
      </c>
      <c r="D349" s="218">
        <v>59</v>
      </c>
    </row>
    <row r="350" spans="2:4" hidden="1" x14ac:dyDescent="0.2">
      <c r="B350" s="119">
        <v>2014</v>
      </c>
      <c r="C350" s="119" t="s">
        <v>24</v>
      </c>
      <c r="D350" s="218">
        <v>59</v>
      </c>
    </row>
    <row r="351" spans="2:4" hidden="1" x14ac:dyDescent="0.2">
      <c r="B351" s="119">
        <v>2014</v>
      </c>
      <c r="C351" s="119" t="s">
        <v>25</v>
      </c>
      <c r="D351" s="218">
        <v>59</v>
      </c>
    </row>
    <row r="352" spans="2:4" hidden="1" x14ac:dyDescent="0.2">
      <c r="B352" s="119">
        <v>2014</v>
      </c>
      <c r="C352" s="119" t="s">
        <v>22</v>
      </c>
      <c r="D352" s="218">
        <v>59</v>
      </c>
    </row>
    <row r="353" spans="2:4" hidden="1" x14ac:dyDescent="0.2">
      <c r="B353" s="119">
        <v>2014</v>
      </c>
      <c r="C353" s="119" t="s">
        <v>39</v>
      </c>
      <c r="D353" s="218">
        <v>59</v>
      </c>
    </row>
    <row r="354" spans="2:4" hidden="1" x14ac:dyDescent="0.2">
      <c r="B354" s="119">
        <v>2013</v>
      </c>
      <c r="C354" s="119" t="s">
        <v>39</v>
      </c>
      <c r="D354" s="180">
        <v>254</v>
      </c>
    </row>
    <row r="355" spans="2:4" hidden="1" x14ac:dyDescent="0.2">
      <c r="B355" s="119">
        <v>2013</v>
      </c>
      <c r="C355" s="119" t="s">
        <v>47</v>
      </c>
      <c r="D355" s="180">
        <v>254</v>
      </c>
    </row>
    <row r="356" spans="2:4" hidden="1" x14ac:dyDescent="0.2">
      <c r="B356" s="119">
        <v>2013</v>
      </c>
      <c r="C356" s="119" t="s">
        <v>48</v>
      </c>
      <c r="D356" s="180">
        <v>254</v>
      </c>
    </row>
    <row r="357" spans="2:4" hidden="1" x14ac:dyDescent="0.2">
      <c r="B357" s="119">
        <v>2013</v>
      </c>
      <c r="C357" s="119" t="s">
        <v>2</v>
      </c>
      <c r="D357" s="180">
        <v>254</v>
      </c>
    </row>
    <row r="358" spans="2:4" hidden="1" x14ac:dyDescent="0.2">
      <c r="B358" s="119">
        <v>2013</v>
      </c>
      <c r="C358" s="119" t="s">
        <v>0</v>
      </c>
      <c r="D358" s="180">
        <v>254</v>
      </c>
    </row>
    <row r="359" spans="2:4" hidden="1" x14ac:dyDescent="0.2">
      <c r="B359" s="119">
        <v>2013</v>
      </c>
      <c r="C359" s="119" t="s">
        <v>49</v>
      </c>
      <c r="D359" s="180">
        <v>254</v>
      </c>
    </row>
    <row r="360" spans="2:4" hidden="1" x14ac:dyDescent="0.2">
      <c r="B360" s="119">
        <v>2013</v>
      </c>
      <c r="C360" s="119" t="s">
        <v>1</v>
      </c>
      <c r="D360" s="180">
        <v>254</v>
      </c>
    </row>
    <row r="361" spans="2:4" hidden="1" x14ac:dyDescent="0.2">
      <c r="B361" s="119">
        <v>2013</v>
      </c>
      <c r="C361" s="119" t="s">
        <v>50</v>
      </c>
      <c r="D361" s="180">
        <v>254</v>
      </c>
    </row>
    <row r="362" spans="2:4" hidden="1" x14ac:dyDescent="0.2">
      <c r="B362" s="119">
        <v>2012</v>
      </c>
      <c r="C362" s="119" t="s">
        <v>39</v>
      </c>
      <c r="D362" s="180">
        <v>258.33359999999999</v>
      </c>
    </row>
    <row r="363" spans="2:4" hidden="1" x14ac:dyDescent="0.2">
      <c r="B363" s="119">
        <v>2012</v>
      </c>
      <c r="C363" s="119" t="s">
        <v>47</v>
      </c>
      <c r="D363" s="180">
        <v>256.91250000000002</v>
      </c>
    </row>
    <row r="364" spans="2:4" hidden="1" x14ac:dyDescent="0.2">
      <c r="B364" s="119">
        <v>2012</v>
      </c>
      <c r="C364" s="119" t="s">
        <v>48</v>
      </c>
      <c r="D364" s="180">
        <v>256.1225</v>
      </c>
    </row>
    <row r="365" spans="2:4" hidden="1" x14ac:dyDescent="0.2">
      <c r="B365" s="119">
        <v>2012</v>
      </c>
      <c r="C365" s="119" t="s">
        <v>2</v>
      </c>
      <c r="D365" s="180">
        <v>257.72582</v>
      </c>
    </row>
    <row r="366" spans="2:4" hidden="1" x14ac:dyDescent="0.2">
      <c r="B366" s="119">
        <v>2012</v>
      </c>
      <c r="C366" s="119" t="s">
        <v>0</v>
      </c>
      <c r="D366" s="180">
        <v>258.72233</v>
      </c>
    </row>
    <row r="367" spans="2:4" hidden="1" x14ac:dyDescent="0.2">
      <c r="B367" s="119">
        <v>2012</v>
      </c>
      <c r="C367" s="119" t="s">
        <v>49</v>
      </c>
      <c r="D367" s="180">
        <v>260.07799999999997</v>
      </c>
    </row>
    <row r="368" spans="2:4" hidden="1" x14ac:dyDescent="0.2">
      <c r="B368" s="119">
        <v>2012</v>
      </c>
      <c r="C368" s="119" t="s">
        <v>1</v>
      </c>
      <c r="D368" s="180">
        <v>258.4425</v>
      </c>
    </row>
    <row r="369" spans="2:4" hidden="1" x14ac:dyDescent="0.2">
      <c r="B369" s="119">
        <v>2012</v>
      </c>
      <c r="C369" s="119" t="s">
        <v>50</v>
      </c>
      <c r="D369" s="180">
        <v>259.04227000000003</v>
      </c>
    </row>
    <row r="370" spans="2:4" hidden="1" x14ac:dyDescent="0.2">
      <c r="B370" s="119">
        <v>2011</v>
      </c>
      <c r="C370" s="212" t="s">
        <v>39</v>
      </c>
      <c r="D370" s="180">
        <v>165.80134963989258</v>
      </c>
    </row>
    <row r="371" spans="2:4" hidden="1" x14ac:dyDescent="0.2">
      <c r="B371" s="119">
        <v>2011</v>
      </c>
      <c r="C371" s="212" t="s">
        <v>23</v>
      </c>
      <c r="D371" s="180">
        <v>165.2602596282959</v>
      </c>
    </row>
    <row r="372" spans="2:4" hidden="1" x14ac:dyDescent="0.2">
      <c r="B372" s="119">
        <v>2011</v>
      </c>
      <c r="C372" s="212" t="s">
        <v>27</v>
      </c>
      <c r="D372" s="180">
        <v>164.83726024627686</v>
      </c>
    </row>
    <row r="373" spans="2:4" hidden="1" x14ac:dyDescent="0.2">
      <c r="B373" s="119">
        <v>2011</v>
      </c>
      <c r="C373" s="212" t="s">
        <v>26</v>
      </c>
      <c r="D373" s="180">
        <v>165.61693000793457</v>
      </c>
    </row>
    <row r="374" spans="2:4" hidden="1" x14ac:dyDescent="0.2">
      <c r="B374" s="119">
        <v>2011</v>
      </c>
      <c r="C374" s="212" t="s">
        <v>21</v>
      </c>
      <c r="D374" s="180">
        <v>166.37421989440918</v>
      </c>
    </row>
    <row r="375" spans="2:4" hidden="1" x14ac:dyDescent="0.2">
      <c r="B375" s="119">
        <v>2011</v>
      </c>
      <c r="C375" s="212" t="s">
        <v>25</v>
      </c>
      <c r="D375" s="180">
        <v>166.5</v>
      </c>
    </row>
    <row r="376" spans="2:4" hidden="1" x14ac:dyDescent="0.2">
      <c r="B376" s="119">
        <v>2011</v>
      </c>
      <c r="C376" s="212" t="s">
        <v>22</v>
      </c>
      <c r="D376" s="180">
        <v>166.33690500259399</v>
      </c>
    </row>
    <row r="377" spans="2:4" hidden="1" x14ac:dyDescent="0.2">
      <c r="B377" s="119">
        <v>2011</v>
      </c>
      <c r="C377" s="216" t="s">
        <v>24</v>
      </c>
      <c r="D377" s="180">
        <v>165.43630027770996</v>
      </c>
    </row>
    <row r="378" spans="2:4" hidden="1" x14ac:dyDescent="0.2">
      <c r="B378" s="119">
        <v>2010</v>
      </c>
      <c r="C378" s="212" t="s">
        <v>39</v>
      </c>
      <c r="D378" s="180">
        <v>165.3384895324707</v>
      </c>
    </row>
    <row r="379" spans="2:4" hidden="1" x14ac:dyDescent="0.2">
      <c r="B379" s="119">
        <v>2010</v>
      </c>
      <c r="C379" s="212" t="s">
        <v>23</v>
      </c>
      <c r="D379" s="180">
        <v>164.0901198387146</v>
      </c>
    </row>
    <row r="380" spans="2:4" hidden="1" x14ac:dyDescent="0.2">
      <c r="B380" s="119">
        <v>2010</v>
      </c>
      <c r="C380" s="212" t="s">
        <v>40</v>
      </c>
      <c r="D380" s="180">
        <v>164.44701957702637</v>
      </c>
    </row>
    <row r="381" spans="2:4" hidden="1" x14ac:dyDescent="0.2">
      <c r="B381" s="119">
        <v>2010</v>
      </c>
      <c r="C381" s="212" t="s">
        <v>26</v>
      </c>
      <c r="D381" s="180">
        <v>165.71842002868652</v>
      </c>
    </row>
    <row r="382" spans="2:4" hidden="1" x14ac:dyDescent="0.2">
      <c r="B382" s="119">
        <v>2010</v>
      </c>
      <c r="C382" s="212" t="s">
        <v>21</v>
      </c>
      <c r="D382" s="180">
        <v>166.22354984283447</v>
      </c>
    </row>
    <row r="383" spans="2:4" hidden="1" x14ac:dyDescent="0.2">
      <c r="B383" s="119">
        <v>2010</v>
      </c>
      <c r="C383" s="212" t="s">
        <v>25</v>
      </c>
      <c r="D383" s="180">
        <v>164.4707350730896</v>
      </c>
    </row>
    <row r="384" spans="2:4" hidden="1" x14ac:dyDescent="0.2">
      <c r="B384" s="119">
        <v>2010</v>
      </c>
      <c r="C384" s="212" t="s">
        <v>22</v>
      </c>
      <c r="D384" s="180">
        <v>166.02388000488281</v>
      </c>
    </row>
    <row r="385" spans="2:4" hidden="1" x14ac:dyDescent="0.2">
      <c r="B385" s="119">
        <v>2010</v>
      </c>
      <c r="C385" s="216" t="s">
        <v>24</v>
      </c>
      <c r="D385" s="180">
        <v>165.35711002349854</v>
      </c>
    </row>
    <row r="386" spans="2:4" hidden="1" x14ac:dyDescent="0.2"/>
    <row r="387" spans="2:4" hidden="1" x14ac:dyDescent="0.2">
      <c r="B387" s="217" t="s">
        <v>63</v>
      </c>
      <c r="D387" s="182" t="s">
        <v>74</v>
      </c>
    </row>
    <row r="388" spans="2:4" hidden="1" x14ac:dyDescent="0.2">
      <c r="B388" s="119">
        <v>2014</v>
      </c>
      <c r="C388" s="119" t="s">
        <v>23</v>
      </c>
      <c r="D388" s="182">
        <v>33</v>
      </c>
    </row>
    <row r="389" spans="2:4" hidden="1" x14ac:dyDescent="0.2">
      <c r="B389" s="119">
        <v>2014</v>
      </c>
      <c r="C389" s="119" t="s">
        <v>27</v>
      </c>
      <c r="D389" s="182">
        <v>33</v>
      </c>
    </row>
    <row r="390" spans="2:4" hidden="1" x14ac:dyDescent="0.2">
      <c r="B390" s="119">
        <v>2014</v>
      </c>
      <c r="C390" s="119" t="s">
        <v>26</v>
      </c>
      <c r="D390" s="182">
        <v>33</v>
      </c>
    </row>
    <row r="391" spans="2:4" hidden="1" x14ac:dyDescent="0.2">
      <c r="B391" s="119">
        <v>2014</v>
      </c>
      <c r="C391" s="119" t="s">
        <v>21</v>
      </c>
      <c r="D391" s="182">
        <v>33</v>
      </c>
    </row>
    <row r="392" spans="2:4" hidden="1" x14ac:dyDescent="0.2">
      <c r="B392" s="119">
        <v>2014</v>
      </c>
      <c r="C392" s="119" t="s">
        <v>24</v>
      </c>
      <c r="D392" s="182">
        <v>33</v>
      </c>
    </row>
    <row r="393" spans="2:4" hidden="1" x14ac:dyDescent="0.2">
      <c r="B393" s="119">
        <v>2014</v>
      </c>
      <c r="C393" s="119" t="s">
        <v>25</v>
      </c>
      <c r="D393" s="182">
        <v>33</v>
      </c>
    </row>
    <row r="394" spans="2:4" hidden="1" x14ac:dyDescent="0.2">
      <c r="B394" s="119">
        <v>2014</v>
      </c>
      <c r="C394" s="119" t="s">
        <v>22</v>
      </c>
      <c r="D394" s="182">
        <v>33</v>
      </c>
    </row>
    <row r="395" spans="2:4" hidden="1" x14ac:dyDescent="0.2">
      <c r="B395" s="119">
        <v>2014</v>
      </c>
      <c r="C395" s="119" t="s">
        <v>39</v>
      </c>
      <c r="D395" s="182">
        <v>33</v>
      </c>
    </row>
    <row r="396" spans="2:4" hidden="1" x14ac:dyDescent="0.2">
      <c r="B396" s="119">
        <v>2013</v>
      </c>
      <c r="C396" s="119" t="s">
        <v>23</v>
      </c>
      <c r="D396" s="180">
        <v>33</v>
      </c>
    </row>
    <row r="397" spans="2:4" hidden="1" x14ac:dyDescent="0.2">
      <c r="B397" s="119">
        <v>2013</v>
      </c>
      <c r="C397" s="119" t="s">
        <v>27</v>
      </c>
      <c r="D397" s="180">
        <v>33</v>
      </c>
    </row>
    <row r="398" spans="2:4" hidden="1" x14ac:dyDescent="0.2">
      <c r="B398" s="119">
        <v>2013</v>
      </c>
      <c r="C398" s="119" t="s">
        <v>26</v>
      </c>
      <c r="D398" s="180">
        <v>33</v>
      </c>
    </row>
    <row r="399" spans="2:4" hidden="1" x14ac:dyDescent="0.2">
      <c r="B399" s="119">
        <v>2013</v>
      </c>
      <c r="C399" s="119" t="s">
        <v>21</v>
      </c>
      <c r="D399" s="180">
        <v>33</v>
      </c>
    </row>
    <row r="400" spans="2:4" hidden="1" x14ac:dyDescent="0.2">
      <c r="B400" s="119">
        <v>2013</v>
      </c>
      <c r="C400" s="119" t="s">
        <v>24</v>
      </c>
      <c r="D400" s="180">
        <v>33</v>
      </c>
    </row>
    <row r="401" spans="2:4" hidden="1" x14ac:dyDescent="0.2">
      <c r="B401" s="119">
        <v>2013</v>
      </c>
      <c r="C401" s="119" t="s">
        <v>25</v>
      </c>
      <c r="D401" s="180">
        <v>33</v>
      </c>
    </row>
    <row r="402" spans="2:4" hidden="1" x14ac:dyDescent="0.2">
      <c r="B402" s="119">
        <v>2013</v>
      </c>
      <c r="C402" s="119" t="s">
        <v>22</v>
      </c>
      <c r="D402" s="180">
        <v>33</v>
      </c>
    </row>
    <row r="403" spans="2:4" hidden="1" x14ac:dyDescent="0.2">
      <c r="B403" s="119">
        <v>2013</v>
      </c>
      <c r="C403" s="119" t="s">
        <v>39</v>
      </c>
      <c r="D403" s="180">
        <v>33</v>
      </c>
    </row>
    <row r="404" spans="2:4" hidden="1" x14ac:dyDescent="0.2">
      <c r="B404" s="119">
        <v>2012</v>
      </c>
      <c r="C404" s="212" t="s">
        <v>23</v>
      </c>
      <c r="D404" s="180">
        <v>33</v>
      </c>
    </row>
    <row r="405" spans="2:4" hidden="1" x14ac:dyDescent="0.2">
      <c r="B405" s="119">
        <v>2012</v>
      </c>
      <c r="C405" s="212" t="s">
        <v>27</v>
      </c>
      <c r="D405" s="180">
        <v>33</v>
      </c>
    </row>
    <row r="406" spans="2:4" hidden="1" x14ac:dyDescent="0.2">
      <c r="B406" s="119">
        <v>2012</v>
      </c>
      <c r="C406" s="212" t="s">
        <v>26</v>
      </c>
      <c r="D406" s="180">
        <v>33</v>
      </c>
    </row>
    <row r="407" spans="2:4" hidden="1" x14ac:dyDescent="0.2">
      <c r="B407" s="119">
        <v>2012</v>
      </c>
      <c r="C407" s="212" t="s">
        <v>21</v>
      </c>
      <c r="D407" s="180">
        <v>33</v>
      </c>
    </row>
    <row r="408" spans="2:4" hidden="1" x14ac:dyDescent="0.2">
      <c r="B408" s="119">
        <v>2012</v>
      </c>
      <c r="C408" s="212" t="s">
        <v>24</v>
      </c>
      <c r="D408" s="180">
        <v>33</v>
      </c>
    </row>
    <row r="409" spans="2:4" hidden="1" x14ac:dyDescent="0.2">
      <c r="B409" s="119">
        <v>2012</v>
      </c>
      <c r="C409" s="212" t="s">
        <v>25</v>
      </c>
      <c r="D409" s="180">
        <v>33</v>
      </c>
    </row>
    <row r="410" spans="2:4" hidden="1" x14ac:dyDescent="0.2">
      <c r="B410" s="119">
        <v>2012</v>
      </c>
      <c r="C410" s="212" t="s">
        <v>22</v>
      </c>
      <c r="D410" s="180">
        <v>33</v>
      </c>
    </row>
    <row r="411" spans="2:4" hidden="1" x14ac:dyDescent="0.2">
      <c r="B411" s="119">
        <v>2012</v>
      </c>
      <c r="C411" s="216" t="s">
        <v>39</v>
      </c>
      <c r="D411" s="180">
        <v>33</v>
      </c>
    </row>
    <row r="412" spans="2:4" hidden="1" x14ac:dyDescent="0.2">
      <c r="B412" s="119">
        <v>2011</v>
      </c>
      <c r="C412" s="212" t="s">
        <v>23</v>
      </c>
      <c r="D412" s="180">
        <v>75.62848949432373</v>
      </c>
    </row>
    <row r="413" spans="2:4" hidden="1" x14ac:dyDescent="0.2">
      <c r="B413" s="119">
        <v>2011</v>
      </c>
      <c r="C413" s="212" t="s">
        <v>27</v>
      </c>
      <c r="D413" s="180">
        <v>80.386539459228516</v>
      </c>
    </row>
    <row r="414" spans="2:4" hidden="1" x14ac:dyDescent="0.2">
      <c r="B414" s="119">
        <v>2011</v>
      </c>
      <c r="C414" s="212" t="s">
        <v>26</v>
      </c>
      <c r="D414" s="180">
        <v>84.387950897216797</v>
      </c>
    </row>
    <row r="415" spans="2:4" hidden="1" x14ac:dyDescent="0.2">
      <c r="B415" s="119">
        <v>2011</v>
      </c>
      <c r="C415" s="212" t="s">
        <v>21</v>
      </c>
      <c r="D415" s="180">
        <v>77.240739822387695</v>
      </c>
    </row>
    <row r="416" spans="2:4" hidden="1" x14ac:dyDescent="0.2">
      <c r="B416" s="119">
        <v>2011</v>
      </c>
      <c r="C416" s="212" t="s">
        <v>24</v>
      </c>
      <c r="D416" s="180">
        <v>74.232769966125488</v>
      </c>
    </row>
    <row r="417" spans="2:4" hidden="1" x14ac:dyDescent="0.2">
      <c r="B417" s="119">
        <v>2011</v>
      </c>
      <c r="C417" s="212" t="s">
        <v>25</v>
      </c>
      <c r="D417" s="180">
        <v>69.834300994873047</v>
      </c>
    </row>
    <row r="418" spans="2:4" hidden="1" x14ac:dyDescent="0.2">
      <c r="B418" s="119">
        <v>2011</v>
      </c>
      <c r="C418" s="212" t="s">
        <v>22</v>
      </c>
      <c r="D418" s="180">
        <v>69.894559383392334</v>
      </c>
    </row>
    <row r="419" spans="2:4" hidden="1" x14ac:dyDescent="0.2">
      <c r="B419" s="119">
        <v>2011</v>
      </c>
      <c r="C419" s="216" t="s">
        <v>39</v>
      </c>
      <c r="D419" s="180">
        <v>76.243589401245117</v>
      </c>
    </row>
    <row r="420" spans="2:4" hidden="1" x14ac:dyDescent="0.2">
      <c r="B420" s="119">
        <v>2010</v>
      </c>
      <c r="C420" s="212" t="s">
        <v>39</v>
      </c>
      <c r="D420" s="180">
        <v>78.515985488891602</v>
      </c>
    </row>
    <row r="421" spans="2:4" hidden="1" x14ac:dyDescent="0.2">
      <c r="B421" s="119">
        <v>2010</v>
      </c>
      <c r="C421" s="212" t="s">
        <v>23</v>
      </c>
      <c r="D421" s="180">
        <v>84.166667938232422</v>
      </c>
    </row>
    <row r="422" spans="2:4" hidden="1" x14ac:dyDescent="0.2">
      <c r="B422" s="119">
        <v>2010</v>
      </c>
      <c r="C422" s="212" t="s">
        <v>40</v>
      </c>
      <c r="D422" s="180">
        <v>87.044281005859375</v>
      </c>
    </row>
    <row r="423" spans="2:4" hidden="1" x14ac:dyDescent="0.2">
      <c r="B423" s="119">
        <v>2010</v>
      </c>
      <c r="C423" s="212" t="s">
        <v>26</v>
      </c>
      <c r="D423" s="180">
        <v>88.583332061767578</v>
      </c>
    </row>
    <row r="424" spans="2:4" hidden="1" x14ac:dyDescent="0.2">
      <c r="B424" s="119">
        <v>2010</v>
      </c>
      <c r="C424" s="212" t="s">
        <v>21</v>
      </c>
      <c r="D424" s="180">
        <v>75.034278869628906</v>
      </c>
    </row>
    <row r="425" spans="2:4" hidden="1" x14ac:dyDescent="0.2">
      <c r="B425" s="119">
        <v>2010</v>
      </c>
      <c r="C425" s="212" t="s">
        <v>25</v>
      </c>
      <c r="D425" s="180">
        <v>67.80644702911377</v>
      </c>
    </row>
    <row r="426" spans="2:4" hidden="1" x14ac:dyDescent="0.2">
      <c r="B426" s="119">
        <v>2010</v>
      </c>
      <c r="C426" s="212" t="s">
        <v>22</v>
      </c>
      <c r="D426" s="180">
        <v>77.934965133666992</v>
      </c>
    </row>
    <row r="427" spans="2:4" hidden="1" x14ac:dyDescent="0.2">
      <c r="B427" s="119">
        <v>2010</v>
      </c>
      <c r="C427" s="216" t="s">
        <v>24</v>
      </c>
      <c r="D427" s="180">
        <v>73.964312553405762</v>
      </c>
    </row>
    <row r="428" spans="2:4" hidden="1" x14ac:dyDescent="0.2"/>
    <row r="429" spans="2:4" hidden="1" x14ac:dyDescent="0.2">
      <c r="B429" s="217" t="s">
        <v>64</v>
      </c>
      <c r="D429" s="182" t="s">
        <v>54</v>
      </c>
    </row>
    <row r="430" spans="2:4" hidden="1" x14ac:dyDescent="0.2">
      <c r="B430" s="119">
        <v>2013</v>
      </c>
      <c r="C430" s="119" t="s">
        <v>39</v>
      </c>
      <c r="D430" s="180">
        <v>43.914614119999996</v>
      </c>
    </row>
    <row r="431" spans="2:4" hidden="1" x14ac:dyDescent="0.2">
      <c r="B431" s="119">
        <v>2013</v>
      </c>
      <c r="C431" s="119" t="s">
        <v>47</v>
      </c>
      <c r="D431" s="180">
        <v>43.739621012000001</v>
      </c>
    </row>
    <row r="432" spans="2:4" hidden="1" x14ac:dyDescent="0.2">
      <c r="B432" s="119">
        <v>2013</v>
      </c>
      <c r="C432" s="119" t="s">
        <v>48</v>
      </c>
      <c r="D432" s="180">
        <v>44</v>
      </c>
    </row>
    <row r="433" spans="2:4" hidden="1" x14ac:dyDescent="0.2">
      <c r="B433" s="119">
        <v>2013</v>
      </c>
      <c r="C433" s="119" t="s">
        <v>2</v>
      </c>
      <c r="D433" s="180">
        <v>44</v>
      </c>
    </row>
    <row r="434" spans="2:4" hidden="1" x14ac:dyDescent="0.2">
      <c r="B434" s="119">
        <v>2013</v>
      </c>
      <c r="C434" s="119" t="s">
        <v>0</v>
      </c>
      <c r="D434" s="180">
        <v>44</v>
      </c>
    </row>
    <row r="435" spans="2:4" hidden="1" x14ac:dyDescent="0.2">
      <c r="B435" s="119">
        <v>2013</v>
      </c>
      <c r="C435" s="119" t="s">
        <v>49</v>
      </c>
      <c r="D435" s="180">
        <v>44</v>
      </c>
    </row>
    <row r="436" spans="2:4" hidden="1" x14ac:dyDescent="0.2">
      <c r="B436" s="119">
        <v>2013</v>
      </c>
      <c r="C436" s="119" t="s">
        <v>1</v>
      </c>
      <c r="D436" s="180">
        <v>43.94486216</v>
      </c>
    </row>
    <row r="437" spans="2:4" hidden="1" x14ac:dyDescent="0.2">
      <c r="B437" s="119">
        <v>2013</v>
      </c>
      <c r="C437" s="119" t="s">
        <v>50</v>
      </c>
      <c r="D437" s="180">
        <v>43.667439950000002</v>
      </c>
    </row>
    <row r="438" spans="2:4" hidden="1" x14ac:dyDescent="0.2">
      <c r="B438" s="119">
        <v>2012</v>
      </c>
      <c r="C438" s="212" t="s">
        <v>39</v>
      </c>
      <c r="D438" s="180">
        <v>43.912324999999996</v>
      </c>
    </row>
    <row r="439" spans="2:4" hidden="1" x14ac:dyDescent="0.2">
      <c r="B439" s="119">
        <v>2012</v>
      </c>
      <c r="C439" s="212" t="s">
        <v>47</v>
      </c>
      <c r="D439" s="180">
        <v>43.660820000000001</v>
      </c>
    </row>
    <row r="440" spans="2:4" hidden="1" x14ac:dyDescent="0.2">
      <c r="B440" s="119">
        <v>2012</v>
      </c>
      <c r="C440" s="212" t="s">
        <v>48</v>
      </c>
      <c r="D440" s="180">
        <v>44</v>
      </c>
    </row>
    <row r="441" spans="2:4" hidden="1" x14ac:dyDescent="0.2">
      <c r="B441" s="119">
        <v>2012</v>
      </c>
      <c r="C441" s="212" t="s">
        <v>2</v>
      </c>
      <c r="D441" s="180">
        <v>43.937870000000004</v>
      </c>
    </row>
    <row r="442" spans="2:4" hidden="1" x14ac:dyDescent="0.2">
      <c r="B442" s="119">
        <v>2012</v>
      </c>
      <c r="C442" s="212" t="s">
        <v>0</v>
      </c>
      <c r="D442" s="180">
        <v>44</v>
      </c>
    </row>
    <row r="443" spans="2:4" hidden="1" x14ac:dyDescent="0.2">
      <c r="B443" s="119">
        <v>2012</v>
      </c>
      <c r="C443" s="212" t="s">
        <v>49</v>
      </c>
      <c r="D443" s="180">
        <v>43.953270000000003</v>
      </c>
    </row>
    <row r="444" spans="2:4" hidden="1" x14ac:dyDescent="0.2">
      <c r="B444" s="119">
        <v>2012</v>
      </c>
      <c r="C444" s="212" t="s">
        <v>1</v>
      </c>
      <c r="D444" s="180">
        <v>43.98462</v>
      </c>
    </row>
    <row r="445" spans="2:4" hidden="1" x14ac:dyDescent="0.2">
      <c r="B445" s="119">
        <v>2012</v>
      </c>
      <c r="C445" s="216" t="s">
        <v>50</v>
      </c>
      <c r="D445" s="180">
        <v>43.554699999999997</v>
      </c>
    </row>
    <row r="446" spans="2:4" hidden="1" x14ac:dyDescent="0.2">
      <c r="B446" s="119">
        <v>2011</v>
      </c>
      <c r="C446" s="212" t="s">
        <v>39</v>
      </c>
      <c r="D446" s="180">
        <v>44</v>
      </c>
    </row>
    <row r="447" spans="2:4" hidden="1" x14ac:dyDescent="0.2">
      <c r="B447" s="119">
        <v>2011</v>
      </c>
      <c r="C447" s="212" t="s">
        <v>23</v>
      </c>
      <c r="D447" s="180">
        <v>44</v>
      </c>
    </row>
    <row r="448" spans="2:4" hidden="1" x14ac:dyDescent="0.2">
      <c r="B448" s="119">
        <v>2011</v>
      </c>
      <c r="C448" s="212" t="s">
        <v>27</v>
      </c>
      <c r="D448" s="180">
        <v>44</v>
      </c>
    </row>
    <row r="449" spans="2:4" hidden="1" x14ac:dyDescent="0.2">
      <c r="B449" s="119">
        <v>2011</v>
      </c>
      <c r="C449" s="212" t="s">
        <v>26</v>
      </c>
      <c r="D449" s="180">
        <v>44</v>
      </c>
    </row>
    <row r="450" spans="2:4" hidden="1" x14ac:dyDescent="0.2">
      <c r="B450" s="119">
        <v>2011</v>
      </c>
      <c r="C450" s="212" t="s">
        <v>21</v>
      </c>
      <c r="D450" s="180">
        <v>44</v>
      </c>
    </row>
    <row r="451" spans="2:4" hidden="1" x14ac:dyDescent="0.2">
      <c r="B451" s="119">
        <v>2011</v>
      </c>
      <c r="C451" s="212" t="s">
        <v>25</v>
      </c>
      <c r="D451" s="180">
        <v>44</v>
      </c>
    </row>
    <row r="452" spans="2:4" hidden="1" x14ac:dyDescent="0.2">
      <c r="B452" s="119">
        <v>2011</v>
      </c>
      <c r="C452" s="212" t="s">
        <v>22</v>
      </c>
      <c r="D452" s="180">
        <v>44</v>
      </c>
    </row>
    <row r="453" spans="2:4" hidden="1" x14ac:dyDescent="0.2">
      <c r="B453" s="119">
        <v>2011</v>
      </c>
      <c r="C453" s="216" t="s">
        <v>24</v>
      </c>
      <c r="D453" s="180">
        <v>44</v>
      </c>
    </row>
    <row r="454" spans="2:4" hidden="1" x14ac:dyDescent="0.2">
      <c r="B454" s="119">
        <v>2010</v>
      </c>
      <c r="C454" s="212" t="s">
        <v>39</v>
      </c>
      <c r="D454" s="180">
        <v>43.62706995010376</v>
      </c>
    </row>
    <row r="455" spans="2:4" hidden="1" x14ac:dyDescent="0.2">
      <c r="B455" s="119">
        <v>2010</v>
      </c>
      <c r="C455" s="212" t="s">
        <v>23</v>
      </c>
      <c r="D455" s="180">
        <v>43.706379890441895</v>
      </c>
    </row>
    <row r="456" spans="2:4" hidden="1" x14ac:dyDescent="0.2">
      <c r="B456" s="119">
        <v>2010</v>
      </c>
      <c r="C456" s="212" t="s">
        <v>40</v>
      </c>
      <c r="D456" s="180">
        <v>41</v>
      </c>
    </row>
    <row r="457" spans="2:4" hidden="1" x14ac:dyDescent="0.2">
      <c r="B457" s="119">
        <v>2010</v>
      </c>
      <c r="C457" s="212" t="s">
        <v>26</v>
      </c>
      <c r="D457" s="180">
        <v>43.048219919204712</v>
      </c>
    </row>
    <row r="458" spans="2:4" hidden="1" x14ac:dyDescent="0.2">
      <c r="B458" s="119">
        <v>2010</v>
      </c>
      <c r="C458" s="212" t="s">
        <v>21</v>
      </c>
      <c r="D458" s="180">
        <v>43.470590114593506</v>
      </c>
    </row>
    <row r="459" spans="2:4" hidden="1" x14ac:dyDescent="0.2">
      <c r="B459" s="119">
        <v>2010</v>
      </c>
      <c r="C459" s="212" t="s">
        <v>25</v>
      </c>
      <c r="D459" s="180">
        <v>43.561829924583435</v>
      </c>
    </row>
    <row r="460" spans="2:4" hidden="1" x14ac:dyDescent="0.2">
      <c r="B460" s="119">
        <v>2010</v>
      </c>
      <c r="C460" s="212" t="s">
        <v>22</v>
      </c>
      <c r="D460" s="180">
        <v>44</v>
      </c>
    </row>
    <row r="461" spans="2:4" hidden="1" x14ac:dyDescent="0.2">
      <c r="B461" s="119">
        <v>2010</v>
      </c>
      <c r="C461" s="216" t="s">
        <v>24</v>
      </c>
      <c r="D461" s="180">
        <v>43.584555268287659</v>
      </c>
    </row>
    <row r="462" spans="2:4" hidden="1" x14ac:dyDescent="0.2"/>
    <row r="463" spans="2:4" hidden="1" x14ac:dyDescent="0.2">
      <c r="B463" s="217" t="s">
        <v>75</v>
      </c>
    </row>
    <row r="464" spans="2:4" hidden="1" x14ac:dyDescent="0.2">
      <c r="B464" s="119">
        <v>2014</v>
      </c>
      <c r="C464" s="119" t="s">
        <v>23</v>
      </c>
      <c r="D464" s="180">
        <v>58.110465765665097</v>
      </c>
    </row>
    <row r="465" spans="2:4" hidden="1" x14ac:dyDescent="0.2">
      <c r="B465" s="119">
        <v>2014</v>
      </c>
      <c r="C465" s="119" t="s">
        <v>27</v>
      </c>
      <c r="D465" s="180">
        <v>57.690100529016505</v>
      </c>
    </row>
    <row r="466" spans="2:4" hidden="1" x14ac:dyDescent="0.2">
      <c r="B466" s="119">
        <v>2014</v>
      </c>
      <c r="C466" s="119" t="s">
        <v>26</v>
      </c>
      <c r="D466" s="180">
        <v>57.566125160679398</v>
      </c>
    </row>
    <row r="467" spans="2:4" hidden="1" x14ac:dyDescent="0.2">
      <c r="B467" s="119">
        <v>2014</v>
      </c>
      <c r="C467" s="119" t="s">
        <v>21</v>
      </c>
      <c r="D467" s="180">
        <v>57.644418192557602</v>
      </c>
    </row>
    <row r="468" spans="2:4" hidden="1" x14ac:dyDescent="0.2">
      <c r="B468" s="119">
        <v>2014</v>
      </c>
      <c r="C468" s="119" t="s">
        <v>24</v>
      </c>
      <c r="D468" s="180">
        <v>57.097962382445104</v>
      </c>
    </row>
    <row r="469" spans="2:4" hidden="1" x14ac:dyDescent="0.2">
      <c r="B469" s="119">
        <v>2014</v>
      </c>
      <c r="C469" s="119" t="s">
        <v>25</v>
      </c>
      <c r="D469" s="180">
        <v>58.973041968753201</v>
      </c>
    </row>
    <row r="470" spans="2:4" hidden="1" x14ac:dyDescent="0.2">
      <c r="B470" s="119">
        <v>2014</v>
      </c>
      <c r="C470" s="119" t="s">
        <v>22</v>
      </c>
      <c r="D470" s="180">
        <v>58.5719602977668</v>
      </c>
    </row>
    <row r="471" spans="2:4" hidden="1" x14ac:dyDescent="0.2">
      <c r="B471" s="119">
        <v>2014</v>
      </c>
      <c r="C471" s="119" t="s">
        <v>39</v>
      </c>
      <c r="D471" s="180">
        <v>58.027179763186197</v>
      </c>
    </row>
    <row r="472" spans="2:4" hidden="1" x14ac:dyDescent="0.2"/>
    <row r="473" spans="2:4" hidden="1" x14ac:dyDescent="0.2">
      <c r="B473" s="217" t="s">
        <v>76</v>
      </c>
    </row>
    <row r="474" spans="2:4" hidden="1" x14ac:dyDescent="0.2">
      <c r="B474" s="119">
        <v>2014</v>
      </c>
      <c r="C474" s="119" t="s">
        <v>23</v>
      </c>
      <c r="D474" s="219">
        <v>58.110465765665097</v>
      </c>
    </row>
    <row r="475" spans="2:4" hidden="1" x14ac:dyDescent="0.2">
      <c r="B475" s="119">
        <v>2014</v>
      </c>
      <c r="C475" s="119" t="s">
        <v>27</v>
      </c>
      <c r="D475" s="219">
        <v>57.690100529016505</v>
      </c>
    </row>
    <row r="476" spans="2:4" hidden="1" x14ac:dyDescent="0.2">
      <c r="B476" s="119">
        <v>2014</v>
      </c>
      <c r="C476" s="119" t="s">
        <v>26</v>
      </c>
      <c r="D476" s="219">
        <v>57.566125160679398</v>
      </c>
    </row>
    <row r="477" spans="2:4" hidden="1" x14ac:dyDescent="0.2">
      <c r="B477" s="119">
        <v>2014</v>
      </c>
      <c r="C477" s="119" t="s">
        <v>21</v>
      </c>
      <c r="D477" s="219">
        <v>57.644418192557602</v>
      </c>
    </row>
    <row r="478" spans="2:4" hidden="1" x14ac:dyDescent="0.2">
      <c r="B478" s="119">
        <v>2014</v>
      </c>
      <c r="C478" s="119" t="s">
        <v>24</v>
      </c>
      <c r="D478" s="219">
        <v>57.097962382445104</v>
      </c>
    </row>
    <row r="479" spans="2:4" hidden="1" x14ac:dyDescent="0.2">
      <c r="B479" s="119">
        <v>2014</v>
      </c>
      <c r="C479" s="119" t="s">
        <v>25</v>
      </c>
      <c r="D479" s="219">
        <v>58.973041968753201</v>
      </c>
    </row>
    <row r="480" spans="2:4" hidden="1" x14ac:dyDescent="0.2">
      <c r="B480" s="119">
        <v>2014</v>
      </c>
      <c r="C480" s="119" t="s">
        <v>22</v>
      </c>
      <c r="D480" s="219">
        <v>58.5719602977668</v>
      </c>
    </row>
    <row r="481" spans="1:10" hidden="1" x14ac:dyDescent="0.2">
      <c r="B481" s="119">
        <v>2014</v>
      </c>
      <c r="C481" s="119" t="s">
        <v>39</v>
      </c>
      <c r="D481" s="219">
        <v>58.027179763186197</v>
      </c>
    </row>
    <row r="482" spans="1:10" x14ac:dyDescent="0.2">
      <c r="D482" s="219"/>
    </row>
    <row r="484" spans="1:10" x14ac:dyDescent="0.2">
      <c r="B484" s="220" t="s">
        <v>111</v>
      </c>
      <c r="C484" s="181"/>
      <c r="D484" s="221"/>
      <c r="E484" s="181"/>
      <c r="F484" s="181"/>
      <c r="G484" s="181"/>
      <c r="J484" s="181"/>
    </row>
    <row r="485" spans="1:10" x14ac:dyDescent="0.2">
      <c r="B485" s="149" t="s">
        <v>3</v>
      </c>
      <c r="C485" s="149" t="s">
        <v>107</v>
      </c>
      <c r="D485" s="149" t="s">
        <v>4</v>
      </c>
      <c r="E485" s="185"/>
      <c r="F485" s="181"/>
      <c r="G485" s="181"/>
      <c r="J485" s="181"/>
    </row>
    <row r="486" spans="1:10" x14ac:dyDescent="0.2">
      <c r="A486" s="119" t="str">
        <f>B486&amp;D486</f>
        <v>2009ABM ULHB</v>
      </c>
      <c r="B486" s="222">
        <v>2009</v>
      </c>
      <c r="C486" s="223">
        <v>73591.483919999941</v>
      </c>
      <c r="D486" s="224" t="s">
        <v>21</v>
      </c>
      <c r="E486" s="178"/>
      <c r="F486" s="185"/>
      <c r="G486" s="185"/>
      <c r="J486" s="185"/>
    </row>
    <row r="487" spans="1:10" x14ac:dyDescent="0.2">
      <c r="A487" s="119" t="str">
        <f t="shared" ref="A487:A569" si="228">B487&amp;D487</f>
        <v>2009Aneurin Bevan LHB</v>
      </c>
      <c r="B487" s="222">
        <v>2009</v>
      </c>
      <c r="C487" s="223">
        <v>90381.069939999943</v>
      </c>
      <c r="D487" s="224" t="s">
        <v>22</v>
      </c>
      <c r="E487" s="178"/>
      <c r="F487" s="177"/>
      <c r="G487" s="177"/>
    </row>
    <row r="488" spans="1:10" x14ac:dyDescent="0.2">
      <c r="A488" s="119" t="str">
        <f t="shared" si="228"/>
        <v>2009Betsi Cadwaladr ULHB</v>
      </c>
      <c r="B488" s="222">
        <v>2009</v>
      </c>
      <c r="C488" s="223">
        <v>114725.06612999998</v>
      </c>
      <c r="D488" s="224" t="s">
        <v>23</v>
      </c>
      <c r="E488" s="225"/>
      <c r="F488" s="177"/>
      <c r="G488" s="177"/>
    </row>
    <row r="489" spans="1:10" x14ac:dyDescent="0.2">
      <c r="A489" s="119" t="str">
        <f t="shared" si="228"/>
        <v>2009Cardiff &amp; Vale ULHB</v>
      </c>
      <c r="B489" s="222">
        <v>2009</v>
      </c>
      <c r="C489" s="223">
        <v>66687.830219999989</v>
      </c>
      <c r="D489" s="224" t="s">
        <v>24</v>
      </c>
      <c r="E489" s="225"/>
      <c r="F489" s="177"/>
      <c r="G489" s="177"/>
    </row>
    <row r="490" spans="1:10" x14ac:dyDescent="0.2">
      <c r="A490" s="119" t="str">
        <f t="shared" si="228"/>
        <v>2009Cwm Taf LHB</v>
      </c>
      <c r="B490" s="222">
        <v>2009</v>
      </c>
      <c r="C490" s="223">
        <v>48705.721520000021</v>
      </c>
      <c r="D490" s="224" t="s">
        <v>25</v>
      </c>
      <c r="E490" s="225"/>
      <c r="F490" s="177"/>
      <c r="G490" s="177"/>
    </row>
    <row r="491" spans="1:10" x14ac:dyDescent="0.2">
      <c r="A491" s="119" t="str">
        <f t="shared" si="228"/>
        <v>2009Hywel Dda LHB</v>
      </c>
      <c r="B491" s="222">
        <v>2009</v>
      </c>
      <c r="C491" s="223">
        <v>54105.203940000036</v>
      </c>
      <c r="D491" s="224" t="s">
        <v>26</v>
      </c>
      <c r="E491" s="225"/>
      <c r="F491" s="177"/>
      <c r="G491" s="177"/>
    </row>
    <row r="492" spans="1:10" x14ac:dyDescent="0.2">
      <c r="A492" s="119" t="str">
        <f t="shared" si="228"/>
        <v>2009Powys Teaching LHB</v>
      </c>
      <c r="B492" s="226">
        <v>2009</v>
      </c>
      <c r="C492" s="227">
        <v>16470.287790000002</v>
      </c>
      <c r="D492" s="224" t="s">
        <v>27</v>
      </c>
      <c r="E492" s="225"/>
      <c r="F492" s="177"/>
      <c r="G492" s="177"/>
    </row>
    <row r="493" spans="1:10" x14ac:dyDescent="0.2">
      <c r="A493" s="119" t="str">
        <f t="shared" si="228"/>
        <v>2009Wales</v>
      </c>
      <c r="B493" s="226">
        <v>2009</v>
      </c>
      <c r="C493" s="228">
        <f>SUM(C486:C492)</f>
        <v>464666.66345999995</v>
      </c>
      <c r="D493" s="178" t="s">
        <v>39</v>
      </c>
      <c r="E493" s="225"/>
      <c r="F493" s="177"/>
      <c r="G493" s="177"/>
    </row>
    <row r="494" spans="1:10" x14ac:dyDescent="0.2">
      <c r="A494" s="119" t="str">
        <f t="shared" si="228"/>
        <v>2010Betsi Cadwaladr ULHB</v>
      </c>
      <c r="B494" s="226">
        <v>2010</v>
      </c>
      <c r="C494" s="229">
        <v>114788.36644111201</v>
      </c>
      <c r="D494" s="225" t="s">
        <v>23</v>
      </c>
      <c r="F494" s="177"/>
      <c r="G494" s="177"/>
    </row>
    <row r="495" spans="1:10" x14ac:dyDescent="0.2">
      <c r="A495" s="119" t="str">
        <f t="shared" si="228"/>
        <v>2010Powys Teaching LHB</v>
      </c>
      <c r="B495" s="226">
        <v>2010</v>
      </c>
      <c r="C495" s="229">
        <v>16000.900801688433</v>
      </c>
      <c r="D495" s="225" t="s">
        <v>27</v>
      </c>
      <c r="G495" s="181"/>
      <c r="J495" s="181"/>
    </row>
    <row r="496" spans="1:10" x14ac:dyDescent="0.2">
      <c r="A496" s="119" t="str">
        <f t="shared" si="228"/>
        <v>2010Hywel Dda LHB</v>
      </c>
      <c r="B496" s="226">
        <v>2010</v>
      </c>
      <c r="C496" s="229">
        <v>53001.386136033572</v>
      </c>
      <c r="D496" s="181" t="s">
        <v>26</v>
      </c>
      <c r="G496" s="181"/>
      <c r="J496" s="181"/>
    </row>
    <row r="497" spans="1:10" x14ac:dyDescent="0.2">
      <c r="A497" s="119" t="str">
        <f t="shared" si="228"/>
        <v>2010ABM ULHB</v>
      </c>
      <c r="B497" s="226">
        <v>2010</v>
      </c>
      <c r="C497" s="229">
        <v>73442.015747517347</v>
      </c>
      <c r="D497" s="178" t="s">
        <v>21</v>
      </c>
      <c r="G497" s="181"/>
      <c r="J497" s="181"/>
    </row>
    <row r="498" spans="1:10" x14ac:dyDescent="0.2">
      <c r="A498" s="119" t="str">
        <f t="shared" si="228"/>
        <v>2010Cardiff &amp; Vale ULHB</v>
      </c>
      <c r="B498" s="226">
        <v>2010</v>
      </c>
      <c r="C498" s="229">
        <v>66533.714983686805</v>
      </c>
      <c r="D498" s="178" t="s">
        <v>24</v>
      </c>
      <c r="G498" s="181"/>
      <c r="J498" s="181"/>
    </row>
    <row r="499" spans="1:10" x14ac:dyDescent="0.2">
      <c r="A499" s="119" t="str">
        <f t="shared" si="228"/>
        <v>2010Cwm Taf LHB</v>
      </c>
      <c r="B499" s="226">
        <v>2010</v>
      </c>
      <c r="C499" s="229">
        <v>48574.204538181424</v>
      </c>
      <c r="D499" s="178" t="s">
        <v>25</v>
      </c>
      <c r="G499" s="181"/>
      <c r="J499" s="181"/>
    </row>
    <row r="500" spans="1:10" x14ac:dyDescent="0.2">
      <c r="A500" s="119" t="str">
        <f t="shared" si="228"/>
        <v>2010Aneurin Bevan LHB</v>
      </c>
      <c r="B500" s="226">
        <v>2010</v>
      </c>
      <c r="C500" s="229">
        <v>89345.60439273715</v>
      </c>
      <c r="D500" s="178" t="s">
        <v>22</v>
      </c>
      <c r="G500" s="181"/>
      <c r="J500" s="181"/>
    </row>
    <row r="501" spans="1:10" x14ac:dyDescent="0.2">
      <c r="A501" s="119" t="str">
        <f t="shared" si="228"/>
        <v>2010Wales</v>
      </c>
      <c r="B501" s="226">
        <v>2010</v>
      </c>
      <c r="C501" s="228">
        <f>SUM(C494:C500)</f>
        <v>461686.19304095674</v>
      </c>
      <c r="D501" s="178" t="s">
        <v>39</v>
      </c>
      <c r="G501" s="181"/>
      <c r="J501" s="181"/>
    </row>
    <row r="502" spans="1:10" x14ac:dyDescent="0.2">
      <c r="A502" s="119" t="str">
        <f t="shared" si="228"/>
        <v>2011ABM ULHB</v>
      </c>
      <c r="B502" s="226">
        <v>2011</v>
      </c>
      <c r="C502" s="227">
        <v>74030.568992484506</v>
      </c>
      <c r="D502" s="224" t="s">
        <v>21</v>
      </c>
      <c r="E502" s="178"/>
      <c r="F502" s="181"/>
      <c r="G502" s="181"/>
      <c r="J502" s="181"/>
    </row>
    <row r="503" spans="1:10" x14ac:dyDescent="0.2">
      <c r="A503" s="119" t="str">
        <f t="shared" si="228"/>
        <v>2011Aneurin Bevan LHB</v>
      </c>
      <c r="B503" s="222">
        <v>2011</v>
      </c>
      <c r="C503" s="223">
        <v>88252.196605570847</v>
      </c>
      <c r="D503" s="224" t="s">
        <v>22</v>
      </c>
      <c r="E503" s="178"/>
      <c r="F503" s="181"/>
      <c r="G503" s="181"/>
      <c r="J503" s="181"/>
    </row>
    <row r="504" spans="1:10" x14ac:dyDescent="0.2">
      <c r="A504" s="119" t="str">
        <f t="shared" si="228"/>
        <v>2011Betsi Cadwaladr ULHB</v>
      </c>
      <c r="B504" s="222">
        <v>2011</v>
      </c>
      <c r="C504" s="223">
        <v>115999.21890019381</v>
      </c>
      <c r="D504" s="224" t="s">
        <v>23</v>
      </c>
      <c r="E504" s="178"/>
      <c r="F504" s="181"/>
      <c r="G504" s="181"/>
      <c r="J504" s="181"/>
    </row>
    <row r="505" spans="1:10" x14ac:dyDescent="0.2">
      <c r="A505" s="119" t="str">
        <f t="shared" si="228"/>
        <v>2011Cardiff &amp; Vale ULHB</v>
      </c>
      <c r="B505" s="222">
        <v>2011</v>
      </c>
      <c r="C505" s="223">
        <v>65420.500870248798</v>
      </c>
      <c r="D505" s="224" t="s">
        <v>24</v>
      </c>
      <c r="E505" s="178"/>
      <c r="F505" s="181"/>
      <c r="G505" s="181"/>
      <c r="J505" s="181"/>
    </row>
    <row r="506" spans="1:10" x14ac:dyDescent="0.2">
      <c r="A506" s="119" t="str">
        <f t="shared" si="228"/>
        <v>2011Cwm Taf LHB</v>
      </c>
      <c r="B506" s="222">
        <v>2011</v>
      </c>
      <c r="C506" s="223">
        <v>48310.247724659435</v>
      </c>
      <c r="D506" s="224" t="s">
        <v>25</v>
      </c>
      <c r="E506" s="178"/>
      <c r="F506" s="181"/>
      <c r="G506" s="181"/>
      <c r="J506" s="181"/>
    </row>
    <row r="507" spans="1:10" x14ac:dyDescent="0.2">
      <c r="A507" s="119" t="str">
        <f t="shared" si="228"/>
        <v>2011Hywel Dda LHB</v>
      </c>
      <c r="B507" s="222">
        <v>2011</v>
      </c>
      <c r="C507" s="223">
        <v>53156.957029861762</v>
      </c>
      <c r="D507" s="224" t="s">
        <v>26</v>
      </c>
      <c r="E507" s="178"/>
      <c r="F507" s="181"/>
      <c r="G507" s="181"/>
      <c r="J507" s="181"/>
    </row>
    <row r="508" spans="1:10" x14ac:dyDescent="0.2">
      <c r="A508" s="119" t="str">
        <f t="shared" si="228"/>
        <v>2011Powys Teaching LHB</v>
      </c>
      <c r="B508" s="222">
        <v>2011</v>
      </c>
      <c r="C508" s="223">
        <v>16409.185552016865</v>
      </c>
      <c r="D508" s="224" t="s">
        <v>27</v>
      </c>
      <c r="E508" s="178"/>
      <c r="F508" s="181"/>
      <c r="G508" s="181"/>
      <c r="J508" s="181"/>
    </row>
    <row r="509" spans="1:10" x14ac:dyDescent="0.2">
      <c r="A509" s="119" t="str">
        <f t="shared" si="228"/>
        <v>2011Wales</v>
      </c>
      <c r="B509" s="222">
        <v>2011</v>
      </c>
      <c r="C509" s="228">
        <f>SUM(C502:C508)</f>
        <v>461578.87567503599</v>
      </c>
      <c r="D509" s="178" t="s">
        <v>39</v>
      </c>
      <c r="E509" s="178"/>
      <c r="F509" s="181"/>
      <c r="G509" s="181"/>
      <c r="J509" s="181"/>
    </row>
    <row r="510" spans="1:10" x14ac:dyDescent="0.2">
      <c r="A510" s="119" t="str">
        <f t="shared" si="228"/>
        <v>2012Betsi Cadwaladr ULHB</v>
      </c>
      <c r="B510" s="222">
        <v>2012</v>
      </c>
      <c r="C510" s="230">
        <v>115180.40373000001</v>
      </c>
      <c r="D510" s="224" t="s">
        <v>23</v>
      </c>
      <c r="F510" s="181"/>
      <c r="G510" s="181"/>
      <c r="J510" s="181"/>
    </row>
    <row r="511" spans="1:10" x14ac:dyDescent="0.2">
      <c r="A511" s="119" t="str">
        <f t="shared" si="228"/>
        <v>2012Powys Teaching LHB</v>
      </c>
      <c r="B511" s="222">
        <v>2012</v>
      </c>
      <c r="C511" s="230">
        <v>16715.4758</v>
      </c>
      <c r="D511" s="224" t="s">
        <v>27</v>
      </c>
      <c r="F511" s="181"/>
      <c r="G511" s="181"/>
      <c r="J511" s="181"/>
    </row>
    <row r="512" spans="1:10" x14ac:dyDescent="0.2">
      <c r="A512" s="119" t="str">
        <f t="shared" si="228"/>
        <v>2012Hywel Dda LHB</v>
      </c>
      <c r="B512" s="222">
        <v>2012</v>
      </c>
      <c r="C512" s="230">
        <v>53856.223489999997</v>
      </c>
      <c r="D512" s="224" t="s">
        <v>26</v>
      </c>
      <c r="F512" s="181"/>
      <c r="G512" s="181"/>
      <c r="J512" s="181"/>
    </row>
    <row r="513" spans="1:10" x14ac:dyDescent="0.2">
      <c r="A513" s="119" t="str">
        <f t="shared" si="228"/>
        <v>2012ABM ULHB</v>
      </c>
      <c r="B513" s="222">
        <v>2012</v>
      </c>
      <c r="C513" s="230">
        <v>75012.178600000014</v>
      </c>
      <c r="D513" s="224" t="s">
        <v>21</v>
      </c>
      <c r="J513" s="181"/>
    </row>
    <row r="514" spans="1:10" x14ac:dyDescent="0.2">
      <c r="A514" s="119" t="str">
        <f t="shared" si="228"/>
        <v>2012Cardiff &amp; Vale ULHB</v>
      </c>
      <c r="B514" s="222">
        <v>2012</v>
      </c>
      <c r="C514" s="230">
        <v>65664.185890000022</v>
      </c>
      <c r="D514" s="224" t="s">
        <v>24</v>
      </c>
      <c r="J514" s="181"/>
    </row>
    <row r="515" spans="1:10" x14ac:dyDescent="0.2">
      <c r="A515" s="119" t="str">
        <f t="shared" si="228"/>
        <v>2012Cwm Taf LHB</v>
      </c>
      <c r="B515" s="226">
        <v>2012</v>
      </c>
      <c r="C515" s="230">
        <v>46836.750350000009</v>
      </c>
      <c r="D515" s="224" t="s">
        <v>25</v>
      </c>
      <c r="J515" s="181"/>
    </row>
    <row r="516" spans="1:10" x14ac:dyDescent="0.2">
      <c r="A516" s="119" t="str">
        <f t="shared" si="228"/>
        <v>2012Aneurin Bevan LHB</v>
      </c>
      <c r="B516" s="226">
        <v>2012</v>
      </c>
      <c r="C516" s="230">
        <v>89118.346690654696</v>
      </c>
      <c r="D516" s="224" t="s">
        <v>22</v>
      </c>
      <c r="J516" s="181"/>
    </row>
    <row r="517" spans="1:10" x14ac:dyDescent="0.2">
      <c r="A517" s="119" t="str">
        <f t="shared" si="228"/>
        <v>2012Wales</v>
      </c>
      <c r="B517" s="226">
        <v>2012</v>
      </c>
      <c r="C517" s="228">
        <f>SUM(C510:C516)</f>
        <v>462383.56455065473</v>
      </c>
      <c r="D517" s="178" t="s">
        <v>39</v>
      </c>
      <c r="J517" s="181"/>
    </row>
    <row r="518" spans="1:10" x14ac:dyDescent="0.2">
      <c r="A518" s="119" t="str">
        <f t="shared" si="228"/>
        <v>2013Betsi Cadwaladr ULHB</v>
      </c>
      <c r="B518" s="226">
        <v>2013</v>
      </c>
      <c r="C518" s="170">
        <v>113386.71986727</v>
      </c>
      <c r="D518" s="119" t="s">
        <v>23</v>
      </c>
      <c r="E518" s="178"/>
      <c r="J518" s="181"/>
    </row>
    <row r="519" spans="1:10" x14ac:dyDescent="0.2">
      <c r="A519" s="119" t="str">
        <f t="shared" si="228"/>
        <v>2013Powys Teaching LHB</v>
      </c>
      <c r="B519" s="226">
        <v>2013</v>
      </c>
      <c r="C519" s="231">
        <v>16668.039449022996</v>
      </c>
      <c r="D519" s="119" t="s">
        <v>27</v>
      </c>
      <c r="E519" s="178"/>
      <c r="J519" s="181"/>
    </row>
    <row r="520" spans="1:10" x14ac:dyDescent="0.2">
      <c r="A520" s="119" t="str">
        <f t="shared" si="228"/>
        <v>2013Hywel Dda LHB</v>
      </c>
      <c r="B520" s="226">
        <v>2013</v>
      </c>
      <c r="C520" s="231">
        <v>53172.282579923012</v>
      </c>
      <c r="D520" s="119" t="s">
        <v>26</v>
      </c>
      <c r="E520" s="178"/>
      <c r="J520" s="181"/>
    </row>
    <row r="521" spans="1:10" x14ac:dyDescent="0.2">
      <c r="A521" s="119" t="str">
        <f t="shared" si="228"/>
        <v>2013ABM ULHB</v>
      </c>
      <c r="B521" s="226">
        <v>2013</v>
      </c>
      <c r="C521" s="231">
        <v>74612.646862100024</v>
      </c>
      <c r="D521" s="119" t="s">
        <v>21</v>
      </c>
      <c r="E521" s="178"/>
      <c r="G521" s="232"/>
      <c r="J521" s="181"/>
    </row>
    <row r="522" spans="1:10" x14ac:dyDescent="0.2">
      <c r="A522" s="119" t="str">
        <f t="shared" si="228"/>
        <v>2013Cardiff &amp; Vale ULHB</v>
      </c>
      <c r="B522" s="226">
        <v>2013</v>
      </c>
      <c r="C522" s="231">
        <v>65417.613830843999</v>
      </c>
      <c r="D522" s="119" t="s">
        <v>24</v>
      </c>
      <c r="E522" s="178"/>
      <c r="G522" s="232"/>
      <c r="J522" s="181"/>
    </row>
    <row r="523" spans="1:10" x14ac:dyDescent="0.2">
      <c r="A523" s="119" t="str">
        <f t="shared" si="228"/>
        <v>2013Cwm Taf LHB</v>
      </c>
      <c r="B523" s="226">
        <v>2013</v>
      </c>
      <c r="C523" s="231">
        <v>46470.168296020012</v>
      </c>
      <c r="D523" s="119" t="s">
        <v>25</v>
      </c>
      <c r="E523" s="181"/>
      <c r="F523" s="181"/>
      <c r="G523" s="181"/>
      <c r="J523" s="181"/>
    </row>
    <row r="524" spans="1:10" x14ac:dyDescent="0.2">
      <c r="A524" s="119" t="str">
        <f t="shared" si="228"/>
        <v>2013Aneurin Bevan LHB</v>
      </c>
      <c r="B524" s="226">
        <v>2013</v>
      </c>
      <c r="C524" s="231">
        <v>87041.397858447002</v>
      </c>
      <c r="D524" s="119" t="s">
        <v>22</v>
      </c>
    </row>
    <row r="525" spans="1:10" x14ac:dyDescent="0.2">
      <c r="A525" s="119" t="str">
        <f t="shared" si="228"/>
        <v>2013Wales</v>
      </c>
      <c r="B525" s="226">
        <v>2013</v>
      </c>
      <c r="C525" s="228">
        <f>SUM(C518:C524)</f>
        <v>456768.86874362704</v>
      </c>
      <c r="D525" s="178" t="s">
        <v>39</v>
      </c>
    </row>
    <row r="526" spans="1:10" x14ac:dyDescent="0.2">
      <c r="A526" s="119" t="str">
        <f t="shared" si="228"/>
        <v>2014ABM ULHB</v>
      </c>
      <c r="B526" s="226">
        <v>2014</v>
      </c>
      <c r="C526" s="223">
        <v>70880.43051179238</v>
      </c>
      <c r="D526" s="224" t="s">
        <v>21</v>
      </c>
    </row>
    <row r="527" spans="1:10" x14ac:dyDescent="0.2">
      <c r="A527" s="119" t="str">
        <f t="shared" si="228"/>
        <v>2014Aneurin Bevan LHB</v>
      </c>
      <c r="B527" s="226">
        <v>2014</v>
      </c>
      <c r="C527" s="223">
        <v>81704.246620727557</v>
      </c>
      <c r="D527" s="224" t="s">
        <v>22</v>
      </c>
    </row>
    <row r="528" spans="1:10" x14ac:dyDescent="0.2">
      <c r="A528" s="119" t="str">
        <f t="shared" si="228"/>
        <v>2014Betsi Cadwaladr ULHB</v>
      </c>
      <c r="B528" s="226">
        <v>2014</v>
      </c>
      <c r="C528" s="223">
        <v>105588.57398064177</v>
      </c>
      <c r="D528" s="224" t="s">
        <v>23</v>
      </c>
    </row>
    <row r="529" spans="1:7" x14ac:dyDescent="0.2">
      <c r="A529" s="119" t="str">
        <f t="shared" si="228"/>
        <v>2014Cardiff &amp; Vale ULHB</v>
      </c>
      <c r="B529" s="226">
        <v>2014</v>
      </c>
      <c r="C529" s="223">
        <v>62602.818899424703</v>
      </c>
      <c r="D529" s="224" t="s">
        <v>24</v>
      </c>
    </row>
    <row r="530" spans="1:7" x14ac:dyDescent="0.2">
      <c r="A530" s="119" t="str">
        <f t="shared" si="228"/>
        <v>2014Cwm Taf LHB</v>
      </c>
      <c r="B530" s="222">
        <v>2014</v>
      </c>
      <c r="C530" s="223">
        <v>43893.460215076739</v>
      </c>
      <c r="D530" s="224" t="s">
        <v>25</v>
      </c>
    </row>
    <row r="531" spans="1:7" x14ac:dyDescent="0.2">
      <c r="A531" s="119" t="str">
        <f t="shared" si="228"/>
        <v>2014Hywel Dda LHB</v>
      </c>
      <c r="B531" s="222">
        <v>2014</v>
      </c>
      <c r="C531" s="223">
        <v>52208.58501219625</v>
      </c>
      <c r="D531" s="224" t="s">
        <v>26</v>
      </c>
    </row>
    <row r="532" spans="1:7" x14ac:dyDescent="0.2">
      <c r="A532" s="119" t="str">
        <f t="shared" si="228"/>
        <v>2014Powys Teaching LHB</v>
      </c>
      <c r="B532" s="222">
        <v>2014</v>
      </c>
      <c r="C532" s="223">
        <v>15044.767263123236</v>
      </c>
      <c r="D532" s="224" t="s">
        <v>27</v>
      </c>
    </row>
    <row r="533" spans="1:7" x14ac:dyDescent="0.2">
      <c r="A533" s="119" t="str">
        <f t="shared" si="228"/>
        <v>2014Wales</v>
      </c>
      <c r="B533" s="177">
        <v>2014</v>
      </c>
      <c r="C533" s="228">
        <f>SUM(C526:C532)</f>
        <v>431922.88250298268</v>
      </c>
      <c r="D533" s="178" t="s">
        <v>39</v>
      </c>
    </row>
    <row r="534" spans="1:7" x14ac:dyDescent="0.2">
      <c r="A534" s="119" t="str">
        <f t="shared" si="228"/>
        <v>2015ABM ULHB</v>
      </c>
      <c r="B534" s="116">
        <v>2015</v>
      </c>
      <c r="C534" s="170">
        <v>48727.102471017344</v>
      </c>
      <c r="D534" s="224" t="s">
        <v>21</v>
      </c>
    </row>
    <row r="535" spans="1:7" x14ac:dyDescent="0.2">
      <c r="A535" s="119" t="str">
        <f t="shared" si="228"/>
        <v>2015Aneurin Bevan LHB</v>
      </c>
      <c r="B535" s="116">
        <v>2015</v>
      </c>
      <c r="C535" s="170">
        <v>57162.884543022483</v>
      </c>
      <c r="D535" s="224" t="s">
        <v>22</v>
      </c>
    </row>
    <row r="536" spans="1:7" x14ac:dyDescent="0.2">
      <c r="A536" s="119" t="str">
        <f t="shared" si="228"/>
        <v>2015Betsi Cadwaladr ULHB</v>
      </c>
      <c r="B536" s="116">
        <v>2015</v>
      </c>
      <c r="C536" s="170">
        <v>72560.01597519801</v>
      </c>
      <c r="D536" s="224" t="s">
        <v>23</v>
      </c>
    </row>
    <row r="537" spans="1:7" x14ac:dyDescent="0.2">
      <c r="A537" s="119" t="str">
        <f t="shared" si="228"/>
        <v>2015Cardiff &amp; Vale ULHB</v>
      </c>
      <c r="B537" s="116">
        <v>2015</v>
      </c>
      <c r="C537" s="170">
        <v>43024.739202905927</v>
      </c>
      <c r="D537" s="224" t="s">
        <v>24</v>
      </c>
      <c r="G537" s="185"/>
    </row>
    <row r="538" spans="1:7" x14ac:dyDescent="0.2">
      <c r="A538" s="119" t="str">
        <f t="shared" si="228"/>
        <v>2015Cwm Taf LHB</v>
      </c>
      <c r="B538" s="116">
        <v>2015</v>
      </c>
      <c r="C538" s="170">
        <v>29952.697121138401</v>
      </c>
      <c r="D538" s="224" t="s">
        <v>25</v>
      </c>
      <c r="G538" s="177"/>
    </row>
    <row r="539" spans="1:7" x14ac:dyDescent="0.2">
      <c r="A539" s="119" t="str">
        <f t="shared" si="228"/>
        <v>2015Hywel Dda LHB</v>
      </c>
      <c r="B539" s="116">
        <v>2015</v>
      </c>
      <c r="C539" s="170">
        <v>35373.750036531346</v>
      </c>
      <c r="D539" s="224" t="s">
        <v>26</v>
      </c>
      <c r="G539" s="177"/>
    </row>
    <row r="540" spans="1:7" x14ac:dyDescent="0.2">
      <c r="A540" s="119" t="str">
        <f t="shared" si="228"/>
        <v>2015Powys Teaching LHB</v>
      </c>
      <c r="B540" s="116">
        <v>2015</v>
      </c>
      <c r="C540" s="170">
        <v>11094.444403123705</v>
      </c>
      <c r="D540" s="224" t="s">
        <v>27</v>
      </c>
      <c r="G540" s="177"/>
    </row>
    <row r="541" spans="1:7" x14ac:dyDescent="0.2">
      <c r="A541" s="119" t="str">
        <f t="shared" si="228"/>
        <v>2015Wales</v>
      </c>
      <c r="B541" s="116">
        <v>2015</v>
      </c>
      <c r="C541" s="228">
        <f>SUM(C534:C540)</f>
        <v>297895.6337529372</v>
      </c>
      <c r="D541" s="178" t="s">
        <v>39</v>
      </c>
      <c r="G541" s="177"/>
    </row>
    <row r="542" spans="1:7" x14ac:dyDescent="0.2">
      <c r="A542" s="119" t="str">
        <f t="shared" si="228"/>
        <v>2016ABM ULHB</v>
      </c>
      <c r="B542" s="116">
        <v>2016</v>
      </c>
      <c r="C542" s="208">
        <v>40289.553111963811</v>
      </c>
      <c r="D542" s="224" t="s">
        <v>21</v>
      </c>
      <c r="G542" s="177"/>
    </row>
    <row r="543" spans="1:7" x14ac:dyDescent="0.2">
      <c r="A543" s="119" t="str">
        <f t="shared" si="228"/>
        <v>2016Aneurin Bevan LHB</v>
      </c>
      <c r="B543" s="116">
        <v>2016</v>
      </c>
      <c r="C543" s="208">
        <v>46029.153589805064</v>
      </c>
      <c r="D543" s="224" t="s">
        <v>22</v>
      </c>
      <c r="G543" s="177"/>
    </row>
    <row r="544" spans="1:7" x14ac:dyDescent="0.2">
      <c r="A544" s="119" t="str">
        <f t="shared" si="228"/>
        <v>2016Betsi Cadwaladr ULHB</v>
      </c>
      <c r="B544" s="116">
        <v>2016</v>
      </c>
      <c r="C544" s="208">
        <v>60641.059781703923</v>
      </c>
      <c r="D544" s="224" t="s">
        <v>23</v>
      </c>
      <c r="G544" s="177"/>
    </row>
    <row r="545" spans="1:7" x14ac:dyDescent="0.2">
      <c r="A545" s="119" t="str">
        <f t="shared" si="228"/>
        <v>2016Cardiff &amp; Vale ULHB</v>
      </c>
      <c r="B545" s="116">
        <v>2016</v>
      </c>
      <c r="C545" s="208">
        <v>36555.283114577003</v>
      </c>
      <c r="D545" s="224" t="s">
        <v>24</v>
      </c>
      <c r="G545" s="177"/>
    </row>
    <row r="546" spans="1:7" x14ac:dyDescent="0.2">
      <c r="A546" s="119" t="str">
        <f t="shared" si="228"/>
        <v>2016Cwm Taf LHB</v>
      </c>
      <c r="B546" s="116">
        <v>2016</v>
      </c>
      <c r="C546" s="208">
        <v>23425.434485035708</v>
      </c>
      <c r="D546" s="224" t="s">
        <v>25</v>
      </c>
    </row>
    <row r="547" spans="1:7" x14ac:dyDescent="0.2">
      <c r="A547" s="119" t="str">
        <f t="shared" si="228"/>
        <v>2016Hywel Dda LHB</v>
      </c>
      <c r="B547" s="116">
        <v>2016</v>
      </c>
      <c r="C547" s="208">
        <v>29441.39551781441</v>
      </c>
      <c r="D547" s="224" t="s">
        <v>26</v>
      </c>
    </row>
    <row r="548" spans="1:7" x14ac:dyDescent="0.2">
      <c r="A548" s="119" t="str">
        <f t="shared" si="228"/>
        <v>2016Powys Teaching LHB</v>
      </c>
      <c r="B548" s="116">
        <v>2016</v>
      </c>
      <c r="C548" s="208">
        <v>9433.9374735201436</v>
      </c>
      <c r="D548" s="224" t="s">
        <v>27</v>
      </c>
    </row>
    <row r="549" spans="1:7" x14ac:dyDescent="0.2">
      <c r="A549" s="119" t="str">
        <f t="shared" si="228"/>
        <v>2016Wales</v>
      </c>
      <c r="B549" s="116">
        <v>2016</v>
      </c>
      <c r="C549" s="228">
        <f>SUM(C542:C548)</f>
        <v>245815.81707442008</v>
      </c>
      <c r="D549" s="178" t="s">
        <v>39</v>
      </c>
    </row>
    <row r="550" spans="1:7" x14ac:dyDescent="0.2">
      <c r="A550" s="119" t="str">
        <f t="shared" si="228"/>
        <v>2017Abertawe Bro Morgannwg</v>
      </c>
      <c r="B550" s="150">
        <v>2017</v>
      </c>
      <c r="C550" s="242">
        <v>40728.553502264971</v>
      </c>
      <c r="D550" s="282" t="s">
        <v>0</v>
      </c>
    </row>
    <row r="551" spans="1:7" x14ac:dyDescent="0.2">
      <c r="A551" s="119" t="str">
        <f t="shared" si="228"/>
        <v>2017Aneurin Bevan</v>
      </c>
      <c r="B551" s="150">
        <v>2017</v>
      </c>
      <c r="C551" s="242">
        <v>44572.453065324764</v>
      </c>
      <c r="D551" s="151" t="s">
        <v>1</v>
      </c>
    </row>
    <row r="552" spans="1:7" x14ac:dyDescent="0.2">
      <c r="A552" s="119" t="str">
        <f t="shared" si="228"/>
        <v>2017Betsi Cadwaladr</v>
      </c>
      <c r="B552" s="150">
        <v>2017</v>
      </c>
      <c r="C552" s="242">
        <v>59041.450900091288</v>
      </c>
      <c r="D552" s="151" t="s">
        <v>210</v>
      </c>
    </row>
    <row r="553" spans="1:7" x14ac:dyDescent="0.2">
      <c r="A553" s="119" t="str">
        <f t="shared" si="228"/>
        <v>2017Cardiff &amp; Vale</v>
      </c>
      <c r="B553" s="150">
        <v>2017</v>
      </c>
      <c r="C553" s="242">
        <v>36895.527299823771</v>
      </c>
      <c r="D553" s="151" t="s">
        <v>211</v>
      </c>
    </row>
    <row r="554" spans="1:7" x14ac:dyDescent="0.2">
      <c r="A554" s="119" t="str">
        <f t="shared" si="228"/>
        <v>2017Cwm Taf</v>
      </c>
      <c r="B554" s="150">
        <v>2017</v>
      </c>
      <c r="C554" s="242">
        <v>23232.185160832269</v>
      </c>
      <c r="D554" s="151" t="s">
        <v>212</v>
      </c>
    </row>
    <row r="555" spans="1:7" x14ac:dyDescent="0.2">
      <c r="A555" s="119" t="str">
        <f t="shared" si="228"/>
        <v>2017Hywel Dda</v>
      </c>
      <c r="B555" s="150">
        <v>2017</v>
      </c>
      <c r="C555" s="242">
        <v>29312.892994584643</v>
      </c>
      <c r="D555" s="151" t="s">
        <v>2</v>
      </c>
    </row>
    <row r="556" spans="1:7" x14ac:dyDescent="0.2">
      <c r="A556" s="119" t="str">
        <f t="shared" si="228"/>
        <v>2017Powys</v>
      </c>
      <c r="B556" s="150">
        <v>2017</v>
      </c>
      <c r="C556" s="242">
        <v>9514.5630336892427</v>
      </c>
      <c r="D556" s="151" t="s">
        <v>213</v>
      </c>
    </row>
    <row r="557" spans="1:7" x14ac:dyDescent="0.2">
      <c r="A557" s="119" t="str">
        <f t="shared" si="228"/>
        <v>2017Wales</v>
      </c>
      <c r="B557" s="116">
        <v>2017</v>
      </c>
      <c r="C557" s="228">
        <f>SUM(C550:C556)</f>
        <v>243297.62595661095</v>
      </c>
      <c r="D557" s="178" t="s">
        <v>39</v>
      </c>
    </row>
    <row r="558" spans="1:7" x14ac:dyDescent="0.2">
      <c r="A558" s="119" t="str">
        <f t="shared" si="228"/>
        <v/>
      </c>
      <c r="B558" s="116"/>
      <c r="C558" s="170"/>
      <c r="D558" s="178"/>
    </row>
    <row r="559" spans="1:7" x14ac:dyDescent="0.2">
      <c r="B559" s="116"/>
      <c r="C559" s="170"/>
      <c r="D559" s="178"/>
    </row>
    <row r="560" spans="1:7" x14ac:dyDescent="0.2">
      <c r="B560" s="116"/>
      <c r="C560" s="170"/>
      <c r="D560" s="178"/>
    </row>
    <row r="561" spans="1:13" x14ac:dyDescent="0.2">
      <c r="B561" s="155" t="s">
        <v>109</v>
      </c>
      <c r="C561" s="170"/>
      <c r="D561" s="119"/>
    </row>
    <row r="562" spans="1:13" x14ac:dyDescent="0.2">
      <c r="A562" s="119" t="str">
        <f t="shared" si="228"/>
        <v>2014Betsi Cadwaladr ULHB</v>
      </c>
      <c r="B562" s="119">
        <v>2014</v>
      </c>
      <c r="C562" s="231">
        <v>17322.625690202945</v>
      </c>
      <c r="D562" s="119" t="s">
        <v>23</v>
      </c>
    </row>
    <row r="563" spans="1:13" x14ac:dyDescent="0.2">
      <c r="A563" s="119" t="str">
        <f t="shared" si="228"/>
        <v>2014Powys Teaching LHB</v>
      </c>
      <c r="B563" s="119">
        <v>2014</v>
      </c>
      <c r="C563" s="231">
        <v>2433.4583454787498</v>
      </c>
      <c r="D563" s="119" t="s">
        <v>27</v>
      </c>
    </row>
    <row r="564" spans="1:13" x14ac:dyDescent="0.2">
      <c r="A564" s="119" t="str">
        <f t="shared" si="228"/>
        <v>2014Hywel Dda LHB</v>
      </c>
      <c r="B564" s="119">
        <v>2014</v>
      </c>
      <c r="C564" s="231">
        <v>8449.6234571396835</v>
      </c>
      <c r="D564" s="119" t="s">
        <v>26</v>
      </c>
    </row>
    <row r="565" spans="1:13" x14ac:dyDescent="0.2">
      <c r="A565" s="119" t="str">
        <f t="shared" si="228"/>
        <v>2014ABM ULHB</v>
      </c>
      <c r="B565" s="119">
        <v>2014</v>
      </c>
      <c r="C565" s="231">
        <v>11618.361540181619</v>
      </c>
      <c r="D565" s="119" t="s">
        <v>21</v>
      </c>
    </row>
    <row r="566" spans="1:13" x14ac:dyDescent="0.2">
      <c r="A566" s="119" t="str">
        <f t="shared" si="228"/>
        <v>2014Cardiff &amp; Vale ULHB</v>
      </c>
      <c r="B566" s="119">
        <v>2014</v>
      </c>
      <c r="C566" s="231">
        <v>10033.275354373638</v>
      </c>
      <c r="D566" s="119" t="s">
        <v>24</v>
      </c>
    </row>
    <row r="567" spans="1:13" x14ac:dyDescent="0.2">
      <c r="A567" s="119" t="str">
        <f t="shared" si="228"/>
        <v>2014Cwm Taf LHB</v>
      </c>
      <c r="B567" s="119">
        <v>2014</v>
      </c>
      <c r="C567" s="231">
        <v>7222.2673811575041</v>
      </c>
      <c r="D567" s="119" t="s">
        <v>25</v>
      </c>
    </row>
    <row r="568" spans="1:13" x14ac:dyDescent="0.2">
      <c r="A568" s="119" t="str">
        <f t="shared" si="228"/>
        <v>2014Aneurin Bevan LHB</v>
      </c>
      <c r="B568" s="119">
        <v>2014</v>
      </c>
      <c r="C568" s="231">
        <v>13344.474692797445</v>
      </c>
      <c r="D568" s="119" t="s">
        <v>22</v>
      </c>
    </row>
    <row r="569" spans="1:13" x14ac:dyDescent="0.2">
      <c r="A569" s="119" t="str">
        <f t="shared" si="228"/>
        <v>2014Wales</v>
      </c>
      <c r="B569" s="119">
        <v>2014</v>
      </c>
      <c r="C569" s="231">
        <f>SUM(C562:C568)</f>
        <v>70424.086461331593</v>
      </c>
      <c r="D569" s="119" t="s">
        <v>39</v>
      </c>
    </row>
    <row r="570" spans="1:13" x14ac:dyDescent="0.2">
      <c r="A570" s="119" t="str">
        <f t="shared" ref="A570:A652" si="229">B570&amp;D570</f>
        <v>2015Betsi Cadwaladr ULHB</v>
      </c>
      <c r="B570" s="116">
        <v>2015</v>
      </c>
      <c r="C570" s="170">
        <v>11091.884329711962</v>
      </c>
      <c r="D570" s="119" t="s">
        <v>23</v>
      </c>
    </row>
    <row r="571" spans="1:13" x14ac:dyDescent="0.2">
      <c r="A571" s="119" t="str">
        <f t="shared" si="229"/>
        <v>2015Powys Teaching LHB</v>
      </c>
      <c r="B571" s="116">
        <v>2015</v>
      </c>
      <c r="C571" s="170">
        <v>1696.8668533671937</v>
      </c>
      <c r="D571" s="119" t="s">
        <v>27</v>
      </c>
    </row>
    <row r="572" spans="1:13" x14ac:dyDescent="0.2">
      <c r="A572" s="119" t="str">
        <f t="shared" si="229"/>
        <v>2015Hywel Dda LHB</v>
      </c>
      <c r="B572" s="116">
        <v>2015</v>
      </c>
      <c r="C572" s="170">
        <v>5315.3612737350031</v>
      </c>
      <c r="D572" s="119" t="s">
        <v>26</v>
      </c>
    </row>
    <row r="573" spans="1:13" x14ac:dyDescent="0.2">
      <c r="A573" s="119" t="str">
        <f t="shared" si="229"/>
        <v>2015ABM ULHB</v>
      </c>
      <c r="B573" s="116">
        <v>2015</v>
      </c>
      <c r="C573" s="170">
        <v>7400.1458546309768</v>
      </c>
      <c r="D573" s="119" t="s">
        <v>21</v>
      </c>
    </row>
    <row r="574" spans="1:13" x14ac:dyDescent="0.2">
      <c r="A574" s="119" t="str">
        <f t="shared" si="229"/>
        <v>2015Cardiff &amp; Vale ULHB</v>
      </c>
      <c r="B574" s="116">
        <v>2015</v>
      </c>
      <c r="C574" s="170">
        <v>6443.5951144629153</v>
      </c>
      <c r="D574" s="119" t="s">
        <v>24</v>
      </c>
    </row>
    <row r="575" spans="1:13" x14ac:dyDescent="0.2">
      <c r="A575" s="119" t="str">
        <f t="shared" si="229"/>
        <v>2015Cwm Taf LHB</v>
      </c>
      <c r="B575" s="116">
        <v>2015</v>
      </c>
      <c r="C575" s="170">
        <v>4602.9108100996827</v>
      </c>
      <c r="D575" s="119" t="s">
        <v>25</v>
      </c>
      <c r="G575" s="181"/>
      <c r="J575" s="181"/>
      <c r="K575" s="185"/>
      <c r="L575" s="181"/>
      <c r="M575" s="181"/>
    </row>
    <row r="576" spans="1:13" x14ac:dyDescent="0.2">
      <c r="A576" s="119" t="str">
        <f t="shared" si="229"/>
        <v>2015Aneurin Bevan LHB</v>
      </c>
      <c r="B576" s="119">
        <v>2015</v>
      </c>
      <c r="C576" s="170">
        <v>8635.9642071902254</v>
      </c>
      <c r="D576" s="119" t="s">
        <v>22</v>
      </c>
      <c r="G576" s="208"/>
      <c r="J576" s="181"/>
      <c r="K576" s="178"/>
      <c r="L576" s="181"/>
      <c r="M576" s="229"/>
    </row>
    <row r="577" spans="1:13" x14ac:dyDescent="0.2">
      <c r="A577" s="119" t="str">
        <f t="shared" si="229"/>
        <v>2015Wales</v>
      </c>
      <c r="B577" s="119">
        <v>2015</v>
      </c>
      <c r="C577" s="231">
        <f>SUM(C570:C576)</f>
        <v>45186.728443197964</v>
      </c>
      <c r="D577" s="119" t="s">
        <v>39</v>
      </c>
      <c r="G577" s="208"/>
      <c r="J577" s="181"/>
      <c r="K577" s="178"/>
      <c r="L577" s="181"/>
      <c r="M577" s="229"/>
    </row>
    <row r="578" spans="1:13" x14ac:dyDescent="0.2">
      <c r="A578" s="119" t="str">
        <f t="shared" si="229"/>
        <v>2016Betsi Cadwaladr ULHB</v>
      </c>
      <c r="B578" s="119">
        <v>2016</v>
      </c>
      <c r="C578" s="170">
        <v>12604.00228004609</v>
      </c>
      <c r="D578" s="119" t="s">
        <v>23</v>
      </c>
      <c r="G578" s="208"/>
      <c r="J578" s="181"/>
      <c r="K578" s="178"/>
      <c r="L578" s="181"/>
      <c r="M578" s="229"/>
    </row>
    <row r="579" spans="1:13" x14ac:dyDescent="0.2">
      <c r="A579" s="119" t="str">
        <f t="shared" si="229"/>
        <v>2016Powys Teaching LHB</v>
      </c>
      <c r="B579" s="119">
        <v>2016</v>
      </c>
      <c r="C579" s="170">
        <v>1941.7380324652763</v>
      </c>
      <c r="D579" s="119" t="s">
        <v>27</v>
      </c>
      <c r="G579" s="208"/>
      <c r="J579" s="181"/>
      <c r="K579" s="178"/>
      <c r="L579" s="181"/>
      <c r="M579" s="229"/>
    </row>
    <row r="580" spans="1:13" x14ac:dyDescent="0.2">
      <c r="A580" s="119" t="str">
        <f t="shared" si="229"/>
        <v>2016Hywel Dda LHB</v>
      </c>
      <c r="B580" s="119">
        <v>2016</v>
      </c>
      <c r="C580" s="170">
        <v>6058.2613908702806</v>
      </c>
      <c r="D580" s="119" t="s">
        <v>26</v>
      </c>
      <c r="G580" s="208"/>
      <c r="J580" s="181"/>
      <c r="K580" s="178"/>
      <c r="L580" s="181"/>
      <c r="M580" s="229"/>
    </row>
    <row r="581" spans="1:13" x14ac:dyDescent="0.2">
      <c r="A581" s="119" t="str">
        <f t="shared" si="229"/>
        <v>2016ABM ULHB</v>
      </c>
      <c r="B581" s="119">
        <v>2016</v>
      </c>
      <c r="C581" s="170">
        <v>8295.5926178616555</v>
      </c>
      <c r="D581" s="119" t="s">
        <v>21</v>
      </c>
      <c r="G581" s="208"/>
      <c r="J581" s="181"/>
      <c r="K581" s="178"/>
      <c r="L581" s="181"/>
      <c r="M581" s="229"/>
    </row>
    <row r="582" spans="1:13" x14ac:dyDescent="0.2">
      <c r="A582" s="119" t="str">
        <f t="shared" si="229"/>
        <v>2016Cardiff &amp; Vale ULHB</v>
      </c>
      <c r="B582" s="119">
        <v>2016</v>
      </c>
      <c r="C582" s="170">
        <v>7315.7085960294171</v>
      </c>
      <c r="D582" s="119" t="s">
        <v>24</v>
      </c>
      <c r="G582" s="208"/>
      <c r="J582" s="181"/>
      <c r="K582" s="178"/>
      <c r="L582" s="181"/>
      <c r="M582" s="229"/>
    </row>
    <row r="583" spans="1:13" x14ac:dyDescent="0.2">
      <c r="A583" s="119" t="str">
        <f>B583&amp;D583</f>
        <v>2016Cwm Taf LHB</v>
      </c>
      <c r="B583" s="119">
        <v>2016</v>
      </c>
      <c r="C583" s="170">
        <v>4883.783953138487</v>
      </c>
      <c r="D583" s="119" t="s">
        <v>25</v>
      </c>
      <c r="G583" s="208"/>
      <c r="J583" s="181"/>
      <c r="K583" s="178"/>
      <c r="L583" s="181"/>
      <c r="M583" s="229"/>
    </row>
    <row r="584" spans="1:13" x14ac:dyDescent="0.2">
      <c r="A584" s="119" t="str">
        <f>B584&amp;D584</f>
        <v>2016Aneurin Bevan LHB</v>
      </c>
      <c r="B584" s="119">
        <v>2016</v>
      </c>
      <c r="C584" s="170">
        <v>9388.5504133085051</v>
      </c>
      <c r="D584" s="119" t="s">
        <v>22</v>
      </c>
      <c r="G584" s="208"/>
      <c r="J584" s="181"/>
      <c r="K584" s="178"/>
      <c r="L584" s="181"/>
      <c r="M584" s="229"/>
    </row>
    <row r="585" spans="1:13" x14ac:dyDescent="0.2">
      <c r="A585" s="119" t="str">
        <f>B585&amp;D585</f>
        <v>2016Wales</v>
      </c>
      <c r="B585" s="119">
        <v>2016</v>
      </c>
      <c r="C585" s="231">
        <f>SUM(C578:C584)</f>
        <v>50487.63728371972</v>
      </c>
      <c r="D585" s="119" t="s">
        <v>39</v>
      </c>
      <c r="G585" s="208"/>
      <c r="J585" s="181"/>
      <c r="K585" s="178"/>
      <c r="L585" s="181"/>
      <c r="M585" s="229"/>
    </row>
    <row r="586" spans="1:13" x14ac:dyDescent="0.2">
      <c r="A586" s="119" t="str">
        <f>B586&amp;D586</f>
        <v>2017ABM ULHB</v>
      </c>
      <c r="B586" s="119">
        <v>2017</v>
      </c>
      <c r="C586" s="242">
        <v>8339.1381587003307</v>
      </c>
      <c r="D586" s="282" t="s">
        <v>21</v>
      </c>
      <c r="G586" s="208"/>
      <c r="J586" s="181"/>
      <c r="K586" s="178"/>
      <c r="L586" s="181"/>
      <c r="M586" s="229"/>
    </row>
    <row r="587" spans="1:13" x14ac:dyDescent="0.2">
      <c r="A587" s="119" t="str">
        <f t="shared" ref="A587:A593" si="230">B587&amp;D587</f>
        <v>2017Aneurin Bevan LHB</v>
      </c>
      <c r="B587" s="119">
        <v>2017</v>
      </c>
      <c r="C587" s="242">
        <v>9101.2788618580616</v>
      </c>
      <c r="D587" s="151" t="s">
        <v>22</v>
      </c>
      <c r="G587" s="208"/>
      <c r="J587" s="181"/>
      <c r="K587" s="178"/>
      <c r="L587" s="181"/>
      <c r="M587" s="229"/>
    </row>
    <row r="588" spans="1:13" x14ac:dyDescent="0.2">
      <c r="A588" s="119" t="str">
        <f t="shared" si="230"/>
        <v>2017Betsi Cadwaladr ULHB</v>
      </c>
      <c r="B588" s="119">
        <v>2017</v>
      </c>
      <c r="C588" s="242">
        <v>12285.811195293762</v>
      </c>
      <c r="D588" s="151" t="s">
        <v>23</v>
      </c>
      <c r="G588" s="208"/>
      <c r="J588" s="181"/>
      <c r="K588" s="178"/>
      <c r="L588" s="181"/>
      <c r="M588" s="229"/>
    </row>
    <row r="589" spans="1:13" x14ac:dyDescent="0.2">
      <c r="A589" s="119" t="str">
        <f t="shared" si="230"/>
        <v>2017Cardiff &amp; Vale ULHB</v>
      </c>
      <c r="B589" s="119">
        <v>2017</v>
      </c>
      <c r="C589" s="242">
        <v>7460.7854016666724</v>
      </c>
      <c r="D589" s="151" t="s">
        <v>24</v>
      </c>
      <c r="G589" s="208"/>
      <c r="J589" s="181"/>
      <c r="K589" s="178"/>
      <c r="L589" s="181"/>
      <c r="M589" s="229"/>
    </row>
    <row r="590" spans="1:13" x14ac:dyDescent="0.2">
      <c r="A590" s="119" t="str">
        <f t="shared" si="230"/>
        <v>2017Cwm Taf LHB</v>
      </c>
      <c r="B590" s="119">
        <v>2017</v>
      </c>
      <c r="C590" s="242">
        <v>4815.5441183056537</v>
      </c>
      <c r="D590" s="151" t="s">
        <v>25</v>
      </c>
      <c r="G590" s="208"/>
      <c r="J590" s="181"/>
      <c r="K590" s="178"/>
      <c r="L590" s="181"/>
      <c r="M590" s="229"/>
    </row>
    <row r="591" spans="1:13" x14ac:dyDescent="0.2">
      <c r="A591" s="119" t="str">
        <f t="shared" si="230"/>
        <v>2017Hywel Dda LHB</v>
      </c>
      <c r="B591" s="119">
        <v>2017</v>
      </c>
      <c r="C591" s="242">
        <v>5996.9231897980189</v>
      </c>
      <c r="D591" s="151" t="s">
        <v>26</v>
      </c>
      <c r="G591" s="208"/>
      <c r="J591" s="181"/>
      <c r="K591" s="178"/>
      <c r="L591" s="181"/>
      <c r="M591" s="229"/>
    </row>
    <row r="592" spans="1:13" x14ac:dyDescent="0.2">
      <c r="A592" s="119" t="str">
        <f t="shared" si="230"/>
        <v>2017Powys Teaching LHB</v>
      </c>
      <c r="B592" s="119">
        <v>2017</v>
      </c>
      <c r="C592" s="242">
        <v>1957.6620752062686</v>
      </c>
      <c r="D592" s="151" t="s">
        <v>27</v>
      </c>
      <c r="G592" s="208"/>
      <c r="J592" s="181"/>
      <c r="K592" s="178"/>
      <c r="L592" s="181"/>
      <c r="M592" s="229"/>
    </row>
    <row r="593" spans="1:13" x14ac:dyDescent="0.2">
      <c r="A593" s="119" t="str">
        <f t="shared" si="230"/>
        <v>2017Wales</v>
      </c>
      <c r="B593" s="119">
        <v>2017</v>
      </c>
      <c r="C593" s="231">
        <f>SUM(C586:C592)</f>
        <v>49957.143000828772</v>
      </c>
      <c r="D593" s="151" t="s">
        <v>39</v>
      </c>
      <c r="G593" s="208"/>
      <c r="J593" s="181"/>
      <c r="K593" s="178"/>
      <c r="L593" s="181"/>
      <c r="M593" s="229"/>
    </row>
    <row r="594" spans="1:13" x14ac:dyDescent="0.2">
      <c r="A594" s="119" t="str">
        <f t="shared" si="229"/>
        <v/>
      </c>
      <c r="C594" s="170"/>
    </row>
    <row r="595" spans="1:13" x14ac:dyDescent="0.2">
      <c r="C595" s="170"/>
    </row>
    <row r="596" spans="1:13" x14ac:dyDescent="0.2">
      <c r="C596" s="170"/>
    </row>
    <row r="597" spans="1:13" x14ac:dyDescent="0.2">
      <c r="B597" s="155" t="s">
        <v>112</v>
      </c>
      <c r="C597" s="170"/>
    </row>
    <row r="598" spans="1:13" x14ac:dyDescent="0.2">
      <c r="A598" s="119" t="str">
        <f t="shared" si="229"/>
        <v>2009Wales</v>
      </c>
      <c r="B598" s="119">
        <v>2009</v>
      </c>
      <c r="C598" s="170">
        <f>SUM(C599:C605)</f>
        <v>310699.54372000007</v>
      </c>
      <c r="D598" s="180" t="s">
        <v>39</v>
      </c>
    </row>
    <row r="599" spans="1:13" x14ac:dyDescent="0.2">
      <c r="A599" s="119" t="str">
        <f t="shared" si="229"/>
        <v>2009Betsi Cadwaladr ULHB</v>
      </c>
      <c r="B599" s="119">
        <v>2009</v>
      </c>
      <c r="C599" s="233">
        <v>76554.212610000002</v>
      </c>
      <c r="D599" s="119" t="s">
        <v>23</v>
      </c>
    </row>
    <row r="600" spans="1:13" x14ac:dyDescent="0.2">
      <c r="A600" s="119" t="str">
        <f t="shared" si="229"/>
        <v>2009Powys Teaching LHB</v>
      </c>
      <c r="B600" s="119">
        <v>2009</v>
      </c>
      <c r="C600" s="233">
        <v>10885.259469999999</v>
      </c>
      <c r="D600" s="119" t="s">
        <v>27</v>
      </c>
    </row>
    <row r="601" spans="1:13" x14ac:dyDescent="0.2">
      <c r="A601" s="119" t="str">
        <f t="shared" si="229"/>
        <v>2009Hywel Dda LHB</v>
      </c>
      <c r="B601" s="119">
        <v>2009</v>
      </c>
      <c r="C601" s="234">
        <v>35972.951919999992</v>
      </c>
      <c r="D601" s="235" t="s">
        <v>26</v>
      </c>
    </row>
    <row r="602" spans="1:13" x14ac:dyDescent="0.2">
      <c r="A602" s="119" t="str">
        <f t="shared" si="229"/>
        <v>2009ABM ULHB</v>
      </c>
      <c r="B602" s="119">
        <v>2009</v>
      </c>
      <c r="C602" s="236">
        <v>49179.007160000001</v>
      </c>
      <c r="D602" s="237" t="s">
        <v>21</v>
      </c>
    </row>
    <row r="603" spans="1:13" x14ac:dyDescent="0.2">
      <c r="A603" s="119" t="str">
        <f t="shared" si="229"/>
        <v>2009Cardiff &amp; Vale ULHB</v>
      </c>
      <c r="B603" s="119">
        <v>2009</v>
      </c>
      <c r="C603" s="236">
        <v>44510.834340000023</v>
      </c>
      <c r="D603" s="237" t="s">
        <v>24</v>
      </c>
    </row>
    <row r="604" spans="1:13" x14ac:dyDescent="0.2">
      <c r="A604" s="119" t="str">
        <f t="shared" si="229"/>
        <v>2009Cwm Taf LHB</v>
      </c>
      <c r="B604" s="119">
        <v>2009</v>
      </c>
      <c r="C604" s="236">
        <v>32890.885920000008</v>
      </c>
      <c r="D604" s="237" t="s">
        <v>25</v>
      </c>
    </row>
    <row r="605" spans="1:13" x14ac:dyDescent="0.2">
      <c r="A605" s="119" t="str">
        <f t="shared" si="229"/>
        <v>2009Aneurin Bevan LHB</v>
      </c>
      <c r="B605" s="119">
        <v>2009</v>
      </c>
      <c r="C605" s="236">
        <v>60706.392300000007</v>
      </c>
      <c r="D605" s="237" t="s">
        <v>22</v>
      </c>
    </row>
    <row r="606" spans="1:13" x14ac:dyDescent="0.2">
      <c r="A606" s="119" t="str">
        <f t="shared" si="229"/>
        <v>2010Wales</v>
      </c>
      <c r="B606" s="119">
        <v>2010</v>
      </c>
      <c r="C606" s="170">
        <f>SUM(C607:C613)</f>
        <v>327377.98062467203</v>
      </c>
      <c r="D606" s="180" t="s">
        <v>39</v>
      </c>
    </row>
    <row r="607" spans="1:13" x14ac:dyDescent="0.2">
      <c r="A607" s="119" t="str">
        <f t="shared" si="229"/>
        <v>2010Betsi Cadwaladr ULHB</v>
      </c>
      <c r="B607" s="119">
        <v>2010</v>
      </c>
      <c r="C607" s="170">
        <v>81210.59900771454</v>
      </c>
      <c r="D607" s="119" t="s">
        <v>23</v>
      </c>
    </row>
    <row r="608" spans="1:13" x14ac:dyDescent="0.2">
      <c r="A608" s="119" t="str">
        <f t="shared" si="229"/>
        <v>2010Powys Teaching LHB</v>
      </c>
      <c r="B608" s="119">
        <v>2010</v>
      </c>
      <c r="C608" s="238">
        <v>11192.013588577509</v>
      </c>
      <c r="D608" s="119" t="s">
        <v>27</v>
      </c>
    </row>
    <row r="609" spans="1:4" x14ac:dyDescent="0.2">
      <c r="A609" s="119" t="str">
        <f t="shared" si="229"/>
        <v>2010Hywel Dda LHB</v>
      </c>
      <c r="B609" s="119">
        <v>2010</v>
      </c>
      <c r="C609" s="170">
        <v>37304.661066047847</v>
      </c>
      <c r="D609" s="119" t="s">
        <v>26</v>
      </c>
    </row>
    <row r="610" spans="1:4" x14ac:dyDescent="0.2">
      <c r="A610" s="119" t="str">
        <f t="shared" si="229"/>
        <v>2010ABM ULHB</v>
      </c>
      <c r="B610" s="119">
        <v>2010</v>
      </c>
      <c r="C610" s="170">
        <v>52226.685522198677</v>
      </c>
      <c r="D610" s="119" t="s">
        <v>21</v>
      </c>
    </row>
    <row r="611" spans="1:4" x14ac:dyDescent="0.2">
      <c r="A611" s="119" t="str">
        <f t="shared" si="229"/>
        <v>2010Cardiff &amp; Vale ULHB</v>
      </c>
      <c r="B611" s="119">
        <v>2010</v>
      </c>
      <c r="C611" s="170">
        <v>47268.674406155944</v>
      </c>
      <c r="D611" s="119" t="s">
        <v>24</v>
      </c>
    </row>
    <row r="612" spans="1:4" x14ac:dyDescent="0.2">
      <c r="A612" s="119" t="str">
        <f t="shared" si="229"/>
        <v>2010Cwm Taf LHB</v>
      </c>
      <c r="B612" s="119">
        <v>2010</v>
      </c>
      <c r="C612" s="170">
        <v>34673.732063800097</v>
      </c>
      <c r="D612" s="119" t="s">
        <v>25</v>
      </c>
    </row>
    <row r="613" spans="1:4" x14ac:dyDescent="0.2">
      <c r="A613" s="119" t="str">
        <f t="shared" si="229"/>
        <v>2010Aneurin Bevan LHB</v>
      </c>
      <c r="B613" s="119">
        <v>2010</v>
      </c>
      <c r="C613" s="170">
        <v>63501.614970177412</v>
      </c>
      <c r="D613" s="119" t="s">
        <v>22</v>
      </c>
    </row>
    <row r="614" spans="1:4" x14ac:dyDescent="0.2">
      <c r="A614" s="119" t="str">
        <f t="shared" si="229"/>
        <v>2011Wales</v>
      </c>
      <c r="B614" s="119">
        <v>2011</v>
      </c>
      <c r="C614" s="170">
        <f>SUM(C615:C621)</f>
        <v>327684.23007076979</v>
      </c>
      <c r="D614" s="180" t="s">
        <v>39</v>
      </c>
    </row>
    <row r="615" spans="1:4" x14ac:dyDescent="0.2">
      <c r="A615" s="119" t="str">
        <f t="shared" si="229"/>
        <v>2011Betsi Cadwaladr ULHB</v>
      </c>
      <c r="B615" s="119">
        <v>2011</v>
      </c>
      <c r="C615" s="170">
        <v>82192.681617990136</v>
      </c>
      <c r="D615" s="119" t="s">
        <v>23</v>
      </c>
    </row>
    <row r="616" spans="1:4" x14ac:dyDescent="0.2">
      <c r="A616" s="119" t="str">
        <f t="shared" si="229"/>
        <v>2011Powys Teaching LHB</v>
      </c>
      <c r="B616" s="119">
        <v>2011</v>
      </c>
      <c r="C616" s="170">
        <v>11558.042159959674</v>
      </c>
      <c r="D616" s="119" t="s">
        <v>27</v>
      </c>
    </row>
    <row r="617" spans="1:4" x14ac:dyDescent="0.2">
      <c r="A617" s="119" t="str">
        <f t="shared" si="229"/>
        <v>2011Hywel Dda LHB</v>
      </c>
      <c r="B617" s="119">
        <v>2011</v>
      </c>
      <c r="C617" s="170">
        <v>37410.34864898026</v>
      </c>
      <c r="D617" s="119" t="s">
        <v>26</v>
      </c>
    </row>
    <row r="618" spans="1:4" x14ac:dyDescent="0.2">
      <c r="A618" s="119" t="str">
        <f t="shared" si="229"/>
        <v>2011ABM ULHB</v>
      </c>
      <c r="B618" s="119">
        <v>2011</v>
      </c>
      <c r="C618" s="170">
        <v>52593.661068290472</v>
      </c>
      <c r="D618" s="119" t="s">
        <v>21</v>
      </c>
    </row>
    <row r="619" spans="1:4" x14ac:dyDescent="0.2">
      <c r="A619" s="119" t="str">
        <f t="shared" si="229"/>
        <v>2011Cardiff &amp; Vale ULHB</v>
      </c>
      <c r="B619" s="119">
        <v>2011</v>
      </c>
      <c r="C619" s="170">
        <v>46431.074726179242</v>
      </c>
      <c r="D619" s="119" t="s">
        <v>24</v>
      </c>
    </row>
    <row r="620" spans="1:4" x14ac:dyDescent="0.2">
      <c r="A620" s="119" t="str">
        <f t="shared" si="229"/>
        <v>2011Cwm Taf LHB</v>
      </c>
      <c r="B620" s="119">
        <v>2011</v>
      </c>
      <c r="C620" s="170">
        <v>34470.355404824018</v>
      </c>
      <c r="D620" s="119" t="s">
        <v>25</v>
      </c>
    </row>
    <row r="621" spans="1:4" x14ac:dyDescent="0.2">
      <c r="A621" s="119" t="str">
        <f t="shared" si="229"/>
        <v>2011Aneurin Bevan LHB</v>
      </c>
      <c r="B621" s="119">
        <v>2011</v>
      </c>
      <c r="C621" s="170">
        <v>63028.066444545984</v>
      </c>
      <c r="D621" s="119" t="s">
        <v>22</v>
      </c>
    </row>
    <row r="622" spans="1:4" x14ac:dyDescent="0.2">
      <c r="A622" s="119" t="str">
        <f t="shared" si="229"/>
        <v>2012Wales</v>
      </c>
      <c r="B622" s="119">
        <v>2012</v>
      </c>
      <c r="C622" s="170">
        <f>SUM(C623:C629)</f>
        <v>306506.97051000001</v>
      </c>
      <c r="D622" s="180" t="s">
        <v>39</v>
      </c>
    </row>
    <row r="623" spans="1:4" x14ac:dyDescent="0.2">
      <c r="A623" s="119" t="str">
        <f t="shared" si="229"/>
        <v>2012Betsi Cadwaladr ULHB</v>
      </c>
      <c r="B623" s="119">
        <v>2012</v>
      </c>
      <c r="C623" s="170">
        <v>76759.141900000002</v>
      </c>
      <c r="D623" s="119" t="s">
        <v>23</v>
      </c>
    </row>
    <row r="624" spans="1:4" x14ac:dyDescent="0.2">
      <c r="A624" s="119" t="str">
        <f t="shared" si="229"/>
        <v>2012Powys Teaching LHB</v>
      </c>
      <c r="B624" s="119">
        <v>2012</v>
      </c>
      <c r="C624" s="170">
        <v>11080.21005</v>
      </c>
      <c r="D624" s="119" t="s">
        <v>27</v>
      </c>
    </row>
    <row r="625" spans="1:7" x14ac:dyDescent="0.2">
      <c r="A625" s="119" t="str">
        <f t="shared" si="229"/>
        <v>2012Hywel Dda LHB</v>
      </c>
      <c r="B625" s="119">
        <v>2012</v>
      </c>
      <c r="C625" s="170">
        <v>35537.000929999995</v>
      </c>
      <c r="D625" s="119" t="s">
        <v>26</v>
      </c>
    </row>
    <row r="626" spans="1:7" x14ac:dyDescent="0.2">
      <c r="A626" s="119" t="str">
        <f t="shared" si="229"/>
        <v>2012ABM ULHB</v>
      </c>
      <c r="B626" s="119">
        <v>2012</v>
      </c>
      <c r="C626" s="170">
        <v>49792.216680000012</v>
      </c>
      <c r="D626" s="119" t="s">
        <v>21</v>
      </c>
    </row>
    <row r="627" spans="1:7" x14ac:dyDescent="0.2">
      <c r="A627" s="119" t="str">
        <f t="shared" si="229"/>
        <v>2012Cardiff &amp; Vale ULHB</v>
      </c>
      <c r="B627" s="119">
        <v>2012</v>
      </c>
      <c r="C627" s="170">
        <v>43362.459049999998</v>
      </c>
      <c r="D627" s="119" t="s">
        <v>24</v>
      </c>
    </row>
    <row r="628" spans="1:7" x14ac:dyDescent="0.2">
      <c r="A628" s="119" t="str">
        <f t="shared" si="229"/>
        <v>2012Cwm Taf LHB</v>
      </c>
      <c r="B628" s="119">
        <v>2012</v>
      </c>
      <c r="C628" s="170">
        <v>30980.372989999993</v>
      </c>
      <c r="D628" s="119" t="s">
        <v>25</v>
      </c>
    </row>
    <row r="629" spans="1:7" x14ac:dyDescent="0.2">
      <c r="A629" s="119" t="str">
        <f t="shared" si="229"/>
        <v>2012Aneurin Bevan LHB</v>
      </c>
      <c r="B629" s="119">
        <v>2012</v>
      </c>
      <c r="C629" s="170">
        <v>58995.568910000002</v>
      </c>
      <c r="D629" s="119" t="s">
        <v>22</v>
      </c>
    </row>
    <row r="630" spans="1:7" x14ac:dyDescent="0.2">
      <c r="A630" s="119" t="str">
        <f t="shared" si="229"/>
        <v>2013Wales</v>
      </c>
      <c r="B630" s="119">
        <v>2013</v>
      </c>
      <c r="C630" s="170">
        <f>SUM(C631:C637)</f>
        <v>304782.97268859699</v>
      </c>
      <c r="D630" s="180" t="s">
        <v>39</v>
      </c>
    </row>
    <row r="631" spans="1:7" x14ac:dyDescent="0.2">
      <c r="A631" s="119" t="str">
        <f t="shared" si="229"/>
        <v>2013Betsi Cadwaladr ULHB</v>
      </c>
      <c r="B631" s="119">
        <v>2013</v>
      </c>
      <c r="C631" s="239">
        <v>75765.478149181974</v>
      </c>
      <c r="D631" s="119" t="s">
        <v>23</v>
      </c>
    </row>
    <row r="632" spans="1:7" x14ac:dyDescent="0.2">
      <c r="A632" s="119" t="str">
        <f t="shared" si="229"/>
        <v>2013Powys Teaching LHB</v>
      </c>
      <c r="B632" s="119">
        <v>2013</v>
      </c>
      <c r="C632" s="239">
        <v>11060.683032184001</v>
      </c>
      <c r="D632" s="119" t="s">
        <v>27</v>
      </c>
    </row>
    <row r="633" spans="1:7" x14ac:dyDescent="0.2">
      <c r="A633" s="119" t="str">
        <f t="shared" si="229"/>
        <v>2013Hywel Dda LHB</v>
      </c>
      <c r="B633" s="119">
        <v>2013</v>
      </c>
      <c r="C633" s="239">
        <v>35459.543581875012</v>
      </c>
      <c r="D633" s="119" t="s">
        <v>26</v>
      </c>
    </row>
    <row r="634" spans="1:7" x14ac:dyDescent="0.2">
      <c r="A634" s="119" t="str">
        <f t="shared" si="229"/>
        <v>2013ABM ULHB</v>
      </c>
      <c r="B634" s="119">
        <v>2013</v>
      </c>
      <c r="C634" s="239">
        <v>49678.777382409993</v>
      </c>
      <c r="D634" s="119" t="s">
        <v>21</v>
      </c>
    </row>
    <row r="635" spans="1:7" x14ac:dyDescent="0.2">
      <c r="A635" s="119" t="str">
        <f t="shared" si="229"/>
        <v>2013Cardiff &amp; Vale ULHB</v>
      </c>
      <c r="B635" s="119">
        <v>2013</v>
      </c>
      <c r="C635" s="239">
        <v>43664.942713175005</v>
      </c>
      <c r="D635" s="119" t="s">
        <v>24</v>
      </c>
    </row>
    <row r="636" spans="1:7" x14ac:dyDescent="0.2">
      <c r="A636" s="119" t="str">
        <f t="shared" si="229"/>
        <v>2013Cwm Taf LHB</v>
      </c>
      <c r="B636" s="119">
        <v>2013</v>
      </c>
      <c r="C636" s="239">
        <v>31041.147097326</v>
      </c>
      <c r="D636" s="119" t="s">
        <v>25</v>
      </c>
    </row>
    <row r="637" spans="1:7" x14ac:dyDescent="0.2">
      <c r="A637" s="119" t="str">
        <f t="shared" si="229"/>
        <v>2013Aneurin Bevan LHB</v>
      </c>
      <c r="B637" s="119">
        <v>2013</v>
      </c>
      <c r="C637" s="239">
        <v>58112.400732444999</v>
      </c>
      <c r="D637" s="119" t="s">
        <v>22</v>
      </c>
    </row>
    <row r="638" spans="1:7" x14ac:dyDescent="0.2">
      <c r="A638" s="119" t="str">
        <f t="shared" si="229"/>
        <v>2014Wales</v>
      </c>
      <c r="B638" s="119">
        <v>2014</v>
      </c>
      <c r="C638" s="170">
        <f>SUM(C639:C645)</f>
        <v>268544.29604165111</v>
      </c>
      <c r="D638" s="180" t="s">
        <v>39</v>
      </c>
    </row>
    <row r="639" spans="1:7" x14ac:dyDescent="0.2">
      <c r="A639" s="119" t="str">
        <f t="shared" si="229"/>
        <v>2014Betsi Cadwaladr ULHB</v>
      </c>
      <c r="B639" s="119">
        <v>2014</v>
      </c>
      <c r="C639" s="170">
        <v>65629.94829043877</v>
      </c>
      <c r="D639" s="119" t="s">
        <v>23</v>
      </c>
      <c r="G639" s="185"/>
    </row>
    <row r="640" spans="1:7" x14ac:dyDescent="0.2">
      <c r="A640" s="119" t="str">
        <f t="shared" si="229"/>
        <v>2014Powys Teaching LHB</v>
      </c>
      <c r="B640" s="119">
        <v>2014</v>
      </c>
      <c r="C640" s="170">
        <v>9283.3089176444828</v>
      </c>
      <c r="D640" s="119" t="s">
        <v>27</v>
      </c>
      <c r="G640" s="181"/>
    </row>
    <row r="641" spans="1:7" x14ac:dyDescent="0.2">
      <c r="A641" s="119" t="str">
        <f t="shared" si="229"/>
        <v>2014Hywel Dda LHB</v>
      </c>
      <c r="B641" s="119">
        <v>2014</v>
      </c>
      <c r="C641" s="170">
        <v>32341.96155505655</v>
      </c>
      <c r="D641" s="119" t="s">
        <v>26</v>
      </c>
      <c r="G641" s="181"/>
    </row>
    <row r="642" spans="1:7" x14ac:dyDescent="0.2">
      <c r="A642" s="119" t="str">
        <f t="shared" si="229"/>
        <v>2014ABM ULHB</v>
      </c>
      <c r="B642" s="119">
        <v>2014</v>
      </c>
      <c r="C642" s="170">
        <v>44184.568971610825</v>
      </c>
      <c r="D642" s="119" t="s">
        <v>21</v>
      </c>
      <c r="G642" s="181"/>
    </row>
    <row r="643" spans="1:7" x14ac:dyDescent="0.2">
      <c r="A643" s="119" t="str">
        <f t="shared" si="229"/>
        <v>2014Cardiff &amp; Vale ULHB</v>
      </c>
      <c r="B643" s="119">
        <v>2014</v>
      </c>
      <c r="C643" s="170">
        <v>38947.043545051099</v>
      </c>
      <c r="D643" s="119" t="s">
        <v>24</v>
      </c>
      <c r="G643" s="181"/>
    </row>
    <row r="644" spans="1:7" x14ac:dyDescent="0.2">
      <c r="A644" s="119" t="str">
        <f t="shared" si="229"/>
        <v>2014Cwm Taf LHB</v>
      </c>
      <c r="B644" s="119">
        <v>2014</v>
      </c>
      <c r="C644" s="170">
        <v>27235.192833919253</v>
      </c>
      <c r="D644" s="119" t="s">
        <v>25</v>
      </c>
      <c r="E644" s="177"/>
      <c r="F644" s="181"/>
      <c r="G644" s="181"/>
    </row>
    <row r="645" spans="1:7" x14ac:dyDescent="0.2">
      <c r="A645" s="119" t="str">
        <f t="shared" si="229"/>
        <v>2014Aneurin Bevan LHB</v>
      </c>
      <c r="B645" s="119">
        <v>2014</v>
      </c>
      <c r="C645" s="170">
        <v>50922.271927930116</v>
      </c>
      <c r="D645" s="119" t="s">
        <v>22</v>
      </c>
      <c r="E645" s="177"/>
      <c r="F645" s="181"/>
      <c r="G645" s="181"/>
    </row>
    <row r="646" spans="1:7" x14ac:dyDescent="0.2">
      <c r="A646" s="119" t="str">
        <f t="shared" si="229"/>
        <v>2015Wales</v>
      </c>
      <c r="B646" s="116">
        <v>2015</v>
      </c>
      <c r="C646" s="170">
        <f>SUM(C647:C653)</f>
        <v>172635.90530973923</v>
      </c>
      <c r="D646" s="180" t="s">
        <v>39</v>
      </c>
      <c r="E646" s="177"/>
      <c r="F646" s="181"/>
      <c r="G646" s="181"/>
    </row>
    <row r="647" spans="1:7" x14ac:dyDescent="0.2">
      <c r="A647" s="119" t="str">
        <f t="shared" si="229"/>
        <v>2015Betsi Cadwaladr ULHB</v>
      </c>
      <c r="B647" s="116">
        <v>2015</v>
      </c>
      <c r="C647" s="231">
        <v>42047.13164548605</v>
      </c>
      <c r="D647" s="119" t="s">
        <v>23</v>
      </c>
      <c r="G647" s="181"/>
    </row>
    <row r="648" spans="1:7" x14ac:dyDescent="0.2">
      <c r="A648" s="119" t="str">
        <f t="shared" si="229"/>
        <v>2015Powys Teaching LHB</v>
      </c>
      <c r="B648" s="116">
        <v>2015</v>
      </c>
      <c r="C648" s="231">
        <v>6390.5775497565091</v>
      </c>
      <c r="D648" s="119" t="s">
        <v>27</v>
      </c>
      <c r="G648" s="181"/>
    </row>
    <row r="649" spans="1:7" x14ac:dyDescent="0.2">
      <c r="A649" s="119" t="str">
        <f t="shared" si="229"/>
        <v>2015Hywel Dda LHB</v>
      </c>
      <c r="B649" s="116">
        <v>2015</v>
      </c>
      <c r="C649" s="231">
        <v>20491.38876279633</v>
      </c>
      <c r="D649" s="119" t="s">
        <v>26</v>
      </c>
      <c r="G649" s="181"/>
    </row>
    <row r="650" spans="1:7" x14ac:dyDescent="0.2">
      <c r="A650" s="119" t="str">
        <f t="shared" si="229"/>
        <v>2015ABM ULHB</v>
      </c>
      <c r="B650" s="116">
        <v>2015</v>
      </c>
      <c r="C650" s="231">
        <v>28200.956616386356</v>
      </c>
      <c r="D650" s="119" t="s">
        <v>21</v>
      </c>
      <c r="G650" s="185"/>
    </row>
    <row r="651" spans="1:7" x14ac:dyDescent="0.2">
      <c r="A651" s="119" t="str">
        <f t="shared" si="229"/>
        <v>2015Cardiff &amp; Vale ULHB</v>
      </c>
      <c r="B651" s="116">
        <v>2015</v>
      </c>
      <c r="C651" s="231">
        <v>25062.144088443001</v>
      </c>
      <c r="D651" s="119" t="s">
        <v>24</v>
      </c>
      <c r="G651" s="177"/>
    </row>
    <row r="652" spans="1:7" x14ac:dyDescent="0.2">
      <c r="A652" s="119" t="str">
        <f t="shared" si="229"/>
        <v>2015Cwm Taf LHB</v>
      </c>
      <c r="B652" s="116">
        <v>2015</v>
      </c>
      <c r="C652" s="231">
        <v>17308.786311038715</v>
      </c>
      <c r="D652" s="119" t="s">
        <v>25</v>
      </c>
      <c r="G652" s="177"/>
    </row>
    <row r="653" spans="1:7" x14ac:dyDescent="0.2">
      <c r="A653" s="119" t="str">
        <f t="shared" ref="A653:A669" si="231">B653&amp;D653</f>
        <v>2015Aneurin Bevan LHB</v>
      </c>
      <c r="B653" s="119">
        <v>2015</v>
      </c>
      <c r="C653" s="231">
        <v>33134.920335832263</v>
      </c>
      <c r="D653" s="119" t="s">
        <v>22</v>
      </c>
      <c r="G653" s="177"/>
    </row>
    <row r="654" spans="1:7" x14ac:dyDescent="0.2">
      <c r="A654" s="119" t="str">
        <f t="shared" si="231"/>
        <v>2016Wales</v>
      </c>
      <c r="B654" s="119">
        <v>2016</v>
      </c>
      <c r="C654" s="170">
        <f>SUM(C655:C661)</f>
        <v>118355.17979070033</v>
      </c>
      <c r="D654" s="180" t="s">
        <v>39</v>
      </c>
      <c r="G654" s="177"/>
    </row>
    <row r="655" spans="1:7" x14ac:dyDescent="0.2">
      <c r="A655" s="119" t="str">
        <f t="shared" si="231"/>
        <v>2016Betsi Cadwaladr ULHB</v>
      </c>
      <c r="B655" s="119">
        <v>2016</v>
      </c>
      <c r="C655" s="208">
        <v>29261.057501657811</v>
      </c>
      <c r="D655" s="119" t="s">
        <v>23</v>
      </c>
      <c r="F655" s="185"/>
      <c r="G655" s="185"/>
    </row>
    <row r="656" spans="1:7" x14ac:dyDescent="0.2">
      <c r="A656" s="119" t="str">
        <f t="shared" si="231"/>
        <v>2016Powys Teaching LHB</v>
      </c>
      <c r="B656" s="119">
        <v>2016</v>
      </c>
      <c r="C656" s="208">
        <v>4466.1994410548677</v>
      </c>
      <c r="D656" s="119" t="s">
        <v>27</v>
      </c>
      <c r="F656" s="177"/>
      <c r="G656" s="178"/>
    </row>
    <row r="657" spans="1:7" x14ac:dyDescent="0.2">
      <c r="A657" s="119" t="str">
        <f t="shared" si="231"/>
        <v>2016Hywel Dda LHB</v>
      </c>
      <c r="B657" s="119">
        <v>2016</v>
      </c>
      <c r="C657" s="208">
        <v>14289.13412694412</v>
      </c>
      <c r="D657" s="119" t="s">
        <v>26</v>
      </c>
      <c r="F657" s="177"/>
      <c r="G657" s="178"/>
    </row>
    <row r="658" spans="1:7" x14ac:dyDescent="0.2">
      <c r="A658" s="119" t="str">
        <f t="shared" si="231"/>
        <v>2016ABM ULHB</v>
      </c>
      <c r="B658" s="119">
        <v>2016</v>
      </c>
      <c r="C658" s="208">
        <v>19457.960494102157</v>
      </c>
      <c r="D658" s="119" t="s">
        <v>21</v>
      </c>
      <c r="F658" s="177"/>
      <c r="G658" s="178"/>
    </row>
    <row r="659" spans="1:7" x14ac:dyDescent="0.2">
      <c r="A659" s="119" t="str">
        <f t="shared" si="231"/>
        <v>2016Cardiff &amp; Vale ULHB</v>
      </c>
      <c r="B659" s="119">
        <v>2016</v>
      </c>
      <c r="C659" s="208">
        <v>17599.574518547601</v>
      </c>
      <c r="D659" s="119" t="s">
        <v>24</v>
      </c>
      <c r="F659" s="177"/>
      <c r="G659" s="178"/>
    </row>
    <row r="660" spans="1:7" x14ac:dyDescent="0.2">
      <c r="A660" s="119" t="str">
        <f t="shared" si="231"/>
        <v>2016Cwm Taf LHB</v>
      </c>
      <c r="B660" s="119">
        <v>2016</v>
      </c>
      <c r="C660" s="208">
        <v>11180.650531897218</v>
      </c>
      <c r="D660" s="119" t="s">
        <v>25</v>
      </c>
      <c r="F660" s="177"/>
      <c r="G660" s="178"/>
    </row>
    <row r="661" spans="1:7" x14ac:dyDescent="0.2">
      <c r="A661" s="119" t="str">
        <f t="shared" si="231"/>
        <v>2016Aneurin Bevan LHB</v>
      </c>
      <c r="B661" s="119">
        <v>2016</v>
      </c>
      <c r="C661" s="208">
        <v>22100.603176496556</v>
      </c>
      <c r="D661" s="119" t="s">
        <v>22</v>
      </c>
      <c r="F661" s="177"/>
      <c r="G661" s="178"/>
    </row>
    <row r="662" spans="1:7" x14ac:dyDescent="0.2">
      <c r="A662" s="119" t="str">
        <f t="shared" si="231"/>
        <v>2017Wales</v>
      </c>
      <c r="B662" s="119">
        <v>2017</v>
      </c>
      <c r="C662" s="170">
        <f>SUM(C663:C669)</f>
        <v>117248.48295578211</v>
      </c>
      <c r="D662" s="119" t="s">
        <v>39</v>
      </c>
      <c r="F662" s="177"/>
      <c r="G662" s="178"/>
    </row>
    <row r="663" spans="1:7" x14ac:dyDescent="0.2">
      <c r="A663" s="119" t="str">
        <f t="shared" si="231"/>
        <v>2017ABM ULHB</v>
      </c>
      <c r="B663" s="119">
        <v>2017</v>
      </c>
      <c r="C663" s="242">
        <v>19570.415343564648</v>
      </c>
      <c r="D663" s="119" t="s">
        <v>21</v>
      </c>
      <c r="F663" s="177"/>
      <c r="G663" s="178"/>
    </row>
    <row r="664" spans="1:7" x14ac:dyDescent="0.2">
      <c r="A664" s="119" t="str">
        <f t="shared" si="231"/>
        <v>2017Aneurin Bevan LHB</v>
      </c>
      <c r="B664" s="119">
        <v>2017</v>
      </c>
      <c r="C664" s="242">
        <v>21380.1742034667</v>
      </c>
      <c r="D664" s="151" t="s">
        <v>22</v>
      </c>
      <c r="F664" s="177"/>
      <c r="G664" s="178"/>
    </row>
    <row r="665" spans="1:7" x14ac:dyDescent="0.2">
      <c r="A665" s="119" t="str">
        <f t="shared" si="231"/>
        <v>2017Betsi Cadwaladr ULHB</v>
      </c>
      <c r="B665" s="119">
        <v>2017</v>
      </c>
      <c r="C665" s="242">
        <v>28642.639704797468</v>
      </c>
      <c r="D665" s="151" t="s">
        <v>23</v>
      </c>
      <c r="F665" s="177"/>
      <c r="G665" s="178"/>
    </row>
    <row r="666" spans="1:7" x14ac:dyDescent="0.2">
      <c r="A666" s="119" t="str">
        <f t="shared" si="231"/>
        <v>2017Cardiff &amp; Vale ULHB</v>
      </c>
      <c r="B666" s="119">
        <v>2017</v>
      </c>
      <c r="C666" s="242">
        <v>17736.741898157092</v>
      </c>
      <c r="D666" s="151" t="s">
        <v>24</v>
      </c>
      <c r="F666" s="177"/>
      <c r="G666" s="178"/>
    </row>
    <row r="667" spans="1:7" x14ac:dyDescent="0.2">
      <c r="A667" s="119" t="str">
        <f t="shared" si="231"/>
        <v>2017Cwm Taf LHB</v>
      </c>
      <c r="B667" s="119">
        <v>2017</v>
      </c>
      <c r="C667" s="242">
        <v>11175.641042526613</v>
      </c>
      <c r="D667" s="151" t="s">
        <v>25</v>
      </c>
      <c r="F667" s="177"/>
      <c r="G667" s="178"/>
    </row>
    <row r="668" spans="1:7" x14ac:dyDescent="0.2">
      <c r="A668" s="119" t="str">
        <f t="shared" si="231"/>
        <v>2017Hywel Dda LHB</v>
      </c>
      <c r="B668" s="119">
        <v>2017</v>
      </c>
      <c r="C668" s="242">
        <v>14211.969804786619</v>
      </c>
      <c r="D668" s="151" t="s">
        <v>26</v>
      </c>
      <c r="F668" s="177"/>
      <c r="G668" s="178"/>
    </row>
    <row r="669" spans="1:7" x14ac:dyDescent="0.2">
      <c r="A669" s="119" t="str">
        <f t="shared" si="231"/>
        <v>2017Powys Teaching LHB</v>
      </c>
      <c r="B669" s="119">
        <v>2017</v>
      </c>
      <c r="C669" s="242">
        <v>4530.9009584829755</v>
      </c>
      <c r="D669" s="151" t="s">
        <v>27</v>
      </c>
      <c r="F669" s="177"/>
      <c r="G669" s="178"/>
    </row>
    <row r="670" spans="1:7" x14ac:dyDescent="0.2">
      <c r="C670" s="208"/>
      <c r="D670" s="119"/>
      <c r="F670" s="177"/>
      <c r="G670" s="178"/>
    </row>
    <row r="671" spans="1:7" x14ac:dyDescent="0.2">
      <c r="C671" s="208"/>
      <c r="D671" s="119"/>
      <c r="F671" s="177"/>
      <c r="G671" s="178"/>
    </row>
    <row r="672" spans="1:7" x14ac:dyDescent="0.2">
      <c r="C672" s="208"/>
      <c r="D672" s="119"/>
      <c r="F672" s="177"/>
      <c r="G672" s="178"/>
    </row>
    <row r="673" spans="1:7" x14ac:dyDescent="0.2">
      <c r="C673" s="208"/>
      <c r="F673" s="177"/>
      <c r="G673" s="178"/>
    </row>
    <row r="674" spans="1:7" x14ac:dyDescent="0.2">
      <c r="A674" s="119" t="str">
        <f>B674&amp;D673</f>
        <v/>
      </c>
      <c r="C674" s="170"/>
      <c r="F674" s="177"/>
      <c r="G674" s="178"/>
    </row>
    <row r="675" spans="1:7" x14ac:dyDescent="0.2">
      <c r="B675" s="155" t="s">
        <v>113</v>
      </c>
      <c r="C675" s="170"/>
      <c r="D675" s="119"/>
    </row>
    <row r="676" spans="1:7" x14ac:dyDescent="0.2">
      <c r="A676" s="119" t="str">
        <f t="shared" ref="A676:A707" si="232">B676&amp;D676</f>
        <v>2009Wales</v>
      </c>
      <c r="B676" s="119">
        <v>2009</v>
      </c>
      <c r="C676" s="170">
        <f>SUM(C677:C683)</f>
        <v>77991.541289999994</v>
      </c>
      <c r="D676" s="119" t="s">
        <v>39</v>
      </c>
    </row>
    <row r="677" spans="1:7" x14ac:dyDescent="0.2">
      <c r="A677" s="119" t="str">
        <f t="shared" si="232"/>
        <v>2009Betsi Cadwaladr ULHB</v>
      </c>
      <c r="B677" s="119">
        <v>2009</v>
      </c>
      <c r="C677" s="233">
        <v>18968.901239999996</v>
      </c>
      <c r="D677" s="240" t="s">
        <v>23</v>
      </c>
    </row>
    <row r="678" spans="1:7" x14ac:dyDescent="0.2">
      <c r="A678" s="119" t="str">
        <f t="shared" si="232"/>
        <v>2009Powys Teaching LHB</v>
      </c>
      <c r="B678" s="119">
        <v>2009</v>
      </c>
      <c r="C678" s="234">
        <v>2787.5714899999998</v>
      </c>
      <c r="D678" s="235" t="s">
        <v>27</v>
      </c>
      <c r="G678" s="185"/>
    </row>
    <row r="679" spans="1:7" x14ac:dyDescent="0.2">
      <c r="A679" s="119" t="str">
        <f t="shared" si="232"/>
        <v>2009Hywel Dda LHB</v>
      </c>
      <c r="B679" s="119">
        <v>2009</v>
      </c>
      <c r="C679" s="236">
        <v>9073.0512200000012</v>
      </c>
      <c r="D679" s="237" t="s">
        <v>26</v>
      </c>
      <c r="G679" s="181"/>
    </row>
    <row r="680" spans="1:7" x14ac:dyDescent="0.2">
      <c r="A680" s="119" t="str">
        <f t="shared" si="232"/>
        <v>2009ABM ULHB</v>
      </c>
      <c r="B680" s="119">
        <v>2009</v>
      </c>
      <c r="C680" s="236">
        <v>12378.97654</v>
      </c>
      <c r="D680" s="237" t="s">
        <v>21</v>
      </c>
      <c r="G680" s="181"/>
    </row>
    <row r="681" spans="1:7" x14ac:dyDescent="0.2">
      <c r="A681" s="119" t="str">
        <f t="shared" si="232"/>
        <v>2009Cardiff &amp; Vale ULHB</v>
      </c>
      <c r="B681" s="119">
        <v>2009</v>
      </c>
      <c r="C681" s="236">
        <v>11308.481200000002</v>
      </c>
      <c r="D681" s="237" t="s">
        <v>24</v>
      </c>
      <c r="G681" s="181"/>
    </row>
    <row r="682" spans="1:7" x14ac:dyDescent="0.2">
      <c r="A682" s="119" t="str">
        <f t="shared" si="232"/>
        <v>2009Cwm Taf LHB</v>
      </c>
      <c r="B682" s="119">
        <v>2009</v>
      </c>
      <c r="C682" s="236">
        <v>8209.9134200000008</v>
      </c>
      <c r="D682" s="237" t="s">
        <v>25</v>
      </c>
      <c r="G682" s="181"/>
    </row>
    <row r="683" spans="1:7" x14ac:dyDescent="0.2">
      <c r="A683" s="119" t="str">
        <f t="shared" si="232"/>
        <v>2009Aneurin Bevan LHB</v>
      </c>
      <c r="B683" s="119">
        <v>2009</v>
      </c>
      <c r="C683" s="236">
        <v>15264.646179999998</v>
      </c>
      <c r="D683" s="237" t="s">
        <v>22</v>
      </c>
      <c r="G683" s="181"/>
    </row>
    <row r="684" spans="1:7" x14ac:dyDescent="0.2">
      <c r="A684" s="119" t="str">
        <f t="shared" si="232"/>
        <v>2010Wales</v>
      </c>
      <c r="B684" s="119">
        <v>2010</v>
      </c>
      <c r="C684" s="170">
        <f>SUM(C685:C691)</f>
        <v>78132.598832607269</v>
      </c>
      <c r="D684" s="237" t="s">
        <v>39</v>
      </c>
      <c r="G684" s="181"/>
    </row>
    <row r="685" spans="1:7" x14ac:dyDescent="0.2">
      <c r="A685" s="119" t="str">
        <f t="shared" si="232"/>
        <v>2010Betsi Cadwaladr ULHB</v>
      </c>
      <c r="B685" s="119">
        <v>2010</v>
      </c>
      <c r="C685" s="233">
        <v>19123.196409225464</v>
      </c>
      <c r="D685" s="119" t="s">
        <v>23</v>
      </c>
      <c r="E685" s="177"/>
      <c r="F685" s="181"/>
      <c r="G685" s="181"/>
    </row>
    <row r="686" spans="1:7" x14ac:dyDescent="0.2">
      <c r="A686" s="119" t="str">
        <f t="shared" si="232"/>
        <v>2010Powys Teaching LHB</v>
      </c>
      <c r="B686" s="119">
        <v>2010</v>
      </c>
      <c r="C686" s="233">
        <v>2782.631959438324</v>
      </c>
      <c r="D686" s="119" t="s">
        <v>27</v>
      </c>
      <c r="E686" s="177"/>
      <c r="F686" s="181"/>
      <c r="G686" s="181"/>
    </row>
    <row r="687" spans="1:7" x14ac:dyDescent="0.2">
      <c r="A687" s="119" t="str">
        <f t="shared" si="232"/>
        <v>2010Hywel Dda LHB</v>
      </c>
      <c r="B687" s="119">
        <v>2010</v>
      </c>
      <c r="C687" s="233">
        <v>8986.9819812774658</v>
      </c>
      <c r="D687" s="119" t="s">
        <v>26</v>
      </c>
      <c r="E687" s="181"/>
      <c r="F687" s="181"/>
      <c r="G687" s="181"/>
    </row>
    <row r="688" spans="1:7" x14ac:dyDescent="0.2">
      <c r="A688" s="119" t="str">
        <f t="shared" si="232"/>
        <v>2010ABM ULHB</v>
      </c>
      <c r="B688" s="119">
        <v>2010</v>
      </c>
      <c r="C688" s="233">
        <v>12398.784218788147</v>
      </c>
      <c r="D688" s="119" t="s">
        <v>21</v>
      </c>
      <c r="E688" s="181"/>
      <c r="F688" s="181"/>
      <c r="G688" s="181"/>
    </row>
    <row r="689" spans="1:7" x14ac:dyDescent="0.2">
      <c r="A689" s="119" t="str">
        <f t="shared" si="232"/>
        <v>2010Cardiff &amp; Vale ULHB</v>
      </c>
      <c r="B689" s="119">
        <v>2010</v>
      </c>
      <c r="C689" s="233">
        <v>11372.132966041565</v>
      </c>
      <c r="D689" s="119" t="s">
        <v>24</v>
      </c>
      <c r="E689" s="181"/>
      <c r="F689" s="181"/>
      <c r="G689" s="181"/>
    </row>
    <row r="690" spans="1:7" x14ac:dyDescent="0.2">
      <c r="A690" s="119" t="str">
        <f t="shared" si="232"/>
        <v>2010Cwm Taf LHB</v>
      </c>
      <c r="B690" s="119">
        <v>2010</v>
      </c>
      <c r="C690" s="233">
        <v>8284.3675084114075</v>
      </c>
      <c r="D690" s="119" t="s">
        <v>25</v>
      </c>
      <c r="E690" s="181"/>
      <c r="F690" s="181"/>
      <c r="G690" s="181"/>
    </row>
    <row r="691" spans="1:7" x14ac:dyDescent="0.2">
      <c r="A691" s="119" t="str">
        <f t="shared" si="232"/>
        <v>2010Aneurin Bevan LHB</v>
      </c>
      <c r="B691" s="119">
        <v>2010</v>
      </c>
      <c r="C691" s="233">
        <v>15184.503789424896</v>
      </c>
      <c r="D691" s="119" t="s">
        <v>22</v>
      </c>
      <c r="E691" s="181"/>
      <c r="F691" s="181"/>
      <c r="G691" s="181"/>
    </row>
    <row r="692" spans="1:7" x14ac:dyDescent="0.2">
      <c r="A692" s="119" t="str">
        <f t="shared" si="232"/>
        <v>2011Wales</v>
      </c>
      <c r="B692" s="119">
        <v>2011</v>
      </c>
      <c r="C692" s="170">
        <f>SUM(C693:C699)</f>
        <v>78109.089477062225</v>
      </c>
      <c r="D692" s="119" t="s">
        <v>39</v>
      </c>
      <c r="E692" s="181"/>
      <c r="F692" s="181"/>
      <c r="G692" s="181"/>
    </row>
    <row r="693" spans="1:7" x14ac:dyDescent="0.2">
      <c r="A693" s="119" t="str">
        <f t="shared" si="232"/>
        <v>2011Betsi Cadwaladr ULHB</v>
      </c>
      <c r="B693" s="119">
        <v>2011</v>
      </c>
      <c r="C693" s="233">
        <v>19423.005947589874</v>
      </c>
      <c r="D693" s="119" t="s">
        <v>23</v>
      </c>
    </row>
    <row r="694" spans="1:7" x14ac:dyDescent="0.2">
      <c r="A694" s="119" t="str">
        <f t="shared" si="232"/>
        <v>2011Powys Teaching LHB</v>
      </c>
      <c r="B694" s="119">
        <v>2011</v>
      </c>
      <c r="C694" s="233">
        <v>2797.8821706771851</v>
      </c>
      <c r="D694" s="119" t="s">
        <v>27</v>
      </c>
    </row>
    <row r="695" spans="1:7" x14ac:dyDescent="0.2">
      <c r="A695" s="119" t="str">
        <f t="shared" si="232"/>
        <v>2011Hywel Dda LHB</v>
      </c>
      <c r="B695" s="119">
        <v>2011</v>
      </c>
      <c r="C695" s="233">
        <v>9053.4626312255859</v>
      </c>
      <c r="D695" s="119" t="s">
        <v>26</v>
      </c>
    </row>
    <row r="696" spans="1:7" x14ac:dyDescent="0.2">
      <c r="A696" s="119" t="str">
        <f t="shared" si="232"/>
        <v>2011ABM ULHB</v>
      </c>
      <c r="B696" s="119">
        <v>2011</v>
      </c>
      <c r="C696" s="170">
        <v>12440.099792003632</v>
      </c>
      <c r="D696" s="119" t="s">
        <v>21</v>
      </c>
    </row>
    <row r="697" spans="1:7" x14ac:dyDescent="0.2">
      <c r="A697" s="119" t="str">
        <f t="shared" si="232"/>
        <v>2011Cardiff &amp; Vale ULHB</v>
      </c>
      <c r="B697" s="119">
        <v>2011</v>
      </c>
      <c r="C697" s="170">
        <v>11111.180335998535</v>
      </c>
      <c r="D697" s="119" t="s">
        <v>24</v>
      </c>
    </row>
    <row r="698" spans="1:7" x14ac:dyDescent="0.2">
      <c r="A698" s="119" t="str">
        <f t="shared" si="232"/>
        <v>2011Cwm Taf LHB</v>
      </c>
      <c r="B698" s="119">
        <v>2011</v>
      </c>
      <c r="C698" s="170">
        <v>8217.5523505210876</v>
      </c>
      <c r="D698" s="119" t="s">
        <v>25</v>
      </c>
    </row>
    <row r="699" spans="1:7" x14ac:dyDescent="0.2">
      <c r="A699" s="119" t="str">
        <f t="shared" si="232"/>
        <v>2011Aneurin Bevan LHB</v>
      </c>
      <c r="B699" s="119">
        <v>2011</v>
      </c>
      <c r="C699" s="170">
        <v>15065.906249046326</v>
      </c>
      <c r="D699" s="119" t="s">
        <v>22</v>
      </c>
    </row>
    <row r="700" spans="1:7" x14ac:dyDescent="0.2">
      <c r="A700" s="119" t="str">
        <f t="shared" si="232"/>
        <v>2012Wales</v>
      </c>
      <c r="B700" s="119">
        <v>2012</v>
      </c>
      <c r="C700" s="170">
        <f>SUM(C701:C707)</f>
        <v>120092.27004065471</v>
      </c>
      <c r="D700" s="119" t="s">
        <v>39</v>
      </c>
    </row>
    <row r="701" spans="1:7" x14ac:dyDescent="0.2">
      <c r="A701" s="119" t="str">
        <f t="shared" si="232"/>
        <v>2012Betsi Cadwaladr ULHB</v>
      </c>
      <c r="B701" s="119">
        <v>2012</v>
      </c>
      <c r="C701" s="170">
        <v>29496.449649999988</v>
      </c>
      <c r="D701" s="119" t="s">
        <v>23</v>
      </c>
    </row>
    <row r="702" spans="1:7" x14ac:dyDescent="0.2">
      <c r="A702" s="119" t="str">
        <f t="shared" si="232"/>
        <v>2012Powys Teaching LHB</v>
      </c>
      <c r="B702" s="119">
        <v>2012</v>
      </c>
      <c r="C702" s="170">
        <v>4340.26127</v>
      </c>
      <c r="D702" s="119" t="s">
        <v>27</v>
      </c>
    </row>
    <row r="703" spans="1:7" x14ac:dyDescent="0.2">
      <c r="A703" s="119" t="str">
        <f t="shared" si="232"/>
        <v>2012Hywel Dda LHB</v>
      </c>
      <c r="B703" s="119">
        <v>2012</v>
      </c>
      <c r="C703" s="170">
        <v>14150.879159999999</v>
      </c>
      <c r="D703" s="119" t="s">
        <v>26</v>
      </c>
    </row>
    <row r="704" spans="1:7" x14ac:dyDescent="0.2">
      <c r="A704" s="119" t="str">
        <f t="shared" si="232"/>
        <v>2012ABM ULHB</v>
      </c>
      <c r="B704" s="119">
        <v>2012</v>
      </c>
      <c r="C704" s="170">
        <v>19470.332759999998</v>
      </c>
      <c r="D704" s="119" t="s">
        <v>21</v>
      </c>
    </row>
    <row r="705" spans="1:4" x14ac:dyDescent="0.2">
      <c r="A705" s="119" t="str">
        <f t="shared" si="232"/>
        <v>2012Cardiff &amp; Vale ULHB</v>
      </c>
      <c r="B705" s="119">
        <v>2012</v>
      </c>
      <c r="C705" s="170">
        <v>17258.281529999993</v>
      </c>
      <c r="D705" s="119" t="s">
        <v>24</v>
      </c>
    </row>
    <row r="706" spans="1:4" x14ac:dyDescent="0.2">
      <c r="A706" s="119" t="str">
        <f t="shared" si="232"/>
        <v>2012Cwm Taf LHB</v>
      </c>
      <c r="B706" s="119">
        <v>2012</v>
      </c>
      <c r="C706" s="170">
        <v>12205.650879999997</v>
      </c>
      <c r="D706" s="119" t="s">
        <v>25</v>
      </c>
    </row>
    <row r="707" spans="1:4" x14ac:dyDescent="0.2">
      <c r="A707" s="119" t="str">
        <f t="shared" si="232"/>
        <v>2012Aneurin Bevan LHB</v>
      </c>
      <c r="B707" s="119">
        <v>2012</v>
      </c>
      <c r="C707" s="170">
        <v>23170.414790654726</v>
      </c>
      <c r="D707" s="119" t="s">
        <v>22</v>
      </c>
    </row>
    <row r="708" spans="1:4" x14ac:dyDescent="0.2">
      <c r="A708" s="119" t="str">
        <f t="shared" ref="A708:A725" si="233">B708&amp;D708</f>
        <v>2013Wales</v>
      </c>
      <c r="B708" s="119">
        <v>2013</v>
      </c>
      <c r="C708" s="170">
        <f>SUM(C709:C715)</f>
        <v>116429</v>
      </c>
      <c r="D708" s="119" t="s">
        <v>39</v>
      </c>
    </row>
    <row r="709" spans="1:4" x14ac:dyDescent="0.2">
      <c r="A709" s="119" t="str">
        <f t="shared" si="233"/>
        <v>2013Betsi Cadwaladr ULHB</v>
      </c>
      <c r="B709" s="119">
        <v>2013</v>
      </c>
      <c r="C709" s="170">
        <v>28724.5</v>
      </c>
      <c r="D709" s="119" t="s">
        <v>23</v>
      </c>
    </row>
    <row r="710" spans="1:4" x14ac:dyDescent="0.2">
      <c r="A710" s="119" t="str">
        <f t="shared" si="233"/>
        <v>2013Powys Teaching LHB</v>
      </c>
      <c r="B710" s="119">
        <v>2013</v>
      </c>
      <c r="C710" s="170">
        <v>4309</v>
      </c>
      <c r="D710" s="119" t="s">
        <v>27</v>
      </c>
    </row>
    <row r="711" spans="1:4" x14ac:dyDescent="0.2">
      <c r="A711" s="119" t="str">
        <f t="shared" si="233"/>
        <v>2013Hywel Dda LHB</v>
      </c>
      <c r="B711" s="119">
        <v>2013</v>
      </c>
      <c r="C711" s="170">
        <v>13549</v>
      </c>
      <c r="D711" s="119" t="s">
        <v>26</v>
      </c>
    </row>
    <row r="712" spans="1:4" x14ac:dyDescent="0.2">
      <c r="A712" s="119" t="str">
        <f t="shared" si="233"/>
        <v>2013ABM ULHB</v>
      </c>
      <c r="B712" s="119">
        <v>2013</v>
      </c>
      <c r="C712" s="170">
        <v>19159</v>
      </c>
      <c r="D712" s="119" t="s">
        <v>21</v>
      </c>
    </row>
    <row r="713" spans="1:4" x14ac:dyDescent="0.2">
      <c r="A713" s="119" t="str">
        <f t="shared" si="233"/>
        <v>2013Cardiff &amp; Vale ULHB</v>
      </c>
      <c r="B713" s="119">
        <v>2013</v>
      </c>
      <c r="C713" s="170">
        <v>16699.5</v>
      </c>
      <c r="D713" s="119" t="s">
        <v>24</v>
      </c>
    </row>
    <row r="714" spans="1:4" x14ac:dyDescent="0.2">
      <c r="A714" s="119" t="str">
        <f t="shared" si="233"/>
        <v>2013Cwm Taf LHB</v>
      </c>
      <c r="B714" s="119">
        <v>2013</v>
      </c>
      <c r="C714" s="170">
        <v>11795</v>
      </c>
      <c r="D714" s="119" t="s">
        <v>25</v>
      </c>
    </row>
    <row r="715" spans="1:4" x14ac:dyDescent="0.2">
      <c r="A715" s="119" t="str">
        <f t="shared" si="233"/>
        <v>2013Aneurin Bevan LHB</v>
      </c>
      <c r="B715" s="119">
        <v>2013</v>
      </c>
      <c r="C715" s="170">
        <v>22193</v>
      </c>
      <c r="D715" s="119" t="s">
        <v>22</v>
      </c>
    </row>
    <row r="716" spans="1:4" x14ac:dyDescent="0.2">
      <c r="A716" s="119" t="str">
        <f t="shared" si="233"/>
        <v>2014Wales</v>
      </c>
      <c r="B716" s="119">
        <v>2014</v>
      </c>
      <c r="C716" s="170">
        <f>SUM(C717:C723)</f>
        <v>26866</v>
      </c>
      <c r="D716" s="119" t="s">
        <v>39</v>
      </c>
    </row>
    <row r="717" spans="1:4" x14ac:dyDescent="0.2">
      <c r="A717" s="119" t="str">
        <f t="shared" si="233"/>
        <v>2014Betsi Cadwaladr ULHB</v>
      </c>
      <c r="B717" s="119">
        <v>2014</v>
      </c>
      <c r="C717" s="231">
        <v>6592</v>
      </c>
      <c r="D717" s="119" t="s">
        <v>23</v>
      </c>
    </row>
    <row r="718" spans="1:4" x14ac:dyDescent="0.2">
      <c r="A718" s="119" t="str">
        <f t="shared" si="233"/>
        <v>2014Powys Teaching LHB</v>
      </c>
      <c r="B718" s="119">
        <v>2014</v>
      </c>
      <c r="C718" s="231">
        <v>944</v>
      </c>
      <c r="D718" s="119" t="s">
        <v>27</v>
      </c>
    </row>
    <row r="719" spans="1:4" x14ac:dyDescent="0.2">
      <c r="A719" s="119" t="str">
        <f t="shared" si="233"/>
        <v>2014Hywel Dda LHB</v>
      </c>
      <c r="B719" s="119">
        <v>2014</v>
      </c>
      <c r="C719" s="231">
        <v>3254</v>
      </c>
      <c r="D719" s="119" t="s">
        <v>26</v>
      </c>
    </row>
    <row r="720" spans="1:4" x14ac:dyDescent="0.2">
      <c r="A720" s="119" t="str">
        <f t="shared" si="233"/>
        <v>2014ABM ULHB</v>
      </c>
      <c r="B720" s="119">
        <v>2014</v>
      </c>
      <c r="C720" s="231">
        <v>4417</v>
      </c>
      <c r="D720" s="119" t="s">
        <v>21</v>
      </c>
    </row>
    <row r="721" spans="1:4" x14ac:dyDescent="0.2">
      <c r="A721" s="119" t="str">
        <f t="shared" si="233"/>
        <v>2014Cardiff &amp; Vale ULHB</v>
      </c>
      <c r="B721" s="119">
        <v>2014</v>
      </c>
      <c r="C721" s="231">
        <v>3899</v>
      </c>
      <c r="D721" s="119" t="s">
        <v>24</v>
      </c>
    </row>
    <row r="722" spans="1:4" x14ac:dyDescent="0.2">
      <c r="A722" s="119" t="str">
        <f t="shared" si="233"/>
        <v>2014Cwm Taf LHB</v>
      </c>
      <c r="B722" s="119">
        <v>2014</v>
      </c>
      <c r="C722" s="231">
        <v>2705</v>
      </c>
      <c r="D722" s="119" t="s">
        <v>25</v>
      </c>
    </row>
    <row r="723" spans="1:4" x14ac:dyDescent="0.2">
      <c r="A723" s="119" t="str">
        <f t="shared" si="233"/>
        <v>2014Aneurin Bevan LHB</v>
      </c>
      <c r="B723" s="119">
        <v>2014</v>
      </c>
      <c r="C723" s="231">
        <v>5055</v>
      </c>
      <c r="D723" s="119" t="s">
        <v>22</v>
      </c>
    </row>
    <row r="724" spans="1:4" x14ac:dyDescent="0.2">
      <c r="A724" s="119" t="str">
        <f t="shared" si="233"/>
        <v/>
      </c>
      <c r="C724" s="231"/>
      <c r="D724" s="119"/>
    </row>
    <row r="725" spans="1:4" x14ac:dyDescent="0.2">
      <c r="A725" s="119" t="str">
        <f t="shared" si="233"/>
        <v/>
      </c>
      <c r="C725" s="170"/>
      <c r="D725" s="119"/>
    </row>
    <row r="726" spans="1:4" x14ac:dyDescent="0.2">
      <c r="B726" s="155" t="s">
        <v>114</v>
      </c>
      <c r="C726" s="170"/>
      <c r="D726" s="119"/>
    </row>
    <row r="727" spans="1:4" x14ac:dyDescent="0.2">
      <c r="A727" s="119" t="str">
        <f t="shared" ref="A727:A736" si="234">B727&amp;D727</f>
        <v>2014Wales</v>
      </c>
      <c r="B727" s="155">
        <v>2014</v>
      </c>
      <c r="C727" s="170">
        <f>SUM(C728:C734)</f>
        <v>50974.5</v>
      </c>
      <c r="D727" s="119" t="s">
        <v>39</v>
      </c>
    </row>
    <row r="728" spans="1:4" x14ac:dyDescent="0.2">
      <c r="A728" s="119" t="str">
        <f t="shared" si="234"/>
        <v>2014Betsi Cadwaladr ULHB</v>
      </c>
      <c r="B728" s="119">
        <v>2014</v>
      </c>
      <c r="C728" s="170">
        <v>12414</v>
      </c>
      <c r="D728" s="119" t="s">
        <v>23</v>
      </c>
    </row>
    <row r="729" spans="1:4" x14ac:dyDescent="0.2">
      <c r="A729" s="119" t="str">
        <f t="shared" si="234"/>
        <v>2014Powys Teaching LHB</v>
      </c>
      <c r="B729" s="119">
        <v>2014</v>
      </c>
      <c r="C729" s="170">
        <v>1856</v>
      </c>
      <c r="D729" s="119" t="s">
        <v>27</v>
      </c>
    </row>
    <row r="730" spans="1:4" x14ac:dyDescent="0.2">
      <c r="A730" s="119" t="str">
        <f t="shared" si="234"/>
        <v>2014Hywel Dda LHB</v>
      </c>
      <c r="B730" s="119">
        <v>2014</v>
      </c>
      <c r="C730" s="170">
        <v>6315</v>
      </c>
      <c r="D730" s="119" t="s">
        <v>26</v>
      </c>
    </row>
    <row r="731" spans="1:4" x14ac:dyDescent="0.2">
      <c r="A731" s="119" t="str">
        <f t="shared" si="234"/>
        <v>2014ABM ULHB</v>
      </c>
      <c r="B731" s="119">
        <v>2014</v>
      </c>
      <c r="C731" s="170">
        <v>8152.5</v>
      </c>
      <c r="D731" s="119" t="s">
        <v>21</v>
      </c>
    </row>
    <row r="732" spans="1:4" x14ac:dyDescent="0.2">
      <c r="A732" s="119" t="str">
        <f t="shared" si="234"/>
        <v>2014Cardiff &amp; Vale ULHB</v>
      </c>
      <c r="B732" s="119">
        <v>2014</v>
      </c>
      <c r="C732" s="170">
        <v>7512.5</v>
      </c>
      <c r="D732" s="180" t="s">
        <v>24</v>
      </c>
    </row>
    <row r="733" spans="1:4" x14ac:dyDescent="0.2">
      <c r="A733" s="119" t="str">
        <f t="shared" si="234"/>
        <v>2014Cwm Taf LHB</v>
      </c>
      <c r="B733" s="119">
        <v>2014</v>
      </c>
      <c r="C733" s="170">
        <v>5180</v>
      </c>
      <c r="D733" s="180" t="s">
        <v>25</v>
      </c>
    </row>
    <row r="734" spans="1:4" x14ac:dyDescent="0.2">
      <c r="A734" s="119" t="str">
        <f t="shared" si="234"/>
        <v>2014Aneurin Bevan LHB</v>
      </c>
      <c r="B734" s="119">
        <v>2014</v>
      </c>
      <c r="C734" s="170">
        <v>9544.5</v>
      </c>
      <c r="D734" s="180" t="s">
        <v>22</v>
      </c>
    </row>
    <row r="735" spans="1:4" x14ac:dyDescent="0.2">
      <c r="A735" s="119" t="str">
        <f t="shared" si="234"/>
        <v/>
      </c>
      <c r="C735" s="239"/>
    </row>
    <row r="736" spans="1:4" x14ac:dyDescent="0.2">
      <c r="A736" s="119" t="str">
        <f t="shared" si="234"/>
        <v/>
      </c>
      <c r="C736" s="239"/>
    </row>
    <row r="737" spans="1:7" x14ac:dyDescent="0.2">
      <c r="B737" s="155" t="s">
        <v>115</v>
      </c>
      <c r="C737" s="239"/>
    </row>
    <row r="738" spans="1:7" x14ac:dyDescent="0.2">
      <c r="A738" s="119" t="str">
        <f t="shared" ref="A738:A785" si="235">B738&amp;D738</f>
        <v>2009Wales</v>
      </c>
      <c r="B738" s="119">
        <v>2009</v>
      </c>
      <c r="C738" s="239">
        <f>SUM(C739:C745)</f>
        <v>58781.862899999993</v>
      </c>
      <c r="D738" s="180" t="s">
        <v>39</v>
      </c>
    </row>
    <row r="739" spans="1:7" x14ac:dyDescent="0.2">
      <c r="A739" s="119" t="str">
        <f t="shared" si="235"/>
        <v>2009ABM ULHB</v>
      </c>
      <c r="B739" s="119">
        <v>2009</v>
      </c>
      <c r="C739" s="223">
        <v>9313.4261600000027</v>
      </c>
      <c r="D739" s="241" t="s">
        <v>21</v>
      </c>
      <c r="E739" s="185"/>
      <c r="F739" s="185"/>
      <c r="G739" s="185"/>
    </row>
    <row r="740" spans="1:7" x14ac:dyDescent="0.2">
      <c r="A740" s="119" t="str">
        <f t="shared" si="235"/>
        <v>2009Aneurin Bevan LHB</v>
      </c>
      <c r="B740" s="119">
        <v>2009</v>
      </c>
      <c r="C740" s="223">
        <v>11051.161539999994</v>
      </c>
      <c r="D740" s="241" t="s">
        <v>22</v>
      </c>
      <c r="E740" s="177"/>
      <c r="F740" s="181"/>
      <c r="G740" s="181"/>
    </row>
    <row r="741" spans="1:7" x14ac:dyDescent="0.2">
      <c r="A741" s="119" t="str">
        <f t="shared" si="235"/>
        <v>2009Betsi Cadwaladr ULHB</v>
      </c>
      <c r="B741" s="119">
        <v>2009</v>
      </c>
      <c r="C741" s="223">
        <v>14948.690570000004</v>
      </c>
      <c r="D741" s="241" t="s">
        <v>23</v>
      </c>
      <c r="E741" s="177"/>
      <c r="F741" s="181"/>
      <c r="G741" s="181"/>
    </row>
    <row r="742" spans="1:7" x14ac:dyDescent="0.2">
      <c r="A742" s="119" t="str">
        <f t="shared" si="235"/>
        <v>2009Cardiff &amp; Vale ULHB</v>
      </c>
      <c r="B742" s="119">
        <v>2009</v>
      </c>
      <c r="C742" s="223">
        <v>8403.1153399999985</v>
      </c>
      <c r="D742" s="241" t="s">
        <v>24</v>
      </c>
      <c r="E742" s="177"/>
      <c r="F742" s="181"/>
      <c r="G742" s="181"/>
    </row>
    <row r="743" spans="1:7" x14ac:dyDescent="0.2">
      <c r="A743" s="119" t="str">
        <f t="shared" si="235"/>
        <v>2009Cwm Taf LHB</v>
      </c>
      <c r="B743" s="119">
        <v>2009</v>
      </c>
      <c r="C743" s="223">
        <v>5803.8014099999991</v>
      </c>
      <c r="D743" s="241" t="s">
        <v>25</v>
      </c>
      <c r="E743" s="177"/>
      <c r="F743" s="181"/>
      <c r="G743" s="181"/>
    </row>
    <row r="744" spans="1:7" x14ac:dyDescent="0.2">
      <c r="A744" s="119" t="str">
        <f t="shared" si="235"/>
        <v>2009Hywel Dda LHB</v>
      </c>
      <c r="B744" s="119">
        <v>2009</v>
      </c>
      <c r="C744" s="223">
        <v>7070.1604499999994</v>
      </c>
      <c r="D744" s="241" t="s">
        <v>26</v>
      </c>
      <c r="E744" s="177"/>
      <c r="F744" s="181"/>
      <c r="G744" s="181"/>
    </row>
    <row r="745" spans="1:7" x14ac:dyDescent="0.2">
      <c r="A745" s="119" t="str">
        <f t="shared" si="235"/>
        <v>2009Powys Teaching LHB</v>
      </c>
      <c r="B745" s="119">
        <v>2009</v>
      </c>
      <c r="C745" s="223">
        <v>2191.5074299999997</v>
      </c>
      <c r="D745" s="241" t="s">
        <v>27</v>
      </c>
      <c r="E745" s="177"/>
      <c r="F745" s="181"/>
      <c r="G745" s="181"/>
    </row>
    <row r="746" spans="1:7" x14ac:dyDescent="0.2">
      <c r="A746" s="119" t="str">
        <f t="shared" si="235"/>
        <v>2010Wales</v>
      </c>
      <c r="B746" s="119">
        <v>2010</v>
      </c>
      <c r="C746" s="239">
        <f>SUM(C747:C753)</f>
        <v>35572.684848427773</v>
      </c>
      <c r="D746" s="180" t="s">
        <v>39</v>
      </c>
      <c r="E746" s="177"/>
      <c r="F746" s="181"/>
      <c r="G746" s="181"/>
    </row>
    <row r="747" spans="1:7" x14ac:dyDescent="0.2">
      <c r="A747" s="119" t="str">
        <f t="shared" si="235"/>
        <v>2010Betsi Cadwaladr ULHB</v>
      </c>
      <c r="B747" s="119">
        <v>2010</v>
      </c>
      <c r="C747" s="170">
        <v>9304.154144346714</v>
      </c>
      <c r="D747" s="119" t="s">
        <v>23</v>
      </c>
      <c r="E747" s="177"/>
      <c r="F747" s="181"/>
      <c r="G747" s="181"/>
    </row>
    <row r="748" spans="1:7" x14ac:dyDescent="0.2">
      <c r="A748" s="119" t="str">
        <f t="shared" si="235"/>
        <v>2010Powys Teaching LHB</v>
      </c>
      <c r="B748" s="119">
        <v>2010</v>
      </c>
      <c r="C748" s="170">
        <v>1328.5638732910156</v>
      </c>
      <c r="D748" s="119" t="s">
        <v>27</v>
      </c>
    </row>
    <row r="749" spans="1:7" x14ac:dyDescent="0.2">
      <c r="A749" s="119" t="str">
        <f t="shared" si="235"/>
        <v>2010Hywel Dda LHB</v>
      </c>
      <c r="B749" s="119">
        <v>2010</v>
      </c>
      <c r="C749" s="170">
        <v>4380.5898358821869</v>
      </c>
      <c r="D749" s="119" t="s">
        <v>26</v>
      </c>
    </row>
    <row r="750" spans="1:7" x14ac:dyDescent="0.2">
      <c r="A750" s="119" t="str">
        <f t="shared" si="235"/>
        <v>2010ABM ULHB</v>
      </c>
      <c r="B750" s="119">
        <v>2010</v>
      </c>
      <c r="C750" s="170">
        <v>5560.7438260316849</v>
      </c>
      <c r="D750" s="119" t="s">
        <v>21</v>
      </c>
    </row>
    <row r="751" spans="1:7" x14ac:dyDescent="0.2">
      <c r="A751" s="119" t="str">
        <f t="shared" si="235"/>
        <v>2010Cardiff &amp; Vale ULHB</v>
      </c>
      <c r="B751" s="119">
        <v>2010</v>
      </c>
      <c r="C751" s="170">
        <v>4931.3483611345291</v>
      </c>
      <c r="D751" s="119" t="s">
        <v>24</v>
      </c>
    </row>
    <row r="752" spans="1:7" x14ac:dyDescent="0.2">
      <c r="A752" s="119" t="str">
        <f t="shared" si="235"/>
        <v>2010Cwm Taf LHB</v>
      </c>
      <c r="B752" s="119">
        <v>2010</v>
      </c>
      <c r="C752" s="170">
        <v>3424.7321056425571</v>
      </c>
      <c r="D752" s="119" t="s">
        <v>25</v>
      </c>
    </row>
    <row r="753" spans="1:4" x14ac:dyDescent="0.2">
      <c r="A753" s="119" t="str">
        <f t="shared" si="235"/>
        <v>2010Aneurin Bevan LHB</v>
      </c>
      <c r="B753" s="119">
        <v>2010</v>
      </c>
      <c r="C753" s="170">
        <v>6642.5527020990849</v>
      </c>
      <c r="D753" s="119" t="s">
        <v>22</v>
      </c>
    </row>
    <row r="754" spans="1:4" x14ac:dyDescent="0.2">
      <c r="A754" s="119" t="str">
        <f t="shared" si="235"/>
        <v>2011Wales</v>
      </c>
      <c r="B754" s="119">
        <v>2011</v>
      </c>
      <c r="C754" s="239">
        <f>SUM(C755:C761)</f>
        <v>35032.571707203984</v>
      </c>
      <c r="D754" s="180" t="s">
        <v>39</v>
      </c>
    </row>
    <row r="755" spans="1:4" x14ac:dyDescent="0.2">
      <c r="A755" s="119" t="str">
        <f t="shared" si="235"/>
        <v>2011Betsi Cadwaladr ULHB</v>
      </c>
      <c r="B755" s="119">
        <v>2011</v>
      </c>
      <c r="C755" s="170">
        <v>9173.2090946137905</v>
      </c>
      <c r="D755" s="180" t="s">
        <v>23</v>
      </c>
    </row>
    <row r="756" spans="1:4" x14ac:dyDescent="0.2">
      <c r="A756" s="119" t="str">
        <f t="shared" si="235"/>
        <v>2011Powys Teaching LHB</v>
      </c>
      <c r="B756" s="119">
        <v>2011</v>
      </c>
      <c r="C756" s="170">
        <v>1319.6084613800049</v>
      </c>
      <c r="D756" s="180" t="s">
        <v>27</v>
      </c>
    </row>
    <row r="757" spans="1:4" x14ac:dyDescent="0.2">
      <c r="A757" s="119" t="str">
        <f t="shared" si="235"/>
        <v>2011Hywel Dda LHB</v>
      </c>
      <c r="B757" s="119">
        <v>2011</v>
      </c>
      <c r="C757" s="170">
        <v>4308.9382996559143</v>
      </c>
      <c r="D757" s="180" t="s">
        <v>26</v>
      </c>
    </row>
    <row r="758" spans="1:4" x14ac:dyDescent="0.2">
      <c r="A758" s="119" t="str">
        <f t="shared" si="235"/>
        <v>2011ABM ULHB</v>
      </c>
      <c r="B758" s="119">
        <v>2011</v>
      </c>
      <c r="C758" s="170">
        <v>5690.7515821903944</v>
      </c>
      <c r="D758" s="180" t="s">
        <v>21</v>
      </c>
    </row>
    <row r="759" spans="1:4" x14ac:dyDescent="0.2">
      <c r="A759" s="119" t="str">
        <f t="shared" si="235"/>
        <v>2011Cardiff &amp; Vale ULHB</v>
      </c>
      <c r="B759" s="119">
        <v>2011</v>
      </c>
      <c r="C759" s="170">
        <v>4959.291678071022</v>
      </c>
      <c r="D759" s="180" t="s">
        <v>24</v>
      </c>
    </row>
    <row r="760" spans="1:4" x14ac:dyDescent="0.2">
      <c r="A760" s="119" t="str">
        <f t="shared" si="235"/>
        <v>2011Cwm Taf LHB</v>
      </c>
      <c r="B760" s="119">
        <v>2011</v>
      </c>
      <c r="C760" s="170">
        <v>3438.2154793143272</v>
      </c>
      <c r="D760" s="180" t="s">
        <v>25</v>
      </c>
    </row>
    <row r="761" spans="1:4" x14ac:dyDescent="0.2">
      <c r="A761" s="119" t="str">
        <f t="shared" si="235"/>
        <v>2011Aneurin Bevan LHB</v>
      </c>
      <c r="B761" s="119">
        <v>2011</v>
      </c>
      <c r="C761" s="170">
        <v>6142.5571119785309</v>
      </c>
      <c r="D761" s="180" t="s">
        <v>22</v>
      </c>
    </row>
    <row r="762" spans="1:4" x14ac:dyDescent="0.2">
      <c r="A762" s="119" t="str">
        <f t="shared" si="235"/>
        <v>2012Wales</v>
      </c>
      <c r="B762" s="119">
        <v>2012</v>
      </c>
      <c r="C762" s="239">
        <f>SUM(C763:C769)</f>
        <v>15543</v>
      </c>
      <c r="D762" s="180" t="s">
        <v>39</v>
      </c>
    </row>
    <row r="763" spans="1:4" x14ac:dyDescent="0.2">
      <c r="A763" s="119" t="str">
        <f t="shared" si="235"/>
        <v>2012Betsi Cadwaladr ULHB</v>
      </c>
      <c r="B763" s="119">
        <v>2012</v>
      </c>
      <c r="C763" s="170">
        <v>3894</v>
      </c>
      <c r="D763" s="180" t="s">
        <v>23</v>
      </c>
    </row>
    <row r="764" spans="1:4" x14ac:dyDescent="0.2">
      <c r="A764" s="119" t="str">
        <f t="shared" si="235"/>
        <v>2012Powys Teaching LHB</v>
      </c>
      <c r="B764" s="119">
        <v>2012</v>
      </c>
      <c r="C764" s="170">
        <v>561</v>
      </c>
      <c r="D764" s="180" t="s">
        <v>27</v>
      </c>
    </row>
    <row r="765" spans="1:4" x14ac:dyDescent="0.2">
      <c r="A765" s="119" t="str">
        <f t="shared" si="235"/>
        <v>2012Hywel Dda LHB</v>
      </c>
      <c r="B765" s="119">
        <v>2012</v>
      </c>
      <c r="C765" s="170">
        <v>1815</v>
      </c>
      <c r="D765" s="180" t="s">
        <v>26</v>
      </c>
    </row>
    <row r="766" spans="1:4" x14ac:dyDescent="0.2">
      <c r="A766" s="119" t="str">
        <f t="shared" si="235"/>
        <v>2012ABM ULHB</v>
      </c>
      <c r="B766" s="119">
        <v>2012</v>
      </c>
      <c r="C766" s="170">
        <v>2475</v>
      </c>
      <c r="D766" s="180" t="s">
        <v>21</v>
      </c>
    </row>
    <row r="767" spans="1:4" x14ac:dyDescent="0.2">
      <c r="A767" s="119" t="str">
        <f t="shared" si="235"/>
        <v>2012Cardiff &amp; Vale ULHB</v>
      </c>
      <c r="B767" s="119">
        <v>2012</v>
      </c>
      <c r="C767" s="170">
        <v>2211</v>
      </c>
      <c r="D767" s="180" t="s">
        <v>24</v>
      </c>
    </row>
    <row r="768" spans="1:4" x14ac:dyDescent="0.2">
      <c r="A768" s="119" t="str">
        <f t="shared" si="235"/>
        <v>2012Cwm Taf LHB</v>
      </c>
      <c r="B768" s="119">
        <v>2012</v>
      </c>
      <c r="C768" s="170">
        <v>1584</v>
      </c>
      <c r="D768" s="180" t="s">
        <v>25</v>
      </c>
    </row>
    <row r="769" spans="1:4" x14ac:dyDescent="0.2">
      <c r="A769" s="119" t="str">
        <f t="shared" si="235"/>
        <v>2012Aneurin Bevan LHB</v>
      </c>
      <c r="B769" s="119">
        <v>2012</v>
      </c>
      <c r="C769" s="170">
        <v>3003</v>
      </c>
      <c r="D769" s="180" t="s">
        <v>22</v>
      </c>
    </row>
    <row r="770" spans="1:4" x14ac:dyDescent="0.2">
      <c r="A770" s="119" t="str">
        <f t="shared" si="235"/>
        <v>2013Wales</v>
      </c>
      <c r="B770" s="119">
        <v>2013</v>
      </c>
      <c r="C770" s="239">
        <f>SUM(C771:C777)</f>
        <v>15444</v>
      </c>
      <c r="D770" s="180" t="s">
        <v>39</v>
      </c>
    </row>
    <row r="771" spans="1:4" x14ac:dyDescent="0.2">
      <c r="A771" s="119" t="str">
        <f t="shared" si="235"/>
        <v>2013Betsi Cadwaladr ULHB</v>
      </c>
      <c r="B771" s="119">
        <v>2013</v>
      </c>
      <c r="C771" s="170">
        <v>3861</v>
      </c>
      <c r="D771" s="119" t="s">
        <v>23</v>
      </c>
    </row>
    <row r="772" spans="1:4" x14ac:dyDescent="0.2">
      <c r="A772" s="119" t="str">
        <f t="shared" si="235"/>
        <v>2013Powys Teaching LHB</v>
      </c>
      <c r="B772" s="119">
        <v>2013</v>
      </c>
      <c r="C772" s="170">
        <v>561</v>
      </c>
      <c r="D772" s="180" t="s">
        <v>27</v>
      </c>
    </row>
    <row r="773" spans="1:4" x14ac:dyDescent="0.2">
      <c r="A773" s="119" t="str">
        <f t="shared" si="235"/>
        <v>2013Hywel Dda LHB</v>
      </c>
      <c r="B773" s="119">
        <v>2013</v>
      </c>
      <c r="C773" s="170">
        <v>1815</v>
      </c>
      <c r="D773" s="180" t="s">
        <v>26</v>
      </c>
    </row>
    <row r="774" spans="1:4" x14ac:dyDescent="0.2">
      <c r="A774" s="119" t="str">
        <f t="shared" si="235"/>
        <v>2013ABM ULHB</v>
      </c>
      <c r="B774" s="119">
        <v>2013</v>
      </c>
      <c r="C774" s="170">
        <v>2508</v>
      </c>
      <c r="D774" s="180" t="s">
        <v>21</v>
      </c>
    </row>
    <row r="775" spans="1:4" x14ac:dyDescent="0.2">
      <c r="A775" s="119" t="str">
        <f t="shared" si="235"/>
        <v>2013Cardiff &amp; Vale ULHB</v>
      </c>
      <c r="B775" s="119">
        <v>2013</v>
      </c>
      <c r="C775" s="170">
        <v>2211</v>
      </c>
      <c r="D775" s="180" t="s">
        <v>24</v>
      </c>
    </row>
    <row r="776" spans="1:4" x14ac:dyDescent="0.2">
      <c r="A776" s="119" t="str">
        <f t="shared" si="235"/>
        <v>2013Cwm Taf LHB</v>
      </c>
      <c r="B776" s="119">
        <v>2013</v>
      </c>
      <c r="C776" s="170">
        <v>1584</v>
      </c>
      <c r="D776" s="180" t="s">
        <v>25</v>
      </c>
    </row>
    <row r="777" spans="1:4" x14ac:dyDescent="0.2">
      <c r="A777" s="119" t="str">
        <f t="shared" si="235"/>
        <v>2013Aneurin Bevan LHB</v>
      </c>
      <c r="B777" s="119">
        <v>2013</v>
      </c>
      <c r="C777" s="170">
        <v>2904</v>
      </c>
      <c r="D777" s="180" t="s">
        <v>22</v>
      </c>
    </row>
    <row r="778" spans="1:4" x14ac:dyDescent="0.2">
      <c r="A778" s="119" t="str">
        <f t="shared" si="235"/>
        <v>2014Wales</v>
      </c>
      <c r="B778" s="119">
        <v>2014</v>
      </c>
      <c r="C778" s="239">
        <f>SUM(C779:C785)</f>
        <v>15114</v>
      </c>
      <c r="D778" s="180" t="s">
        <v>39</v>
      </c>
    </row>
    <row r="779" spans="1:4" x14ac:dyDescent="0.2">
      <c r="A779" s="119" t="str">
        <f t="shared" si="235"/>
        <v>2014Betsi Cadwaladr ULHB</v>
      </c>
      <c r="B779" s="119">
        <v>2014</v>
      </c>
      <c r="C779" s="170">
        <v>3630</v>
      </c>
      <c r="D779" s="212" t="s">
        <v>23</v>
      </c>
    </row>
    <row r="780" spans="1:4" x14ac:dyDescent="0.2">
      <c r="A780" s="119" t="str">
        <f t="shared" si="235"/>
        <v>2014Powys Teaching LHB</v>
      </c>
      <c r="B780" s="119">
        <v>2014</v>
      </c>
      <c r="C780" s="170">
        <v>528</v>
      </c>
      <c r="D780" s="119" t="s">
        <v>27</v>
      </c>
    </row>
    <row r="781" spans="1:4" x14ac:dyDescent="0.2">
      <c r="A781" s="119" t="str">
        <f t="shared" si="235"/>
        <v>2014Hywel Dda LHB</v>
      </c>
      <c r="B781" s="119">
        <v>2014</v>
      </c>
      <c r="C781" s="170">
        <v>1848</v>
      </c>
      <c r="D781" s="119" t="s">
        <v>26</v>
      </c>
    </row>
    <row r="782" spans="1:4" x14ac:dyDescent="0.2">
      <c r="A782" s="119" t="str">
        <f t="shared" si="235"/>
        <v>2014ABM ULHB</v>
      </c>
      <c r="B782" s="119">
        <v>2014</v>
      </c>
      <c r="C782" s="170">
        <v>2508</v>
      </c>
      <c r="D782" s="119" t="s">
        <v>21</v>
      </c>
    </row>
    <row r="783" spans="1:4" x14ac:dyDescent="0.2">
      <c r="A783" s="119" t="str">
        <f t="shared" si="235"/>
        <v>2014Cardiff &amp; Vale ULHB</v>
      </c>
      <c r="B783" s="119">
        <v>2014</v>
      </c>
      <c r="C783" s="170">
        <v>2211</v>
      </c>
      <c r="D783" s="119" t="s">
        <v>24</v>
      </c>
    </row>
    <row r="784" spans="1:4" x14ac:dyDescent="0.2">
      <c r="A784" s="119" t="str">
        <f t="shared" si="235"/>
        <v>2014Cwm Taf LHB</v>
      </c>
      <c r="B784" s="119">
        <v>2014</v>
      </c>
      <c r="C784" s="170">
        <v>1551</v>
      </c>
      <c r="D784" s="119" t="s">
        <v>25</v>
      </c>
    </row>
    <row r="785" spans="1:7" x14ac:dyDescent="0.2">
      <c r="A785" s="119" t="str">
        <f t="shared" si="235"/>
        <v>2014Aneurin Bevan LHB</v>
      </c>
      <c r="B785" s="119">
        <v>2014</v>
      </c>
      <c r="C785" s="170">
        <v>2838</v>
      </c>
      <c r="D785" s="119" t="s">
        <v>22</v>
      </c>
    </row>
    <row r="786" spans="1:7" x14ac:dyDescent="0.2">
      <c r="C786" s="170"/>
    </row>
    <row r="787" spans="1:7" x14ac:dyDescent="0.2">
      <c r="B787" s="155" t="s">
        <v>118</v>
      </c>
      <c r="C787" s="170"/>
    </row>
    <row r="788" spans="1:7" x14ac:dyDescent="0.2">
      <c r="A788" s="119" t="str">
        <f t="shared" ref="A788:A827" si="236">B788&amp;D788</f>
        <v>2009Wales</v>
      </c>
      <c r="B788" s="119">
        <v>2009</v>
      </c>
      <c r="C788" s="170">
        <f>SUM(C789:C795)</f>
        <v>17193.715550000001</v>
      </c>
      <c r="D788" s="180" t="s">
        <v>39</v>
      </c>
    </row>
    <row r="789" spans="1:7" x14ac:dyDescent="0.2">
      <c r="A789" s="119" t="str">
        <f t="shared" si="236"/>
        <v>2009ABM ULHB</v>
      </c>
      <c r="B789" s="119">
        <v>2009</v>
      </c>
      <c r="C789" s="223">
        <v>2720.0740600000004</v>
      </c>
      <c r="D789" s="224" t="s">
        <v>21</v>
      </c>
    </row>
    <row r="790" spans="1:7" x14ac:dyDescent="0.2">
      <c r="A790" s="119" t="str">
        <f t="shared" si="236"/>
        <v>2009Aneurin Bevan LHB</v>
      </c>
      <c r="B790" s="119">
        <v>2009</v>
      </c>
      <c r="C790" s="223">
        <v>3358.8699199999992</v>
      </c>
      <c r="D790" s="224" t="s">
        <v>22</v>
      </c>
    </row>
    <row r="791" spans="1:7" x14ac:dyDescent="0.2">
      <c r="A791" s="119" t="str">
        <f t="shared" si="236"/>
        <v>2009Betsi Cadwaladr ULHB</v>
      </c>
      <c r="B791" s="119">
        <v>2009</v>
      </c>
      <c r="C791" s="223">
        <v>4253.2617100000007</v>
      </c>
      <c r="D791" s="241" t="s">
        <v>23</v>
      </c>
      <c r="E791" s="185"/>
      <c r="F791" s="185"/>
      <c r="G791" s="185"/>
    </row>
    <row r="792" spans="1:7" x14ac:dyDescent="0.2">
      <c r="A792" s="119" t="str">
        <f t="shared" si="236"/>
        <v>2009Cardiff &amp; Vale ULHB</v>
      </c>
      <c r="B792" s="119">
        <v>2009</v>
      </c>
      <c r="C792" s="223">
        <v>2465.3993399999999</v>
      </c>
      <c r="D792" s="241" t="s">
        <v>24</v>
      </c>
      <c r="E792" s="177"/>
      <c r="F792" s="181"/>
      <c r="G792" s="181"/>
    </row>
    <row r="793" spans="1:7" x14ac:dyDescent="0.2">
      <c r="A793" s="119" t="str">
        <f t="shared" si="236"/>
        <v>2009Cwm Taf LHB</v>
      </c>
      <c r="B793" s="119">
        <v>2009</v>
      </c>
      <c r="C793" s="223">
        <v>1801.12077</v>
      </c>
      <c r="D793" s="241" t="s">
        <v>25</v>
      </c>
      <c r="E793" s="177"/>
      <c r="F793" s="181"/>
      <c r="G793" s="181"/>
    </row>
    <row r="794" spans="1:7" x14ac:dyDescent="0.2">
      <c r="A794" s="119" t="str">
        <f t="shared" si="236"/>
        <v>2009Hywel Dda LHB</v>
      </c>
      <c r="B794" s="119">
        <v>2009</v>
      </c>
      <c r="C794" s="223">
        <v>1989.0403499999998</v>
      </c>
      <c r="D794" s="241" t="s">
        <v>26</v>
      </c>
      <c r="E794" s="177"/>
      <c r="F794" s="181"/>
      <c r="G794" s="181"/>
    </row>
    <row r="795" spans="1:7" x14ac:dyDescent="0.2">
      <c r="A795" s="119" t="str">
        <f t="shared" si="236"/>
        <v>2009Powys Teaching LHB</v>
      </c>
      <c r="B795" s="119">
        <v>2009</v>
      </c>
      <c r="C795" s="223">
        <v>605.94939999999997</v>
      </c>
      <c r="D795" s="241" t="s">
        <v>27</v>
      </c>
      <c r="E795" s="177"/>
      <c r="F795" s="181"/>
      <c r="G795" s="181"/>
    </row>
    <row r="796" spans="1:7" x14ac:dyDescent="0.2">
      <c r="A796" s="119" t="str">
        <f t="shared" si="236"/>
        <v>2010Wales</v>
      </c>
      <c r="B796" s="119">
        <v>2010</v>
      </c>
      <c r="C796" s="170">
        <f>SUM(C797:C803)</f>
        <v>20602.928735249676</v>
      </c>
      <c r="D796" s="180" t="s">
        <v>39</v>
      </c>
      <c r="E796" s="177"/>
      <c r="F796" s="181"/>
      <c r="G796" s="181"/>
    </row>
    <row r="797" spans="1:7" x14ac:dyDescent="0.2">
      <c r="A797" s="119" t="str">
        <f t="shared" si="236"/>
        <v>2010Betsi Cadwaladr ULHB</v>
      </c>
      <c r="B797" s="119">
        <v>2010</v>
      </c>
      <c r="C797" s="170">
        <v>5150.416879825294</v>
      </c>
      <c r="D797" s="180" t="s">
        <v>23</v>
      </c>
      <c r="E797" s="177"/>
      <c r="F797" s="181"/>
      <c r="G797" s="181"/>
    </row>
    <row r="798" spans="1:7" x14ac:dyDescent="0.2">
      <c r="A798" s="119" t="str">
        <f t="shared" si="236"/>
        <v>2010Powys Teaching LHB</v>
      </c>
      <c r="B798" s="119">
        <v>2010</v>
      </c>
      <c r="C798" s="170">
        <v>697.69138038158417</v>
      </c>
      <c r="D798" s="180" t="s">
        <v>27</v>
      </c>
      <c r="E798" s="177"/>
      <c r="F798" s="181"/>
      <c r="G798" s="181"/>
    </row>
    <row r="799" spans="1:7" x14ac:dyDescent="0.2">
      <c r="A799" s="119" t="str">
        <f t="shared" si="236"/>
        <v>2010Hywel Dda LHB</v>
      </c>
      <c r="B799" s="119">
        <v>2010</v>
      </c>
      <c r="C799" s="170">
        <v>2329.1532528260723</v>
      </c>
      <c r="D799" s="180" t="s">
        <v>26</v>
      </c>
      <c r="E799" s="177"/>
      <c r="F799" s="181"/>
      <c r="G799" s="181"/>
    </row>
    <row r="800" spans="1:7" x14ac:dyDescent="0.2">
      <c r="A800" s="119" t="str">
        <f t="shared" si="236"/>
        <v>2010ABM ULHB</v>
      </c>
      <c r="B800" s="119">
        <v>2010</v>
      </c>
      <c r="C800" s="170">
        <v>3255.8021804988384</v>
      </c>
      <c r="D800" s="180" t="s">
        <v>21</v>
      </c>
      <c r="E800" s="181"/>
      <c r="F800" s="181"/>
      <c r="G800" s="181"/>
    </row>
    <row r="801" spans="1:4" x14ac:dyDescent="0.2">
      <c r="A801" s="119" t="str">
        <f t="shared" si="236"/>
        <v>2010Cardiff &amp; Vale ULHB</v>
      </c>
      <c r="B801" s="119">
        <v>2010</v>
      </c>
      <c r="C801" s="170">
        <v>2961.5592503547668</v>
      </c>
      <c r="D801" s="180" t="s">
        <v>24</v>
      </c>
    </row>
    <row r="802" spans="1:4" x14ac:dyDescent="0.2">
      <c r="A802" s="119" t="str">
        <f t="shared" si="236"/>
        <v>2010Cwm Taf LHB</v>
      </c>
      <c r="B802" s="119">
        <v>2010</v>
      </c>
      <c r="C802" s="170">
        <v>2191.372860327363</v>
      </c>
      <c r="D802" s="180" t="s">
        <v>25</v>
      </c>
    </row>
    <row r="803" spans="1:4" x14ac:dyDescent="0.2">
      <c r="A803" s="119" t="str">
        <f t="shared" si="236"/>
        <v>2010Aneurin Bevan LHB</v>
      </c>
      <c r="B803" s="119">
        <v>2010</v>
      </c>
      <c r="C803" s="170">
        <v>4016.9329310357571</v>
      </c>
      <c r="D803" s="180" t="s">
        <v>22</v>
      </c>
    </row>
    <row r="804" spans="1:4" x14ac:dyDescent="0.2">
      <c r="A804" s="119" t="str">
        <f t="shared" si="236"/>
        <v>2011Wales</v>
      </c>
      <c r="B804" s="119">
        <v>2011</v>
      </c>
      <c r="C804" s="170">
        <f>SUM(C805:C811)</f>
        <v>20752.984420000001</v>
      </c>
      <c r="D804" s="180" t="s">
        <v>39</v>
      </c>
    </row>
    <row r="805" spans="1:4" x14ac:dyDescent="0.2">
      <c r="A805" s="119" t="str">
        <f t="shared" si="236"/>
        <v>2011Betsi Cadwaladr ULHB</v>
      </c>
      <c r="B805" s="119">
        <v>2011</v>
      </c>
      <c r="C805" s="170">
        <v>5210.3222400000022</v>
      </c>
      <c r="D805" s="180" t="s">
        <v>23</v>
      </c>
    </row>
    <row r="806" spans="1:4" x14ac:dyDescent="0.2">
      <c r="A806" s="119" t="str">
        <f t="shared" si="236"/>
        <v>2011Powys Teaching LHB</v>
      </c>
      <c r="B806" s="119">
        <v>2011</v>
      </c>
      <c r="C806" s="170">
        <v>733.65275999999994</v>
      </c>
      <c r="D806" s="180" t="s">
        <v>27</v>
      </c>
    </row>
    <row r="807" spans="1:4" x14ac:dyDescent="0.2">
      <c r="A807" s="119" t="str">
        <f t="shared" si="236"/>
        <v>2011Hywel Dda LHB</v>
      </c>
      <c r="B807" s="119">
        <v>2011</v>
      </c>
      <c r="C807" s="170">
        <v>2384.2074500000003</v>
      </c>
      <c r="D807" s="180" t="s">
        <v>26</v>
      </c>
    </row>
    <row r="808" spans="1:4" x14ac:dyDescent="0.2">
      <c r="A808" s="119" t="str">
        <f t="shared" si="236"/>
        <v>2011ABM ULHB</v>
      </c>
      <c r="B808" s="119">
        <v>2011</v>
      </c>
      <c r="C808" s="170">
        <v>3306.0565500000007</v>
      </c>
      <c r="D808" s="180" t="s">
        <v>21</v>
      </c>
    </row>
    <row r="809" spans="1:4" x14ac:dyDescent="0.2">
      <c r="A809" s="119" t="str">
        <f t="shared" si="236"/>
        <v>2011Cardiff &amp; Vale ULHB</v>
      </c>
      <c r="B809" s="119">
        <v>2011</v>
      </c>
      <c r="C809" s="170">
        <v>2918.9541300000001</v>
      </c>
      <c r="D809" s="180" t="s">
        <v>24</v>
      </c>
    </row>
    <row r="810" spans="1:4" x14ac:dyDescent="0.2">
      <c r="A810" s="119" t="str">
        <f t="shared" si="236"/>
        <v>2011Cwm Taf LHB</v>
      </c>
      <c r="B810" s="119">
        <v>2011</v>
      </c>
      <c r="C810" s="170">
        <v>2184.1244900000002</v>
      </c>
      <c r="D810" s="180" t="s">
        <v>25</v>
      </c>
    </row>
    <row r="811" spans="1:4" x14ac:dyDescent="0.2">
      <c r="A811" s="119" t="str">
        <f t="shared" si="236"/>
        <v>2011Aneurin Bevan LHB</v>
      </c>
      <c r="B811" s="119">
        <v>2011</v>
      </c>
      <c r="C811" s="170">
        <v>4015.6667999999991</v>
      </c>
      <c r="D811" s="180" t="s">
        <v>22</v>
      </c>
    </row>
    <row r="812" spans="1:4" x14ac:dyDescent="0.2">
      <c r="A812" s="119" t="str">
        <f t="shared" si="236"/>
        <v>2012Wales</v>
      </c>
      <c r="B812" s="119">
        <v>2012</v>
      </c>
      <c r="C812" s="170">
        <f>SUM(C813:C819)</f>
        <v>20241.324000000001</v>
      </c>
      <c r="D812" s="180" t="s">
        <v>39</v>
      </c>
    </row>
    <row r="813" spans="1:4" x14ac:dyDescent="0.2">
      <c r="A813" s="119" t="str">
        <f t="shared" si="236"/>
        <v>2012Betsi Cadwaladr ULHB</v>
      </c>
      <c r="B813" s="119">
        <v>2012</v>
      </c>
      <c r="C813" s="170">
        <v>5030.8121800000008</v>
      </c>
      <c r="D813" s="180" t="s">
        <v>23</v>
      </c>
    </row>
    <row r="814" spans="1:4" x14ac:dyDescent="0.2">
      <c r="A814" s="119" t="str">
        <f t="shared" si="236"/>
        <v>2012Powys Teaching LHB</v>
      </c>
      <c r="B814" s="119">
        <v>2012</v>
      </c>
      <c r="C814" s="170">
        <v>734.00448000000006</v>
      </c>
      <c r="D814" s="180" t="s">
        <v>27</v>
      </c>
    </row>
    <row r="815" spans="1:4" x14ac:dyDescent="0.2">
      <c r="A815" s="119" t="str">
        <f t="shared" si="236"/>
        <v>2012Hywel Dda LHB</v>
      </c>
      <c r="B815" s="119">
        <v>2012</v>
      </c>
      <c r="C815" s="170">
        <v>2353.3434000000002</v>
      </c>
      <c r="D815" s="180" t="s">
        <v>26</v>
      </c>
    </row>
    <row r="816" spans="1:4" x14ac:dyDescent="0.2">
      <c r="A816" s="119" t="str">
        <f t="shared" si="236"/>
        <v>2012ABM ULHB</v>
      </c>
      <c r="B816" s="119">
        <v>2012</v>
      </c>
      <c r="C816" s="170">
        <v>3274.6291600000004</v>
      </c>
      <c r="D816" s="180" t="s">
        <v>21</v>
      </c>
    </row>
    <row r="817" spans="1:4" x14ac:dyDescent="0.2">
      <c r="A817" s="119" t="str">
        <f t="shared" si="236"/>
        <v>2012Cardiff &amp; Vale ULHB</v>
      </c>
      <c r="B817" s="119">
        <v>2012</v>
      </c>
      <c r="C817" s="170">
        <v>2832.4453099999992</v>
      </c>
      <c r="D817" s="180" t="s">
        <v>24</v>
      </c>
    </row>
    <row r="818" spans="1:4" x14ac:dyDescent="0.2">
      <c r="A818" s="119" t="str">
        <f t="shared" si="236"/>
        <v>2012Cwm Taf LHB</v>
      </c>
      <c r="B818" s="119">
        <v>2012</v>
      </c>
      <c r="C818" s="170">
        <v>2066.7264800000003</v>
      </c>
      <c r="D818" s="180" t="s">
        <v>25</v>
      </c>
    </row>
    <row r="819" spans="1:4" x14ac:dyDescent="0.2">
      <c r="A819" s="119" t="str">
        <f t="shared" si="236"/>
        <v>2012Aneurin Bevan LHB</v>
      </c>
      <c r="B819" s="119">
        <v>2012</v>
      </c>
      <c r="C819" s="170">
        <v>3949.3629900000001</v>
      </c>
      <c r="D819" s="180" t="s">
        <v>22</v>
      </c>
    </row>
    <row r="820" spans="1:4" x14ac:dyDescent="0.2">
      <c r="A820" s="119" t="str">
        <f t="shared" si="236"/>
        <v>2013Wales</v>
      </c>
      <c r="B820" s="119">
        <v>2013</v>
      </c>
      <c r="C820" s="170">
        <f>SUM(C821:C827)</f>
        <v>20112.89605503</v>
      </c>
      <c r="D820" s="180" t="s">
        <v>39</v>
      </c>
    </row>
    <row r="821" spans="1:4" x14ac:dyDescent="0.2">
      <c r="A821" s="119" t="str">
        <f t="shared" si="236"/>
        <v>2013Betsi Cadwaladr ULHB</v>
      </c>
      <c r="B821" s="119">
        <v>2013</v>
      </c>
      <c r="C821" s="170">
        <v>5035.7417180880002</v>
      </c>
      <c r="D821" s="119" t="s">
        <v>23</v>
      </c>
    </row>
    <row r="822" spans="1:4" x14ac:dyDescent="0.2">
      <c r="A822" s="119" t="str">
        <f t="shared" si="236"/>
        <v>2013Powys Teaching LHB</v>
      </c>
      <c r="B822" s="119">
        <v>2013</v>
      </c>
      <c r="C822" s="170">
        <v>737.35641683899996</v>
      </c>
      <c r="D822" s="119" t="s">
        <v>27</v>
      </c>
    </row>
    <row r="823" spans="1:4" x14ac:dyDescent="0.2">
      <c r="A823" s="119" t="str">
        <f t="shared" si="236"/>
        <v>2013Hywel Dda LHB</v>
      </c>
      <c r="B823" s="119">
        <v>2013</v>
      </c>
      <c r="C823" s="170">
        <v>2348.7389980480002</v>
      </c>
      <c r="D823" s="119" t="s">
        <v>26</v>
      </c>
    </row>
    <row r="824" spans="1:4" x14ac:dyDescent="0.2">
      <c r="A824" s="119" t="str">
        <f t="shared" si="236"/>
        <v>2013ABM ULHB</v>
      </c>
      <c r="B824" s="119">
        <v>2013</v>
      </c>
      <c r="C824" s="170">
        <v>3266.869479689999</v>
      </c>
      <c r="D824" s="119" t="s">
        <v>21</v>
      </c>
    </row>
    <row r="825" spans="1:4" x14ac:dyDescent="0.2">
      <c r="A825" s="119" t="str">
        <f t="shared" si="236"/>
        <v>2013Cardiff &amp; Vale ULHB</v>
      </c>
      <c r="B825" s="119">
        <v>2013</v>
      </c>
      <c r="C825" s="170">
        <v>2842.1711176689996</v>
      </c>
      <c r="D825" s="119" t="s">
        <v>24</v>
      </c>
    </row>
    <row r="826" spans="1:4" x14ac:dyDescent="0.2">
      <c r="A826" s="119" t="str">
        <f t="shared" si="236"/>
        <v>2013Cwm Taf LHB</v>
      </c>
      <c r="B826" s="119">
        <v>2013</v>
      </c>
      <c r="C826" s="170">
        <v>2050.0211986940003</v>
      </c>
      <c r="D826" s="119" t="s">
        <v>25</v>
      </c>
    </row>
    <row r="827" spans="1:4" x14ac:dyDescent="0.2">
      <c r="A827" s="119" t="str">
        <f t="shared" si="236"/>
        <v>2013Aneurin Bevan LHB</v>
      </c>
      <c r="B827" s="119">
        <v>2013</v>
      </c>
      <c r="C827" s="170">
        <v>3831.9971260019988</v>
      </c>
      <c r="D827" s="119" t="s">
        <v>22</v>
      </c>
    </row>
    <row r="828" spans="1:4" x14ac:dyDescent="0.2">
      <c r="C828" s="170"/>
    </row>
    <row r="829" spans="1:4" x14ac:dyDescent="0.2">
      <c r="B829" s="155"/>
      <c r="C829" s="170"/>
    </row>
    <row r="830" spans="1:4" x14ac:dyDescent="0.2">
      <c r="B830" s="155" t="s">
        <v>125</v>
      </c>
      <c r="C830" s="170"/>
    </row>
    <row r="831" spans="1:4" x14ac:dyDescent="0.2">
      <c r="A831" s="119" t="str">
        <f t="shared" ref="A831:A854" si="237">B831&amp;D831</f>
        <v>2015Wales</v>
      </c>
      <c r="B831" s="119">
        <v>2015</v>
      </c>
      <c r="C831" s="170">
        <f>SUM(C832:C838)</f>
        <v>8118</v>
      </c>
      <c r="D831" s="180" t="s">
        <v>39</v>
      </c>
    </row>
    <row r="832" spans="1:4" x14ac:dyDescent="0.2">
      <c r="A832" s="119" t="str">
        <f t="shared" si="237"/>
        <v>2015Betsi Cadwaladr ULHB</v>
      </c>
      <c r="B832" s="119">
        <v>2015</v>
      </c>
      <c r="C832" s="170">
        <v>1996</v>
      </c>
      <c r="D832" s="119" t="s">
        <v>23</v>
      </c>
    </row>
    <row r="833" spans="1:7" x14ac:dyDescent="0.2">
      <c r="A833" s="119" t="str">
        <f t="shared" si="237"/>
        <v>2015Powys Teaching LHB</v>
      </c>
      <c r="B833" s="119">
        <v>2015</v>
      </c>
      <c r="C833" s="170">
        <v>302</v>
      </c>
      <c r="D833" s="119" t="s">
        <v>27</v>
      </c>
    </row>
    <row r="834" spans="1:7" x14ac:dyDescent="0.2">
      <c r="A834" s="119" t="str">
        <f t="shared" si="237"/>
        <v>2015Hywel Dda LHB</v>
      </c>
      <c r="B834" s="119">
        <v>2015</v>
      </c>
      <c r="C834" s="170">
        <v>962</v>
      </c>
      <c r="D834" s="119" t="s">
        <v>26</v>
      </c>
    </row>
    <row r="835" spans="1:7" x14ac:dyDescent="0.2">
      <c r="A835" s="119" t="str">
        <f t="shared" si="237"/>
        <v>2015ABM ULHB</v>
      </c>
      <c r="B835" s="119">
        <v>2015</v>
      </c>
      <c r="C835" s="170">
        <v>1336</v>
      </c>
      <c r="D835" s="119" t="s">
        <v>21</v>
      </c>
    </row>
    <row r="836" spans="1:7" x14ac:dyDescent="0.2">
      <c r="A836" s="119" t="str">
        <f t="shared" si="237"/>
        <v>2015Cardiff &amp; Vale ULHB</v>
      </c>
      <c r="B836" s="119">
        <v>2015</v>
      </c>
      <c r="C836" s="170">
        <v>1164</v>
      </c>
      <c r="D836" s="119" t="s">
        <v>24</v>
      </c>
    </row>
    <row r="837" spans="1:7" x14ac:dyDescent="0.2">
      <c r="A837" s="119" t="str">
        <f t="shared" si="237"/>
        <v>2015Cwm Taf LHB</v>
      </c>
      <c r="B837" s="119">
        <v>2015</v>
      </c>
      <c r="C837" s="170">
        <v>816</v>
      </c>
      <c r="D837" s="119" t="s">
        <v>25</v>
      </c>
    </row>
    <row r="838" spans="1:7" x14ac:dyDescent="0.2">
      <c r="A838" s="119" t="str">
        <f t="shared" si="237"/>
        <v>2015Aneurin Bevan LHB</v>
      </c>
      <c r="B838" s="119">
        <v>2015</v>
      </c>
      <c r="C838" s="170">
        <v>1542</v>
      </c>
      <c r="D838" s="119" t="s">
        <v>22</v>
      </c>
      <c r="G838" s="185"/>
    </row>
    <row r="839" spans="1:7" x14ac:dyDescent="0.2">
      <c r="A839" s="119" t="str">
        <f t="shared" si="237"/>
        <v>2016Wales</v>
      </c>
      <c r="B839" s="119">
        <v>2016</v>
      </c>
      <c r="C839" s="170">
        <f>SUM(C840:C846)</f>
        <v>7698</v>
      </c>
      <c r="D839" s="180" t="s">
        <v>39</v>
      </c>
      <c r="G839" s="185"/>
    </row>
    <row r="840" spans="1:7" x14ac:dyDescent="0.2">
      <c r="A840" s="119" t="str">
        <f t="shared" si="237"/>
        <v>2016Betsi Cadwaladr ULHB</v>
      </c>
      <c r="B840" s="119">
        <v>2016</v>
      </c>
      <c r="C840" s="177">
        <v>1936</v>
      </c>
      <c r="D840" s="119" t="s">
        <v>23</v>
      </c>
      <c r="G840" s="177"/>
    </row>
    <row r="841" spans="1:7" x14ac:dyDescent="0.2">
      <c r="A841" s="119" t="str">
        <f t="shared" si="237"/>
        <v>2016Powys Teaching LHB</v>
      </c>
      <c r="B841" s="119">
        <v>2016</v>
      </c>
      <c r="C841" s="177">
        <v>306</v>
      </c>
      <c r="D841" s="119" t="s">
        <v>27</v>
      </c>
      <c r="G841" s="177"/>
    </row>
    <row r="842" spans="1:7" x14ac:dyDescent="0.2">
      <c r="A842" s="119" t="str">
        <f t="shared" si="237"/>
        <v>2016Hywel Dda LHB</v>
      </c>
      <c r="B842" s="119">
        <v>2016</v>
      </c>
      <c r="C842" s="177">
        <v>904</v>
      </c>
      <c r="D842" s="119" t="s">
        <v>26</v>
      </c>
      <c r="G842" s="177"/>
    </row>
    <row r="843" spans="1:7" x14ac:dyDescent="0.2">
      <c r="A843" s="119" t="str">
        <f t="shared" si="237"/>
        <v>2016ABM ULHB</v>
      </c>
      <c r="B843" s="119">
        <v>2016</v>
      </c>
      <c r="C843" s="177">
        <v>1286</v>
      </c>
      <c r="D843" s="119" t="s">
        <v>21</v>
      </c>
      <c r="G843" s="177"/>
    </row>
    <row r="844" spans="1:7" x14ac:dyDescent="0.2">
      <c r="A844" s="119" t="str">
        <f t="shared" si="237"/>
        <v>2016Cardiff &amp; Vale ULHB</v>
      </c>
      <c r="B844" s="119">
        <v>2016</v>
      </c>
      <c r="C844" s="177">
        <v>1140</v>
      </c>
      <c r="D844" s="119" t="s">
        <v>24</v>
      </c>
      <c r="G844" s="177"/>
    </row>
    <row r="845" spans="1:7" x14ac:dyDescent="0.2">
      <c r="A845" s="119" t="str">
        <f t="shared" si="237"/>
        <v>2016Cwm Taf LHB</v>
      </c>
      <c r="B845" s="119">
        <v>2016</v>
      </c>
      <c r="C845" s="177">
        <v>746</v>
      </c>
      <c r="D845" s="119" t="s">
        <v>25</v>
      </c>
      <c r="G845" s="177"/>
    </row>
    <row r="846" spans="1:7" x14ac:dyDescent="0.2">
      <c r="A846" s="119" t="str">
        <f t="shared" si="237"/>
        <v>2016Aneurin Bevan LHB</v>
      </c>
      <c r="B846" s="119">
        <v>2016</v>
      </c>
      <c r="C846" s="177">
        <v>1380</v>
      </c>
      <c r="D846" s="119" t="s">
        <v>22</v>
      </c>
      <c r="G846" s="177"/>
    </row>
    <row r="847" spans="1:7" x14ac:dyDescent="0.2">
      <c r="A847" s="119" t="str">
        <f t="shared" si="237"/>
        <v>2017Wales</v>
      </c>
      <c r="B847" s="119">
        <v>2017</v>
      </c>
      <c r="C847" s="170">
        <f>SUM(C848:C854)</f>
        <v>7732</v>
      </c>
      <c r="D847" s="119" t="s">
        <v>39</v>
      </c>
      <c r="G847" s="177"/>
    </row>
    <row r="848" spans="1:7" x14ac:dyDescent="0.2">
      <c r="A848" s="119" t="str">
        <f t="shared" si="237"/>
        <v>2017ABM ULHB</v>
      </c>
      <c r="B848" s="119">
        <v>2017</v>
      </c>
      <c r="C848" s="242">
        <v>1304</v>
      </c>
      <c r="D848" s="282" t="s">
        <v>21</v>
      </c>
      <c r="G848" s="177"/>
    </row>
    <row r="849" spans="1:7" x14ac:dyDescent="0.2">
      <c r="A849" s="119" t="str">
        <f t="shared" si="237"/>
        <v>2017Aneurin Bevan LHB</v>
      </c>
      <c r="B849" s="119">
        <v>2017</v>
      </c>
      <c r="C849" s="242">
        <v>1366</v>
      </c>
      <c r="D849" s="151" t="s">
        <v>22</v>
      </c>
      <c r="G849" s="177"/>
    </row>
    <row r="850" spans="1:7" x14ac:dyDescent="0.2">
      <c r="A850" s="119" t="str">
        <f t="shared" si="237"/>
        <v>2017Betsi Cadwaladr ULHB</v>
      </c>
      <c r="B850" s="119">
        <v>2017</v>
      </c>
      <c r="C850" s="242">
        <v>1918</v>
      </c>
      <c r="D850" s="151" t="s">
        <v>23</v>
      </c>
      <c r="G850" s="177"/>
    </row>
    <row r="851" spans="1:7" x14ac:dyDescent="0.2">
      <c r="A851" s="119" t="str">
        <f t="shared" si="237"/>
        <v>2017Cardiff &amp; Vale ULHB</v>
      </c>
      <c r="B851" s="119">
        <v>2017</v>
      </c>
      <c r="C851" s="242">
        <v>1168</v>
      </c>
      <c r="D851" s="151" t="s">
        <v>24</v>
      </c>
      <c r="G851" s="177"/>
    </row>
    <row r="852" spans="1:7" x14ac:dyDescent="0.2">
      <c r="A852" s="119" t="str">
        <f t="shared" si="237"/>
        <v>2017Cwm Taf LHB</v>
      </c>
      <c r="B852" s="119">
        <v>2017</v>
      </c>
      <c r="C852" s="242">
        <v>756</v>
      </c>
      <c r="D852" s="151" t="s">
        <v>25</v>
      </c>
      <c r="G852" s="177"/>
    </row>
    <row r="853" spans="1:7" x14ac:dyDescent="0.2">
      <c r="A853" s="119" t="str">
        <f t="shared" si="237"/>
        <v>2017Hywel Dda LHB</v>
      </c>
      <c r="B853" s="119">
        <v>2017</v>
      </c>
      <c r="C853" s="242">
        <v>914</v>
      </c>
      <c r="D853" s="151" t="s">
        <v>26</v>
      </c>
      <c r="G853" s="177"/>
    </row>
    <row r="854" spans="1:7" x14ac:dyDescent="0.2">
      <c r="A854" s="119" t="str">
        <f t="shared" si="237"/>
        <v>2017Powys Teaching LHB</v>
      </c>
      <c r="B854" s="119">
        <v>2017</v>
      </c>
      <c r="C854" s="242">
        <v>306</v>
      </c>
      <c r="D854" s="151" t="s">
        <v>27</v>
      </c>
      <c r="G854" s="177"/>
    </row>
    <row r="855" spans="1:7" x14ac:dyDescent="0.2">
      <c r="C855" s="177"/>
      <c r="D855" s="119"/>
      <c r="G855" s="177"/>
    </row>
    <row r="856" spans="1:7" x14ac:dyDescent="0.2">
      <c r="C856" s="177"/>
      <c r="D856" s="119"/>
      <c r="G856" s="177"/>
    </row>
    <row r="857" spans="1:7" x14ac:dyDescent="0.2">
      <c r="C857" s="170"/>
    </row>
    <row r="858" spans="1:7" x14ac:dyDescent="0.2">
      <c r="B858" s="155" t="s">
        <v>127</v>
      </c>
      <c r="C858" s="170"/>
    </row>
    <row r="859" spans="1:7" x14ac:dyDescent="0.2">
      <c r="A859" s="119" t="str">
        <f t="shared" ref="A859:A882" si="238">B859&amp;D859</f>
        <v>2015Wales</v>
      </c>
      <c r="B859" s="119">
        <v>2015</v>
      </c>
      <c r="C859" s="170">
        <f>SUM(C860:C866)</f>
        <v>71955</v>
      </c>
      <c r="D859" s="180" t="s">
        <v>39</v>
      </c>
    </row>
    <row r="860" spans="1:7" x14ac:dyDescent="0.2">
      <c r="A860" s="119" t="str">
        <f t="shared" si="238"/>
        <v>2015Betsi Cadwaladr ULHB</v>
      </c>
      <c r="B860" s="119">
        <v>2015</v>
      </c>
      <c r="C860" s="170">
        <f>SUM('[1]QOF Cluster Network Development'!$E$168:$E$281)</f>
        <v>17425</v>
      </c>
      <c r="D860" s="119" t="s">
        <v>23</v>
      </c>
    </row>
    <row r="861" spans="1:7" x14ac:dyDescent="0.2">
      <c r="A861" s="119" t="str">
        <f t="shared" si="238"/>
        <v>2015Powys Teaching LHB</v>
      </c>
      <c r="B861" s="119">
        <v>2015</v>
      </c>
      <c r="C861" s="170">
        <f>SUM('[1]QOF Cluster Network Development'!$E$448:$E$464)</f>
        <v>2705</v>
      </c>
      <c r="D861" s="119" t="s">
        <v>27</v>
      </c>
    </row>
    <row r="862" spans="1:7" x14ac:dyDescent="0.2">
      <c r="A862" s="119" t="str">
        <f t="shared" si="238"/>
        <v>2015Hywel Dda LHB</v>
      </c>
      <c r="B862" s="119">
        <v>2015</v>
      </c>
      <c r="C862" s="170">
        <f>SUM('[1]QOF Cluster Network Development'!$E$394:$E$447)</f>
        <v>8605</v>
      </c>
      <c r="D862" s="119" t="s">
        <v>26</v>
      </c>
    </row>
    <row r="863" spans="1:7" x14ac:dyDescent="0.2">
      <c r="A863" s="119" t="str">
        <f t="shared" si="238"/>
        <v>2015ABM ULHB</v>
      </c>
      <c r="B863" s="119">
        <v>2015</v>
      </c>
      <c r="C863" s="170">
        <f>SUM('[1]QOF Cluster Network Development'!$E$6:$E$80)</f>
        <v>11790</v>
      </c>
      <c r="D863" s="119" t="s">
        <v>21</v>
      </c>
    </row>
    <row r="864" spans="1:7" x14ac:dyDescent="0.2">
      <c r="A864" s="119" t="str">
        <f t="shared" si="238"/>
        <v>2015Cardiff &amp; Vale ULHB</v>
      </c>
      <c r="B864" s="119">
        <v>2015</v>
      </c>
      <c r="C864" s="170">
        <f>SUM('[1]QOF Cluster Network Development'!$E$282:$E$347)</f>
        <v>10355</v>
      </c>
      <c r="D864" s="119" t="s">
        <v>24</v>
      </c>
    </row>
    <row r="865" spans="1:7" x14ac:dyDescent="0.2">
      <c r="A865" s="119" t="str">
        <f t="shared" si="238"/>
        <v>2015Cwm Taf LHB</v>
      </c>
      <c r="B865" s="119">
        <v>2015</v>
      </c>
      <c r="C865" s="170">
        <f>SUM('[1]QOF Cluster Network Development'!$E$348:$E$393)</f>
        <v>7225</v>
      </c>
      <c r="D865" s="119" t="s">
        <v>25</v>
      </c>
    </row>
    <row r="866" spans="1:7" x14ac:dyDescent="0.2">
      <c r="A866" s="119" t="str">
        <f t="shared" si="238"/>
        <v>2015Aneurin Bevan LHB</v>
      </c>
      <c r="B866" s="119">
        <v>2015</v>
      </c>
      <c r="C866" s="170">
        <f>SUM('[1]QOF Cluster Network Development'!$E$81:$E$167)</f>
        <v>13850</v>
      </c>
      <c r="D866" s="119" t="s">
        <v>22</v>
      </c>
      <c r="F866" s="185"/>
      <c r="G866" s="185"/>
    </row>
    <row r="867" spans="1:7" x14ac:dyDescent="0.2">
      <c r="A867" s="119" t="str">
        <f t="shared" si="238"/>
        <v>2016Wales</v>
      </c>
      <c r="B867" s="119">
        <v>2016</v>
      </c>
      <c r="C867" s="170">
        <f>SUM(C868:C874)</f>
        <v>69275</v>
      </c>
      <c r="D867" s="180" t="s">
        <v>39</v>
      </c>
      <c r="F867" s="185"/>
      <c r="G867" s="185"/>
    </row>
    <row r="868" spans="1:7" x14ac:dyDescent="0.2">
      <c r="A868" s="119" t="str">
        <f t="shared" si="238"/>
        <v>2016Betsi Cadwaladr ULHB</v>
      </c>
      <c r="B868" s="119">
        <v>2016</v>
      </c>
      <c r="C868" s="177">
        <v>16840</v>
      </c>
      <c r="D868" s="119" t="s">
        <v>23</v>
      </c>
      <c r="F868" s="177"/>
      <c r="G868" s="178"/>
    </row>
    <row r="869" spans="1:7" x14ac:dyDescent="0.2">
      <c r="A869" s="119" t="str">
        <f t="shared" si="238"/>
        <v>2016Powys Teaching LHB</v>
      </c>
      <c r="B869" s="119">
        <v>2016</v>
      </c>
      <c r="C869" s="177">
        <v>2720</v>
      </c>
      <c r="D869" s="119" t="s">
        <v>27</v>
      </c>
      <c r="F869" s="177"/>
      <c r="G869" s="178"/>
    </row>
    <row r="870" spans="1:7" x14ac:dyDescent="0.2">
      <c r="A870" s="119" t="str">
        <f t="shared" si="238"/>
        <v>2016Hywel Dda LHB</v>
      </c>
      <c r="B870" s="119">
        <v>2016</v>
      </c>
      <c r="C870" s="177">
        <v>8190</v>
      </c>
      <c r="D870" s="119" t="s">
        <v>26</v>
      </c>
      <c r="F870" s="177"/>
      <c r="G870" s="178"/>
    </row>
    <row r="871" spans="1:7" x14ac:dyDescent="0.2">
      <c r="A871" s="119" t="str">
        <f t="shared" si="238"/>
        <v>2016ABM ULHB</v>
      </c>
      <c r="B871" s="119">
        <v>2016</v>
      </c>
      <c r="C871" s="177">
        <v>11250</v>
      </c>
      <c r="D871" s="119" t="s">
        <v>21</v>
      </c>
      <c r="F871" s="177"/>
      <c r="G871" s="178"/>
    </row>
    <row r="872" spans="1:7" x14ac:dyDescent="0.2">
      <c r="A872" s="119" t="str">
        <f t="shared" si="238"/>
        <v>2016Cardiff &amp; Vale ULHB</v>
      </c>
      <c r="B872" s="119">
        <v>2016</v>
      </c>
      <c r="C872" s="177">
        <v>10500</v>
      </c>
      <c r="D872" s="119" t="s">
        <v>24</v>
      </c>
      <c r="F872" s="177"/>
      <c r="G872" s="178"/>
    </row>
    <row r="873" spans="1:7" x14ac:dyDescent="0.2">
      <c r="A873" s="119" t="str">
        <f t="shared" si="238"/>
        <v>2016Cwm Taf LHB</v>
      </c>
      <c r="B873" s="119">
        <v>2016</v>
      </c>
      <c r="C873" s="177">
        <v>6615</v>
      </c>
      <c r="D873" s="119" t="s">
        <v>25</v>
      </c>
      <c r="F873" s="177"/>
      <c r="G873" s="178"/>
    </row>
    <row r="874" spans="1:7" x14ac:dyDescent="0.2">
      <c r="A874" s="119" t="str">
        <f t="shared" si="238"/>
        <v>2016Aneurin Bevan LHB</v>
      </c>
      <c r="B874" s="119">
        <v>2016</v>
      </c>
      <c r="C874" s="177">
        <v>13160</v>
      </c>
      <c r="D874" s="119" t="s">
        <v>22</v>
      </c>
      <c r="F874" s="177"/>
      <c r="G874" s="178"/>
    </row>
    <row r="875" spans="1:7" x14ac:dyDescent="0.2">
      <c r="A875" s="119" t="str">
        <f t="shared" si="238"/>
        <v>2017Wales</v>
      </c>
      <c r="B875" s="119">
        <v>2017</v>
      </c>
      <c r="C875" s="170">
        <f>SUM(C876:C882)</f>
        <v>68360</v>
      </c>
      <c r="D875" s="119" t="s">
        <v>39</v>
      </c>
      <c r="F875" s="177"/>
      <c r="G875" s="178"/>
    </row>
    <row r="876" spans="1:7" x14ac:dyDescent="0.2">
      <c r="A876" s="119" t="str">
        <f t="shared" si="238"/>
        <v>2017ABM ULHB</v>
      </c>
      <c r="B876" s="119">
        <v>2017</v>
      </c>
      <c r="C876" s="242">
        <v>11515</v>
      </c>
      <c r="D876" s="282" t="s">
        <v>21</v>
      </c>
    </row>
    <row r="877" spans="1:7" x14ac:dyDescent="0.2">
      <c r="A877" s="119" t="str">
        <f t="shared" si="238"/>
        <v>2017Aneurin Bevan LHB</v>
      </c>
      <c r="B877" s="119">
        <v>2017</v>
      </c>
      <c r="C877" s="242">
        <v>12725</v>
      </c>
      <c r="D877" s="151" t="s">
        <v>22</v>
      </c>
    </row>
    <row r="878" spans="1:7" x14ac:dyDescent="0.2">
      <c r="A878" s="119" t="str">
        <f t="shared" si="238"/>
        <v>2017Betsi Cadwaladr ULHB</v>
      </c>
      <c r="B878" s="119">
        <v>2017</v>
      </c>
      <c r="C878" s="242">
        <v>16195</v>
      </c>
      <c r="D878" s="151" t="s">
        <v>23</v>
      </c>
    </row>
    <row r="879" spans="1:7" x14ac:dyDescent="0.2">
      <c r="A879" s="119" t="str">
        <f t="shared" si="238"/>
        <v>2017Cardiff &amp; Vale ULHB</v>
      </c>
      <c r="B879" s="119">
        <v>2017</v>
      </c>
      <c r="C879" s="242">
        <v>10530</v>
      </c>
      <c r="D879" s="151" t="s">
        <v>24</v>
      </c>
    </row>
    <row r="880" spans="1:7" x14ac:dyDescent="0.2">
      <c r="A880" s="119" t="str">
        <f t="shared" si="238"/>
        <v>2017Cwm Taf LHB</v>
      </c>
      <c r="B880" s="119">
        <v>2017</v>
      </c>
      <c r="C880" s="242">
        <v>6485</v>
      </c>
      <c r="D880" s="151" t="s">
        <v>25</v>
      </c>
    </row>
    <row r="881" spans="1:4" x14ac:dyDescent="0.2">
      <c r="A881" s="119" t="str">
        <f t="shared" si="238"/>
        <v>2017Hywel Dda LHB</v>
      </c>
      <c r="B881" s="119">
        <v>2017</v>
      </c>
      <c r="C881" s="242">
        <v>8190</v>
      </c>
      <c r="D881" s="151" t="s">
        <v>26</v>
      </c>
    </row>
    <row r="882" spans="1:4" x14ac:dyDescent="0.2">
      <c r="A882" s="119" t="str">
        <f t="shared" si="238"/>
        <v>2017Powys Teaching LHB</v>
      </c>
      <c r="B882" s="119">
        <v>2017</v>
      </c>
      <c r="C882" s="242">
        <v>2720</v>
      </c>
      <c r="D882" s="151" t="s">
        <v>27</v>
      </c>
    </row>
  </sheetData>
  <pageMargins left="0.7" right="0.7" top="0.75" bottom="0.75" header="0.3" footer="0.3"/>
  <pageSetup paperSize="9" orientation="portrait" horizontalDpi="300" verticalDpi="300" r:id="rId1"/>
  <ignoredErrors>
    <ignoredError sqref="AJ11 AJ19 AJ27 AJ35 AJ43 AJ51 AJ59 AJ67 AJ75 AJ8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5"/>
  <sheetViews>
    <sheetView workbookViewId="0">
      <selection activeCell="D1" sqref="D1"/>
    </sheetView>
  </sheetViews>
  <sheetFormatPr defaultRowHeight="16.5" x14ac:dyDescent="0.3"/>
  <cols>
    <col min="1" max="1" width="18.25" customWidth="1"/>
    <col min="2" max="9" width="9" customWidth="1"/>
    <col min="10" max="10" width="12.5" customWidth="1"/>
  </cols>
  <sheetData>
    <row r="1" spans="1:10" x14ac:dyDescent="0.3">
      <c r="A1" s="97"/>
      <c r="B1" s="95" t="s">
        <v>141</v>
      </c>
      <c r="C1" s="96"/>
      <c r="D1" s="101"/>
      <c r="E1" s="2"/>
      <c r="F1" s="2"/>
    </row>
    <row r="2" spans="1:10" x14ac:dyDescent="0.3">
      <c r="A2" s="97">
        <v>1</v>
      </c>
      <c r="B2" s="103" t="s">
        <v>86</v>
      </c>
      <c r="C2" s="96">
        <v>2009</v>
      </c>
      <c r="D2" s="101"/>
      <c r="E2" s="2"/>
      <c r="F2" s="2"/>
    </row>
    <row r="3" spans="1:10" x14ac:dyDescent="0.3">
      <c r="A3" s="98">
        <v>2</v>
      </c>
      <c r="B3" s="104" t="s">
        <v>94</v>
      </c>
      <c r="C3" s="93">
        <v>2010</v>
      </c>
      <c r="D3" s="101"/>
      <c r="E3" s="2"/>
      <c r="F3" s="89"/>
    </row>
    <row r="4" spans="1:10" x14ac:dyDescent="0.3">
      <c r="A4" s="98">
        <v>3</v>
      </c>
      <c r="B4" s="104" t="s">
        <v>93</v>
      </c>
      <c r="C4" s="93">
        <v>2011</v>
      </c>
      <c r="D4" s="101"/>
      <c r="E4" s="2"/>
      <c r="F4" s="89"/>
    </row>
    <row r="5" spans="1:10" x14ac:dyDescent="0.3">
      <c r="A5" s="98">
        <v>4</v>
      </c>
      <c r="B5" s="104" t="s">
        <v>92</v>
      </c>
      <c r="C5" s="93">
        <v>2012</v>
      </c>
      <c r="D5" s="101"/>
      <c r="E5" s="2"/>
      <c r="F5" s="89"/>
    </row>
    <row r="6" spans="1:10" x14ac:dyDescent="0.3">
      <c r="A6" s="98">
        <v>5</v>
      </c>
      <c r="B6" s="104" t="s">
        <v>91</v>
      </c>
      <c r="C6" s="93">
        <v>2013</v>
      </c>
      <c r="D6" s="101"/>
      <c r="E6" s="2"/>
      <c r="F6" s="89"/>
    </row>
    <row r="7" spans="1:10" x14ac:dyDescent="0.3">
      <c r="A7" s="98">
        <v>6</v>
      </c>
      <c r="B7" s="104" t="s">
        <v>87</v>
      </c>
      <c r="C7" s="93">
        <v>2014</v>
      </c>
      <c r="D7" s="101"/>
      <c r="E7" s="2"/>
      <c r="F7" s="89"/>
    </row>
    <row r="8" spans="1:10" x14ac:dyDescent="0.3">
      <c r="A8" s="98">
        <v>7</v>
      </c>
      <c r="B8" s="104" t="s">
        <v>124</v>
      </c>
      <c r="C8" s="93">
        <v>2015</v>
      </c>
      <c r="D8" s="101"/>
      <c r="E8" s="2"/>
      <c r="F8" s="89"/>
    </row>
    <row r="9" spans="1:10" s="1" customFormat="1" x14ac:dyDescent="0.3">
      <c r="A9" s="98">
        <v>8</v>
      </c>
      <c r="B9" s="104" t="s">
        <v>137</v>
      </c>
      <c r="C9" s="93">
        <v>2016</v>
      </c>
      <c r="D9" s="101"/>
      <c r="E9" s="2"/>
      <c r="F9" s="89"/>
    </row>
    <row r="10" spans="1:10" x14ac:dyDescent="0.3">
      <c r="A10" s="99">
        <v>9</v>
      </c>
      <c r="B10" s="105" t="s">
        <v>185</v>
      </c>
      <c r="C10" s="94">
        <v>2017</v>
      </c>
      <c r="D10" s="101"/>
      <c r="E10" s="2"/>
      <c r="F10" s="89"/>
    </row>
    <row r="11" spans="1:10" s="1" customFormat="1" x14ac:dyDescent="0.3">
      <c r="A11" s="1">
        <v>9</v>
      </c>
      <c r="B11" s="1">
        <f>VLOOKUP(A11,A2:C10,3,FALSE)</f>
        <v>2017</v>
      </c>
      <c r="D11" s="101"/>
      <c r="E11" s="2"/>
      <c r="F11" s="89"/>
    </row>
    <row r="16" spans="1:10" x14ac:dyDescent="0.3">
      <c r="A16" s="102"/>
      <c r="B16" s="102">
        <v>2009</v>
      </c>
      <c r="C16" s="102">
        <v>2010</v>
      </c>
      <c r="D16" s="102">
        <v>2011</v>
      </c>
      <c r="E16" s="102">
        <v>2012</v>
      </c>
      <c r="F16" s="102">
        <v>2013</v>
      </c>
      <c r="G16" s="102">
        <v>2014</v>
      </c>
      <c r="H16" s="102">
        <v>2015</v>
      </c>
      <c r="I16" s="102">
        <v>2016</v>
      </c>
      <c r="J16" s="102">
        <v>2017</v>
      </c>
    </row>
    <row r="17" spans="1:10" x14ac:dyDescent="0.3">
      <c r="A17" s="60" t="s">
        <v>55</v>
      </c>
      <c r="B17" s="74">
        <v>650</v>
      </c>
      <c r="C17" s="74">
        <v>697</v>
      </c>
      <c r="D17" s="74">
        <v>697</v>
      </c>
      <c r="E17" s="74">
        <v>661</v>
      </c>
      <c r="F17" s="74">
        <v>669</v>
      </c>
      <c r="G17" s="74">
        <v>604</v>
      </c>
      <c r="H17" s="85">
        <v>389</v>
      </c>
      <c r="I17" s="85">
        <v>272</v>
      </c>
      <c r="J17" s="74">
        <v>272</v>
      </c>
    </row>
    <row r="18" spans="1:10" x14ac:dyDescent="0.3">
      <c r="A18" s="60" t="s">
        <v>56</v>
      </c>
      <c r="B18" s="74">
        <v>167.5</v>
      </c>
      <c r="C18" s="74">
        <v>167.5</v>
      </c>
      <c r="D18" s="74">
        <v>167.5</v>
      </c>
      <c r="E18" s="74">
        <v>262</v>
      </c>
      <c r="F18" s="74">
        <v>254</v>
      </c>
      <c r="G18" s="74">
        <v>59</v>
      </c>
      <c r="H18" s="74" t="s">
        <v>79</v>
      </c>
      <c r="I18" s="88" t="s">
        <v>79</v>
      </c>
      <c r="J18" s="88" t="s">
        <v>79</v>
      </c>
    </row>
    <row r="19" spans="1:10" x14ac:dyDescent="0.3">
      <c r="A19" s="60" t="s">
        <v>120</v>
      </c>
      <c r="B19" s="74">
        <v>36</v>
      </c>
      <c r="C19" s="74">
        <v>44</v>
      </c>
      <c r="D19" s="74">
        <v>44</v>
      </c>
      <c r="E19" s="74">
        <v>44</v>
      </c>
      <c r="F19" s="74">
        <v>44</v>
      </c>
      <c r="G19" s="74" t="s">
        <v>79</v>
      </c>
      <c r="H19" s="74" t="s">
        <v>79</v>
      </c>
      <c r="I19" s="88" t="s">
        <v>79</v>
      </c>
      <c r="J19" s="88" t="s">
        <v>79</v>
      </c>
    </row>
    <row r="20" spans="1:10" x14ac:dyDescent="0.3">
      <c r="A20" s="60" t="s">
        <v>78</v>
      </c>
      <c r="B20" s="74" t="s">
        <v>79</v>
      </c>
      <c r="C20" s="74" t="s">
        <v>79</v>
      </c>
      <c r="D20" s="74" t="s">
        <v>79</v>
      </c>
      <c r="E20" s="74" t="s">
        <v>79</v>
      </c>
      <c r="F20" s="74" t="s">
        <v>79</v>
      </c>
      <c r="G20" s="74">
        <v>157</v>
      </c>
      <c r="H20" s="85">
        <v>102</v>
      </c>
      <c r="I20" s="85">
        <v>117</v>
      </c>
      <c r="J20" s="85">
        <v>117</v>
      </c>
    </row>
    <row r="21" spans="1:10" x14ac:dyDescent="0.3">
      <c r="A21" s="60" t="s">
        <v>121</v>
      </c>
      <c r="B21" s="74" t="s">
        <v>79</v>
      </c>
      <c r="C21" s="74" t="s">
        <v>79</v>
      </c>
      <c r="D21" s="74" t="s">
        <v>79</v>
      </c>
      <c r="E21" s="74" t="s">
        <v>79</v>
      </c>
      <c r="F21" s="74" t="s">
        <v>79</v>
      </c>
      <c r="G21" s="74">
        <v>116</v>
      </c>
      <c r="H21" s="74" t="s">
        <v>79</v>
      </c>
      <c r="I21" s="88" t="s">
        <v>79</v>
      </c>
      <c r="J21" s="88" t="s">
        <v>79</v>
      </c>
    </row>
    <row r="22" spans="1:10" x14ac:dyDescent="0.3">
      <c r="A22" s="61" t="s">
        <v>57</v>
      </c>
      <c r="B22" s="74">
        <v>146.5</v>
      </c>
      <c r="C22" s="74">
        <v>91.5</v>
      </c>
      <c r="D22" s="74">
        <v>91.5</v>
      </c>
      <c r="E22" s="74">
        <v>33</v>
      </c>
      <c r="F22" s="74">
        <v>33</v>
      </c>
      <c r="G22" s="74">
        <v>33</v>
      </c>
      <c r="H22" s="74" t="s">
        <v>79</v>
      </c>
      <c r="I22" s="74" t="s">
        <v>79</v>
      </c>
      <c r="J22" s="74" t="s">
        <v>79</v>
      </c>
    </row>
    <row r="23" spans="1:10" x14ac:dyDescent="0.3">
      <c r="A23" s="61" t="s">
        <v>128</v>
      </c>
      <c r="B23" s="74" t="s">
        <v>79</v>
      </c>
      <c r="C23" s="74" t="s">
        <v>79</v>
      </c>
      <c r="D23" s="74" t="s">
        <v>79</v>
      </c>
      <c r="E23" s="74" t="s">
        <v>79</v>
      </c>
      <c r="F23" s="74" t="s">
        <v>79</v>
      </c>
      <c r="G23" s="74" t="s">
        <v>79</v>
      </c>
      <c r="H23" s="85">
        <v>18</v>
      </c>
      <c r="I23" s="85">
        <v>18</v>
      </c>
      <c r="J23" s="85">
        <v>18</v>
      </c>
    </row>
    <row r="24" spans="1:10" x14ac:dyDescent="0.3">
      <c r="A24" s="61" t="s">
        <v>129</v>
      </c>
      <c r="B24" s="74" t="s">
        <v>79</v>
      </c>
      <c r="C24" s="74" t="s">
        <v>79</v>
      </c>
      <c r="D24" s="74" t="s">
        <v>79</v>
      </c>
      <c r="E24" s="74" t="s">
        <v>79</v>
      </c>
      <c r="F24" s="74" t="s">
        <v>79</v>
      </c>
      <c r="G24" s="74" t="s">
        <v>79</v>
      </c>
      <c r="H24" s="85">
        <v>160</v>
      </c>
      <c r="I24" s="85">
        <v>160</v>
      </c>
      <c r="J24" s="85">
        <v>160</v>
      </c>
    </row>
    <row r="25" spans="1:10" x14ac:dyDescent="0.3">
      <c r="A25" s="64" t="s">
        <v>59</v>
      </c>
      <c r="B25" s="79">
        <v>1000</v>
      </c>
      <c r="C25" s="72">
        <v>1000</v>
      </c>
      <c r="D25" s="72">
        <v>1000</v>
      </c>
      <c r="E25" s="72">
        <v>1000</v>
      </c>
      <c r="F25" s="72">
        <v>1000</v>
      </c>
      <c r="G25" s="72">
        <v>969</v>
      </c>
      <c r="H25" s="79">
        <v>669</v>
      </c>
      <c r="I25" s="79">
        <v>567</v>
      </c>
      <c r="J25" s="79">
        <v>567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9"/>
  <sheetViews>
    <sheetView workbookViewId="0">
      <pane xSplit="1" ySplit="2" topLeftCell="AK39" activePane="bottomRight" state="frozen"/>
      <selection activeCell="D1" sqref="D1"/>
      <selection pane="topRight" activeCell="D1" sqref="D1"/>
      <selection pane="bottomLeft" activeCell="D1" sqref="D1"/>
      <selection pane="bottomRight" activeCell="D1" sqref="D1"/>
    </sheetView>
  </sheetViews>
  <sheetFormatPr defaultRowHeight="12" x14ac:dyDescent="0.2"/>
  <cols>
    <col min="1" max="1" width="11.125" style="116" customWidth="1"/>
    <col min="2" max="2" width="4.375" style="116" bestFit="1" customWidth="1"/>
    <col min="3" max="3" width="16.875" style="116" bestFit="1" customWidth="1"/>
    <col min="4" max="4" width="5.625" style="116" bestFit="1" customWidth="1"/>
    <col min="5" max="5" width="6.125" style="116" bestFit="1" customWidth="1"/>
    <col min="6" max="7" width="6.5" style="116" bestFit="1" customWidth="1"/>
    <col min="8" max="8" width="7.25" style="116" bestFit="1" customWidth="1"/>
    <col min="9" max="9" width="11.875" style="116" bestFit="1" customWidth="1"/>
    <col min="10" max="10" width="7.625" style="116" customWidth="1"/>
    <col min="11" max="11" width="7.125" style="116" customWidth="1"/>
    <col min="12" max="12" width="6.75" style="116" customWidth="1"/>
    <col min="13" max="13" width="10.5" style="116" bestFit="1" customWidth="1"/>
    <col min="14" max="14" width="7.25" style="116" customWidth="1"/>
    <col min="15" max="15" width="6.875" style="116" customWidth="1"/>
    <col min="16" max="16" width="5.625" style="116" bestFit="1" customWidth="1"/>
    <col min="17" max="17" width="7.25" style="116" bestFit="1" customWidth="1"/>
    <col min="18" max="18" width="9" style="116" bestFit="1" customWidth="1"/>
    <col min="19" max="19" width="7.25" style="116" customWidth="1"/>
    <col min="20" max="20" width="5.75" style="116" bestFit="1" customWidth="1"/>
    <col min="21" max="21" width="6" style="116" bestFit="1" customWidth="1"/>
    <col min="22" max="23" width="8.375" style="116" bestFit="1" customWidth="1"/>
    <col min="24" max="24" width="8" style="116" bestFit="1" customWidth="1"/>
    <col min="25" max="25" width="7.875" style="116" bestFit="1" customWidth="1"/>
    <col min="26" max="26" width="10.5" style="116" bestFit="1" customWidth="1"/>
    <col min="27" max="27" width="8.75" style="116" customWidth="1"/>
    <col min="28" max="28" width="7" style="116" customWidth="1"/>
    <col min="29" max="29" width="7.25" style="116" bestFit="1" customWidth="1"/>
    <col min="30" max="30" width="6.875" style="116" bestFit="1" customWidth="1"/>
    <col min="31" max="31" width="4.75" style="116" customWidth="1"/>
    <col min="32" max="32" width="7.25" style="116" bestFit="1" customWidth="1"/>
    <col min="33" max="33" width="9" style="116" bestFit="1" customWidth="1"/>
    <col min="34" max="34" width="7.25" style="116" bestFit="1" customWidth="1"/>
    <col min="35" max="35" width="6.5" style="116" customWidth="1"/>
    <col min="36" max="36" width="4.75" style="116" customWidth="1"/>
    <col min="37" max="37" width="6.875" style="116" bestFit="1" customWidth="1"/>
    <col min="38" max="38" width="4.75" style="116" customWidth="1"/>
    <col min="39" max="39" width="6" style="116" bestFit="1" customWidth="1"/>
    <col min="40" max="40" width="4.75" style="116" customWidth="1"/>
    <col min="41" max="41" width="10.25" style="116" bestFit="1" customWidth="1"/>
    <col min="42" max="42" width="7" style="116" bestFit="1" customWidth="1"/>
    <col min="43" max="43" width="7.875" style="116" bestFit="1" customWidth="1"/>
    <col min="44" max="44" width="7" style="116" bestFit="1" customWidth="1"/>
    <col min="45" max="47" width="7.875" style="116" bestFit="1" customWidth="1"/>
    <col min="48" max="48" width="10.5" style="116" bestFit="1" customWidth="1"/>
    <col min="49" max="49" width="8.75" style="116" bestFit="1" customWidth="1"/>
    <col min="50" max="51" width="7" style="116" bestFit="1" customWidth="1"/>
    <col min="52" max="52" width="5.625" style="116" customWidth="1"/>
    <col min="53" max="53" width="5.875" style="116" bestFit="1" customWidth="1"/>
    <col min="54" max="16384" width="9" style="116"/>
  </cols>
  <sheetData>
    <row r="1" spans="1:53" s="119" customFormat="1" x14ac:dyDescent="0.2">
      <c r="A1" s="123" t="s">
        <v>172</v>
      </c>
      <c r="B1" s="124" t="s">
        <v>3</v>
      </c>
      <c r="C1" s="125" t="s">
        <v>4</v>
      </c>
      <c r="D1" s="126" t="s">
        <v>5</v>
      </c>
      <c r="E1" s="126" t="s">
        <v>6</v>
      </c>
      <c r="F1" s="127" t="s">
        <v>7</v>
      </c>
      <c r="G1" s="127" t="s">
        <v>66</v>
      </c>
      <c r="H1" s="132"/>
      <c r="I1" s="145" t="s">
        <v>177</v>
      </c>
      <c r="J1" s="126" t="s">
        <v>8</v>
      </c>
      <c r="K1" s="133" t="s">
        <v>174</v>
      </c>
      <c r="L1" s="133"/>
      <c r="M1" s="133" t="s">
        <v>175</v>
      </c>
      <c r="N1" s="126" t="s">
        <v>9</v>
      </c>
      <c r="O1" s="133" t="s">
        <v>176</v>
      </c>
      <c r="P1" s="133"/>
      <c r="Q1" s="133"/>
      <c r="R1" s="126" t="s">
        <v>10</v>
      </c>
      <c r="S1" s="133" t="s">
        <v>178</v>
      </c>
      <c r="T1" s="133" t="s">
        <v>178</v>
      </c>
      <c r="U1" s="133" t="s">
        <v>178</v>
      </c>
      <c r="V1" s="133" t="s">
        <v>178</v>
      </c>
      <c r="W1" s="133" t="s">
        <v>178</v>
      </c>
      <c r="X1" s="133" t="s">
        <v>178</v>
      </c>
      <c r="Y1" s="126" t="s">
        <v>11</v>
      </c>
      <c r="Z1" s="126" t="s">
        <v>133</v>
      </c>
      <c r="AA1" s="133" t="s">
        <v>176</v>
      </c>
      <c r="AB1" s="126" t="s">
        <v>134</v>
      </c>
      <c r="AC1" s="126" t="s">
        <v>12</v>
      </c>
      <c r="AD1" s="126" t="s">
        <v>68</v>
      </c>
      <c r="AE1" s="126" t="s">
        <v>13</v>
      </c>
      <c r="AF1" s="126" t="s">
        <v>14</v>
      </c>
      <c r="AG1" s="126" t="s">
        <v>69</v>
      </c>
      <c r="AH1" s="126" t="s">
        <v>135</v>
      </c>
      <c r="AI1" s="133"/>
      <c r="AJ1" s="133" t="s">
        <v>178</v>
      </c>
      <c r="AK1" s="133" t="s">
        <v>179</v>
      </c>
      <c r="AL1" s="126" t="s">
        <v>15</v>
      </c>
      <c r="AM1" s="126" t="s">
        <v>16</v>
      </c>
      <c r="AN1" s="133" t="s">
        <v>180</v>
      </c>
      <c r="AO1" s="133" t="s">
        <v>180</v>
      </c>
      <c r="AP1" s="133" t="s">
        <v>180</v>
      </c>
      <c r="AQ1" s="126" t="s">
        <v>17</v>
      </c>
      <c r="AR1" s="136" t="s">
        <v>179</v>
      </c>
      <c r="AS1" s="136" t="s">
        <v>179</v>
      </c>
      <c r="AT1" s="146" t="s">
        <v>67</v>
      </c>
      <c r="AU1" s="146" t="s">
        <v>18</v>
      </c>
      <c r="AV1" s="146" t="s">
        <v>70</v>
      </c>
      <c r="AW1" s="146" t="s">
        <v>71</v>
      </c>
      <c r="AX1" s="146" t="s">
        <v>136</v>
      </c>
      <c r="AY1" s="126" t="s">
        <v>179</v>
      </c>
      <c r="AZ1" s="126" t="s">
        <v>20</v>
      </c>
      <c r="BA1" s="148"/>
    </row>
    <row r="2" spans="1:53" s="138" customFormat="1" x14ac:dyDescent="0.2">
      <c r="A2" s="128" t="s">
        <v>173</v>
      </c>
      <c r="B2" s="129" t="s">
        <v>3</v>
      </c>
      <c r="C2" s="130" t="s">
        <v>43</v>
      </c>
      <c r="D2" s="131" t="s">
        <v>5</v>
      </c>
      <c r="E2" s="131" t="s">
        <v>6</v>
      </c>
      <c r="F2" s="131" t="s">
        <v>7</v>
      </c>
      <c r="G2" s="131" t="s">
        <v>148</v>
      </c>
      <c r="H2" s="131" t="s">
        <v>149</v>
      </c>
      <c r="I2" s="131" t="s">
        <v>150</v>
      </c>
      <c r="J2" s="131" t="s">
        <v>8</v>
      </c>
      <c r="K2" s="131" t="s">
        <v>151</v>
      </c>
      <c r="L2" s="131" t="s">
        <v>152</v>
      </c>
      <c r="M2" s="131" t="s">
        <v>153</v>
      </c>
      <c r="N2" s="131" t="s">
        <v>9</v>
      </c>
      <c r="O2" s="131" t="s">
        <v>154</v>
      </c>
      <c r="P2" s="131" t="s">
        <v>155</v>
      </c>
      <c r="Q2" s="131" t="s">
        <v>156</v>
      </c>
      <c r="R2" s="131" t="s">
        <v>157</v>
      </c>
      <c r="S2" s="131" t="s">
        <v>158</v>
      </c>
      <c r="T2" s="131" t="s">
        <v>159</v>
      </c>
      <c r="U2" s="131" t="s">
        <v>160</v>
      </c>
      <c r="V2" s="131" t="s">
        <v>161</v>
      </c>
      <c r="W2" s="131" t="s">
        <v>162</v>
      </c>
      <c r="X2" s="131" t="s">
        <v>163</v>
      </c>
      <c r="Y2" s="131" t="s">
        <v>11</v>
      </c>
      <c r="Z2" s="131" t="s">
        <v>133</v>
      </c>
      <c r="AA2" s="131" t="s">
        <v>164</v>
      </c>
      <c r="AB2" s="131" t="s">
        <v>134</v>
      </c>
      <c r="AC2" s="131" t="s">
        <v>12</v>
      </c>
      <c r="AD2" s="131" t="s">
        <v>68</v>
      </c>
      <c r="AE2" s="131" t="s">
        <v>13</v>
      </c>
      <c r="AF2" s="131" t="s">
        <v>14</v>
      </c>
      <c r="AG2" s="131" t="s">
        <v>69</v>
      </c>
      <c r="AH2" s="131" t="s">
        <v>135</v>
      </c>
      <c r="AI2" s="131" t="s">
        <v>66</v>
      </c>
      <c r="AJ2" s="131" t="s">
        <v>165</v>
      </c>
      <c r="AK2" s="131" t="s">
        <v>166</v>
      </c>
      <c r="AL2" s="131" t="s">
        <v>15</v>
      </c>
      <c r="AM2" s="131" t="s">
        <v>16</v>
      </c>
      <c r="AN2" s="131" t="s">
        <v>167</v>
      </c>
      <c r="AO2" s="131" t="s">
        <v>168</v>
      </c>
      <c r="AP2" s="131" t="s">
        <v>169</v>
      </c>
      <c r="AQ2" s="131" t="s">
        <v>17</v>
      </c>
      <c r="AR2" s="134" t="s">
        <v>19</v>
      </c>
      <c r="AS2" s="137" t="s">
        <v>170</v>
      </c>
      <c r="AT2" s="147" t="s">
        <v>67</v>
      </c>
      <c r="AU2" s="147" t="s">
        <v>18</v>
      </c>
      <c r="AV2" s="147" t="s">
        <v>70</v>
      </c>
      <c r="AW2" s="147" t="s">
        <v>71</v>
      </c>
      <c r="AX2" s="147" t="s">
        <v>136</v>
      </c>
      <c r="AY2" s="135" t="s">
        <v>19</v>
      </c>
      <c r="AZ2" s="131" t="s">
        <v>20</v>
      </c>
      <c r="BA2" s="131" t="s">
        <v>171</v>
      </c>
    </row>
    <row r="3" spans="1:53" x14ac:dyDescent="0.2">
      <c r="B3" s="120">
        <v>2007</v>
      </c>
      <c r="C3" s="121" t="s">
        <v>21</v>
      </c>
      <c r="D3" s="122">
        <v>9799</v>
      </c>
      <c r="E3" s="122">
        <v>38432</v>
      </c>
      <c r="F3" s="122">
        <v>75043</v>
      </c>
      <c r="G3" s="118"/>
      <c r="H3" s="122">
        <v>4778</v>
      </c>
      <c r="I3" s="118"/>
      <c r="J3" s="122">
        <v>23947</v>
      </c>
      <c r="K3" s="118"/>
      <c r="L3" s="122">
        <v>10711</v>
      </c>
      <c r="M3" s="118"/>
      <c r="N3" s="122">
        <v>10177</v>
      </c>
      <c r="O3" s="122">
        <v>138418</v>
      </c>
      <c r="P3" s="118"/>
      <c r="Q3" s="118"/>
      <c r="R3" s="122">
        <v>2280</v>
      </c>
      <c r="S3" s="118"/>
      <c r="T3" s="122">
        <v>43088</v>
      </c>
      <c r="U3" s="122">
        <v>45510</v>
      </c>
      <c r="V3" s="118"/>
      <c r="W3" s="118"/>
      <c r="X3" s="118"/>
      <c r="Y3" s="122">
        <v>24858</v>
      </c>
      <c r="Z3" s="122">
        <v>4134</v>
      </c>
      <c r="AA3" s="118"/>
      <c r="AB3" s="118"/>
      <c r="AC3" s="122">
        <v>5840</v>
      </c>
      <c r="AD3" s="118"/>
      <c r="AE3" s="122">
        <v>3482</v>
      </c>
      <c r="AF3" s="118"/>
      <c r="AG3" s="118"/>
      <c r="AH3" s="118"/>
      <c r="AI3" s="118"/>
      <c r="AJ3" s="122">
        <v>1846</v>
      </c>
      <c r="AK3" s="118"/>
      <c r="AL3" s="122">
        <v>4396</v>
      </c>
      <c r="AM3" s="122">
        <v>50231</v>
      </c>
      <c r="AN3" s="118"/>
      <c r="AO3" s="118"/>
      <c r="AP3" s="118"/>
      <c r="AQ3" s="122">
        <v>558</v>
      </c>
      <c r="AR3" s="118"/>
      <c r="AS3" s="122">
        <v>533519</v>
      </c>
      <c r="AT3" s="118"/>
      <c r="AU3" s="118"/>
      <c r="AV3" s="118"/>
      <c r="AW3" s="118"/>
      <c r="AX3" s="118"/>
      <c r="AY3" s="122">
        <v>121885</v>
      </c>
      <c r="AZ3" s="122">
        <v>11523</v>
      </c>
      <c r="BA3" s="122">
        <v>16564</v>
      </c>
    </row>
    <row r="4" spans="1:53" x14ac:dyDescent="0.2">
      <c r="B4" s="114">
        <v>2007</v>
      </c>
      <c r="C4" s="115" t="s">
        <v>22</v>
      </c>
      <c r="D4" s="117">
        <v>8712</v>
      </c>
      <c r="E4" s="117">
        <v>38497</v>
      </c>
      <c r="F4" s="117">
        <v>87315</v>
      </c>
      <c r="G4" s="118"/>
      <c r="H4" s="117">
        <v>5313</v>
      </c>
      <c r="I4" s="118"/>
      <c r="J4" s="117">
        <v>25380</v>
      </c>
      <c r="K4" s="118"/>
      <c r="L4" s="117">
        <v>14525</v>
      </c>
      <c r="M4" s="118"/>
      <c r="N4" s="117">
        <v>11235</v>
      </c>
      <c r="O4" s="117">
        <v>154846</v>
      </c>
      <c r="P4" s="118"/>
      <c r="Q4" s="118"/>
      <c r="R4" s="117">
        <v>2502</v>
      </c>
      <c r="S4" s="118"/>
      <c r="T4" s="117">
        <v>46584</v>
      </c>
      <c r="U4" s="117">
        <v>53173</v>
      </c>
      <c r="V4" s="118"/>
      <c r="W4" s="118"/>
      <c r="X4" s="118"/>
      <c r="Y4" s="117">
        <v>27127</v>
      </c>
      <c r="Z4" s="117">
        <v>4314</v>
      </c>
      <c r="AA4" s="118"/>
      <c r="AB4" s="118"/>
      <c r="AC4" s="117">
        <v>5898</v>
      </c>
      <c r="AD4" s="118"/>
      <c r="AE4" s="117">
        <v>2655</v>
      </c>
      <c r="AF4" s="118"/>
      <c r="AG4" s="118"/>
      <c r="AH4" s="118"/>
      <c r="AI4" s="118"/>
      <c r="AJ4" s="117">
        <v>1698</v>
      </c>
      <c r="AK4" s="118"/>
      <c r="AL4" s="117">
        <v>4411</v>
      </c>
      <c r="AM4" s="117">
        <v>64975</v>
      </c>
      <c r="AN4" s="118"/>
      <c r="AO4" s="118"/>
      <c r="AP4" s="118"/>
      <c r="AQ4" s="117">
        <v>796</v>
      </c>
      <c r="AR4" s="118"/>
      <c r="AS4" s="117">
        <v>592148</v>
      </c>
      <c r="AT4" s="118"/>
      <c r="AU4" s="118"/>
      <c r="AV4" s="118"/>
      <c r="AW4" s="118"/>
      <c r="AX4" s="118"/>
      <c r="AY4" s="117">
        <v>134309</v>
      </c>
      <c r="AZ4" s="117">
        <v>10902</v>
      </c>
      <c r="BA4" s="117">
        <v>20394</v>
      </c>
    </row>
    <row r="5" spans="1:53" ht="24" x14ac:dyDescent="0.2">
      <c r="B5" s="114">
        <v>2007</v>
      </c>
      <c r="C5" s="115" t="s">
        <v>23</v>
      </c>
      <c r="D5" s="117">
        <v>11291</v>
      </c>
      <c r="E5" s="117">
        <v>44277</v>
      </c>
      <c r="F5" s="117">
        <v>99996</v>
      </c>
      <c r="G5" s="118"/>
      <c r="H5" s="117">
        <v>7623</v>
      </c>
      <c r="I5" s="118"/>
      <c r="J5" s="117">
        <v>31030</v>
      </c>
      <c r="K5" s="118"/>
      <c r="L5" s="117">
        <v>14401</v>
      </c>
      <c r="M5" s="118"/>
      <c r="N5" s="117">
        <v>15023</v>
      </c>
      <c r="O5" s="117">
        <v>180478</v>
      </c>
      <c r="P5" s="118"/>
      <c r="Q5" s="118"/>
      <c r="R5" s="117">
        <v>3022</v>
      </c>
      <c r="S5" s="118"/>
      <c r="T5" s="117">
        <v>52285</v>
      </c>
      <c r="U5" s="117">
        <v>50134</v>
      </c>
      <c r="V5" s="118"/>
      <c r="W5" s="118"/>
      <c r="X5" s="118"/>
      <c r="Y5" s="117">
        <v>27279</v>
      </c>
      <c r="Z5" s="117">
        <v>5017</v>
      </c>
      <c r="AA5" s="118"/>
      <c r="AB5" s="118"/>
      <c r="AC5" s="117">
        <v>6394</v>
      </c>
      <c r="AD5" s="118"/>
      <c r="AE5" s="117">
        <v>3287</v>
      </c>
      <c r="AF5" s="118"/>
      <c r="AG5" s="118"/>
      <c r="AH5" s="118"/>
      <c r="AI5" s="118"/>
      <c r="AJ5" s="117">
        <v>2302</v>
      </c>
      <c r="AK5" s="118"/>
      <c r="AL5" s="117">
        <v>4343</v>
      </c>
      <c r="AM5" s="117">
        <v>65616</v>
      </c>
      <c r="AN5" s="118"/>
      <c r="AO5" s="118"/>
      <c r="AP5" s="118"/>
      <c r="AQ5" s="117">
        <v>557</v>
      </c>
      <c r="AR5" s="118"/>
      <c r="AS5" s="117">
        <v>694514</v>
      </c>
      <c r="AT5" s="118"/>
      <c r="AU5" s="118"/>
      <c r="AV5" s="118"/>
      <c r="AW5" s="118"/>
      <c r="AX5" s="118"/>
      <c r="AY5" s="117">
        <v>157593</v>
      </c>
      <c r="AZ5" s="117">
        <v>13710</v>
      </c>
      <c r="BA5" s="117">
        <v>22918</v>
      </c>
    </row>
    <row r="6" spans="1:53" x14ac:dyDescent="0.2">
      <c r="B6" s="114">
        <v>2007</v>
      </c>
      <c r="C6" s="115" t="s">
        <v>24</v>
      </c>
      <c r="D6" s="117">
        <v>6256</v>
      </c>
      <c r="E6" s="117">
        <v>30388</v>
      </c>
      <c r="F6" s="117">
        <v>56067</v>
      </c>
      <c r="G6" s="118"/>
      <c r="H6" s="117">
        <v>3834</v>
      </c>
      <c r="I6" s="118"/>
      <c r="J6" s="117">
        <v>15505</v>
      </c>
      <c r="K6" s="118"/>
      <c r="L6" s="117">
        <v>11619</v>
      </c>
      <c r="M6" s="118"/>
      <c r="N6" s="117">
        <v>5643</v>
      </c>
      <c r="O6" s="117">
        <v>121456</v>
      </c>
      <c r="P6" s="118"/>
      <c r="Q6" s="118"/>
      <c r="R6" s="117">
        <v>1763</v>
      </c>
      <c r="S6" s="118"/>
      <c r="T6" s="117">
        <v>28632</v>
      </c>
      <c r="U6" s="117">
        <v>29022</v>
      </c>
      <c r="V6" s="118"/>
      <c r="W6" s="118"/>
      <c r="X6" s="118"/>
      <c r="Y6" s="117">
        <v>16472</v>
      </c>
      <c r="Z6" s="117">
        <v>2914</v>
      </c>
      <c r="AA6" s="118"/>
      <c r="AB6" s="118"/>
      <c r="AC6" s="117">
        <v>3462</v>
      </c>
      <c r="AD6" s="118"/>
      <c r="AE6" s="117">
        <v>1939</v>
      </c>
      <c r="AF6" s="118"/>
      <c r="AG6" s="118"/>
      <c r="AH6" s="118"/>
      <c r="AI6" s="118"/>
      <c r="AJ6" s="117">
        <v>1055</v>
      </c>
      <c r="AK6" s="118"/>
      <c r="AL6" s="117">
        <v>3472</v>
      </c>
      <c r="AM6" s="117">
        <v>36858</v>
      </c>
      <c r="AN6" s="118"/>
      <c r="AO6" s="118"/>
      <c r="AP6" s="118"/>
      <c r="AQ6" s="117">
        <v>413</v>
      </c>
      <c r="AR6" s="118"/>
      <c r="AS6" s="117">
        <v>476678</v>
      </c>
      <c r="AT6" s="118"/>
      <c r="AU6" s="118"/>
      <c r="AV6" s="118"/>
      <c r="AW6" s="118"/>
      <c r="AX6" s="118"/>
      <c r="AY6" s="117">
        <v>89745</v>
      </c>
      <c r="AZ6" s="117">
        <v>8044</v>
      </c>
      <c r="BA6" s="117">
        <v>11796</v>
      </c>
    </row>
    <row r="7" spans="1:53" x14ac:dyDescent="0.2">
      <c r="B7" s="114">
        <v>2007</v>
      </c>
      <c r="C7" s="115" t="s">
        <v>25</v>
      </c>
      <c r="D7" s="117">
        <v>4118</v>
      </c>
      <c r="E7" s="117">
        <v>17806</v>
      </c>
      <c r="F7" s="117">
        <v>45964</v>
      </c>
      <c r="G7" s="118"/>
      <c r="H7" s="117">
        <v>2130</v>
      </c>
      <c r="I7" s="118"/>
      <c r="J7" s="117">
        <v>13686</v>
      </c>
      <c r="K7" s="118"/>
      <c r="L7" s="117">
        <v>4791</v>
      </c>
      <c r="M7" s="118"/>
      <c r="N7" s="117">
        <v>8250</v>
      </c>
      <c r="O7" s="117">
        <v>78260</v>
      </c>
      <c r="P7" s="118"/>
      <c r="Q7" s="118"/>
      <c r="R7" s="117">
        <v>1124</v>
      </c>
      <c r="S7" s="118"/>
      <c r="T7" s="117">
        <v>23696</v>
      </c>
      <c r="U7" s="117">
        <v>14954</v>
      </c>
      <c r="V7" s="118"/>
      <c r="W7" s="118"/>
      <c r="X7" s="118"/>
      <c r="Y7" s="117">
        <v>13022</v>
      </c>
      <c r="Z7" s="117">
        <v>2555</v>
      </c>
      <c r="AA7" s="118"/>
      <c r="AB7" s="118"/>
      <c r="AC7" s="117">
        <v>2944</v>
      </c>
      <c r="AD7" s="118"/>
      <c r="AE7" s="117">
        <v>1359</v>
      </c>
      <c r="AF7" s="118"/>
      <c r="AG7" s="118"/>
      <c r="AH7" s="118"/>
      <c r="AI7" s="118"/>
      <c r="AJ7" s="117">
        <v>870</v>
      </c>
      <c r="AK7" s="118"/>
      <c r="AL7" s="117">
        <v>2165</v>
      </c>
      <c r="AM7" s="117">
        <v>33136</v>
      </c>
      <c r="AN7" s="118"/>
      <c r="AO7" s="118"/>
      <c r="AP7" s="118"/>
      <c r="AQ7" s="117">
        <v>234</v>
      </c>
      <c r="AR7" s="118"/>
      <c r="AS7" s="117">
        <v>300959</v>
      </c>
      <c r="AT7" s="118"/>
      <c r="AU7" s="118"/>
      <c r="AV7" s="118"/>
      <c r="AW7" s="118"/>
      <c r="AX7" s="118"/>
      <c r="AY7" s="117">
        <v>68965</v>
      </c>
      <c r="AZ7" s="117">
        <v>5859</v>
      </c>
      <c r="BA7" s="117">
        <v>9328</v>
      </c>
    </row>
    <row r="8" spans="1:53" x14ac:dyDescent="0.2">
      <c r="B8" s="114">
        <v>2007</v>
      </c>
      <c r="C8" s="115" t="s">
        <v>26</v>
      </c>
      <c r="D8" s="117">
        <v>7513</v>
      </c>
      <c r="E8" s="117">
        <v>25669</v>
      </c>
      <c r="F8" s="117">
        <v>59380</v>
      </c>
      <c r="G8" s="118"/>
      <c r="H8" s="117">
        <v>3641</v>
      </c>
      <c r="I8" s="118"/>
      <c r="J8" s="117">
        <v>18160</v>
      </c>
      <c r="K8" s="118"/>
      <c r="L8" s="117">
        <v>10575</v>
      </c>
      <c r="M8" s="118"/>
      <c r="N8" s="117">
        <v>7179</v>
      </c>
      <c r="O8" s="117">
        <v>98528</v>
      </c>
      <c r="P8" s="118"/>
      <c r="Q8" s="118"/>
      <c r="R8" s="117">
        <v>1771</v>
      </c>
      <c r="S8" s="118"/>
      <c r="T8" s="117">
        <v>30954</v>
      </c>
      <c r="U8" s="117">
        <v>24015</v>
      </c>
      <c r="V8" s="118"/>
      <c r="W8" s="118"/>
      <c r="X8" s="118"/>
      <c r="Y8" s="117">
        <v>16587</v>
      </c>
      <c r="Z8" s="117">
        <v>2906</v>
      </c>
      <c r="AA8" s="118"/>
      <c r="AB8" s="118"/>
      <c r="AC8" s="117">
        <v>4284</v>
      </c>
      <c r="AD8" s="118"/>
      <c r="AE8" s="117">
        <v>2057</v>
      </c>
      <c r="AF8" s="118"/>
      <c r="AG8" s="118"/>
      <c r="AH8" s="118"/>
      <c r="AI8" s="118"/>
      <c r="AJ8" s="117">
        <v>1203</v>
      </c>
      <c r="AK8" s="118"/>
      <c r="AL8" s="117">
        <v>2758</v>
      </c>
      <c r="AM8" s="117">
        <v>36345</v>
      </c>
      <c r="AN8" s="118"/>
      <c r="AO8" s="118"/>
      <c r="AP8" s="118"/>
      <c r="AQ8" s="117">
        <v>495</v>
      </c>
      <c r="AR8" s="118"/>
      <c r="AS8" s="117">
        <v>384219</v>
      </c>
      <c r="AT8" s="118"/>
      <c r="AU8" s="118"/>
      <c r="AV8" s="118"/>
      <c r="AW8" s="118"/>
      <c r="AX8" s="118"/>
      <c r="AY8" s="117">
        <v>91771</v>
      </c>
      <c r="AZ8" s="117">
        <v>8369</v>
      </c>
      <c r="BA8" s="117">
        <v>12226</v>
      </c>
    </row>
    <row r="9" spans="1:53" x14ac:dyDescent="0.2">
      <c r="B9" s="114">
        <v>2007</v>
      </c>
      <c r="C9" s="115" t="s">
        <v>27</v>
      </c>
      <c r="D9" s="117">
        <v>2504</v>
      </c>
      <c r="E9" s="117">
        <v>8567</v>
      </c>
      <c r="F9" s="117">
        <v>20911</v>
      </c>
      <c r="G9" s="118"/>
      <c r="H9" s="117">
        <v>1697</v>
      </c>
      <c r="I9" s="118"/>
      <c r="J9" s="117">
        <v>5899</v>
      </c>
      <c r="K9" s="118"/>
      <c r="L9" s="117">
        <v>4426</v>
      </c>
      <c r="M9" s="118"/>
      <c r="N9" s="117">
        <v>2935</v>
      </c>
      <c r="O9" s="117">
        <v>35549</v>
      </c>
      <c r="P9" s="118"/>
      <c r="Q9" s="118"/>
      <c r="R9" s="117">
        <v>772</v>
      </c>
      <c r="S9" s="118"/>
      <c r="T9" s="117">
        <v>10481</v>
      </c>
      <c r="U9" s="117">
        <v>9726</v>
      </c>
      <c r="V9" s="118"/>
      <c r="W9" s="118"/>
      <c r="X9" s="118"/>
      <c r="Y9" s="117">
        <v>5774</v>
      </c>
      <c r="Z9" s="117">
        <v>976</v>
      </c>
      <c r="AA9" s="118"/>
      <c r="AB9" s="118"/>
      <c r="AC9" s="117">
        <v>1741</v>
      </c>
      <c r="AD9" s="118"/>
      <c r="AE9" s="117">
        <v>1020</v>
      </c>
      <c r="AF9" s="118"/>
      <c r="AG9" s="118"/>
      <c r="AH9" s="118"/>
      <c r="AI9" s="118"/>
      <c r="AJ9" s="117">
        <v>368</v>
      </c>
      <c r="AK9" s="118"/>
      <c r="AL9" s="117">
        <v>1006</v>
      </c>
      <c r="AM9" s="117">
        <v>13319</v>
      </c>
      <c r="AN9" s="118"/>
      <c r="AO9" s="118"/>
      <c r="AP9" s="118"/>
      <c r="AQ9" s="117">
        <v>153</v>
      </c>
      <c r="AR9" s="118"/>
      <c r="AS9" s="117">
        <v>136036</v>
      </c>
      <c r="AT9" s="118"/>
      <c r="AU9" s="118"/>
      <c r="AV9" s="118"/>
      <c r="AW9" s="118"/>
      <c r="AX9" s="118"/>
      <c r="AY9" s="117">
        <v>31671</v>
      </c>
      <c r="AZ9" s="117">
        <v>3041</v>
      </c>
      <c r="BA9" s="117">
        <v>4274</v>
      </c>
    </row>
    <row r="10" spans="1:53" x14ac:dyDescent="0.2">
      <c r="B10" s="114">
        <v>2008</v>
      </c>
      <c r="C10" s="115" t="s">
        <v>21</v>
      </c>
      <c r="D10" s="117">
        <v>9694</v>
      </c>
      <c r="E10" s="117">
        <v>37963</v>
      </c>
      <c r="F10" s="117">
        <v>76521</v>
      </c>
      <c r="G10" s="118"/>
      <c r="H10" s="117">
        <v>5894</v>
      </c>
      <c r="I10" s="118"/>
      <c r="J10" s="117">
        <v>23742</v>
      </c>
      <c r="K10" s="118"/>
      <c r="L10" s="117">
        <v>14909</v>
      </c>
      <c r="M10" s="118"/>
      <c r="N10" s="117">
        <v>10230</v>
      </c>
      <c r="O10" s="117">
        <v>139170</v>
      </c>
      <c r="P10" s="118"/>
      <c r="Q10" s="118"/>
      <c r="R10" s="117">
        <v>2442</v>
      </c>
      <c r="S10" s="118"/>
      <c r="T10" s="117">
        <v>44079</v>
      </c>
      <c r="U10" s="117">
        <v>44008</v>
      </c>
      <c r="V10" s="118"/>
      <c r="W10" s="118"/>
      <c r="X10" s="118"/>
      <c r="Y10" s="117">
        <v>26164</v>
      </c>
      <c r="Z10" s="117">
        <v>4144</v>
      </c>
      <c r="AA10" s="118"/>
      <c r="AB10" s="118"/>
      <c r="AC10" s="117">
        <v>5584</v>
      </c>
      <c r="AD10" s="118"/>
      <c r="AE10" s="117">
        <v>3385</v>
      </c>
      <c r="AF10" s="118"/>
      <c r="AG10" s="118"/>
      <c r="AH10" s="118"/>
      <c r="AI10" s="118"/>
      <c r="AJ10" s="117">
        <v>1896</v>
      </c>
      <c r="AK10" s="118"/>
      <c r="AL10" s="117">
        <v>4522</v>
      </c>
      <c r="AM10" s="117">
        <v>50531</v>
      </c>
      <c r="AN10" s="118"/>
      <c r="AO10" s="118"/>
      <c r="AP10" s="118"/>
      <c r="AQ10" s="117">
        <v>615</v>
      </c>
      <c r="AR10" s="118"/>
      <c r="AS10" s="117">
        <v>536711</v>
      </c>
      <c r="AT10" s="118"/>
      <c r="AU10" s="118"/>
      <c r="AV10" s="118"/>
      <c r="AW10" s="118"/>
      <c r="AX10" s="118"/>
      <c r="AY10" s="117">
        <v>131336</v>
      </c>
      <c r="AZ10" s="117">
        <v>11695</v>
      </c>
      <c r="BA10" s="117">
        <v>17203</v>
      </c>
    </row>
    <row r="11" spans="1:53" x14ac:dyDescent="0.2">
      <c r="B11" s="114">
        <v>2008</v>
      </c>
      <c r="C11" s="115" t="s">
        <v>22</v>
      </c>
      <c r="D11" s="117">
        <v>8753</v>
      </c>
      <c r="E11" s="117">
        <v>37844</v>
      </c>
      <c r="F11" s="117">
        <v>90035</v>
      </c>
      <c r="G11" s="118"/>
      <c r="H11" s="117">
        <v>6502</v>
      </c>
      <c r="I11" s="118"/>
      <c r="J11" s="117">
        <v>25136</v>
      </c>
      <c r="K11" s="118"/>
      <c r="L11" s="117">
        <v>20632</v>
      </c>
      <c r="M11" s="118"/>
      <c r="N11" s="117">
        <v>11468</v>
      </c>
      <c r="O11" s="117">
        <v>155032</v>
      </c>
      <c r="P11" s="118"/>
      <c r="Q11" s="118"/>
      <c r="R11" s="117">
        <v>2594</v>
      </c>
      <c r="S11" s="118"/>
      <c r="T11" s="117">
        <v>47679</v>
      </c>
      <c r="U11" s="117">
        <v>56527</v>
      </c>
      <c r="V11" s="118"/>
      <c r="W11" s="118"/>
      <c r="X11" s="118"/>
      <c r="Y11" s="117">
        <v>28710</v>
      </c>
      <c r="Z11" s="117">
        <v>4316</v>
      </c>
      <c r="AA11" s="118"/>
      <c r="AB11" s="118"/>
      <c r="AC11" s="117">
        <v>5693</v>
      </c>
      <c r="AD11" s="118"/>
      <c r="AE11" s="117">
        <v>2633</v>
      </c>
      <c r="AF11" s="118"/>
      <c r="AG11" s="118"/>
      <c r="AH11" s="118"/>
      <c r="AI11" s="118"/>
      <c r="AJ11" s="117">
        <v>1874</v>
      </c>
      <c r="AK11" s="118"/>
      <c r="AL11" s="117">
        <v>4501</v>
      </c>
      <c r="AM11" s="117">
        <v>65764</v>
      </c>
      <c r="AN11" s="118"/>
      <c r="AO11" s="118"/>
      <c r="AP11" s="118"/>
      <c r="AQ11" s="117">
        <v>860</v>
      </c>
      <c r="AR11" s="118"/>
      <c r="AS11" s="117">
        <v>593868</v>
      </c>
      <c r="AT11" s="118"/>
      <c r="AU11" s="118"/>
      <c r="AV11" s="118"/>
      <c r="AW11" s="118"/>
      <c r="AX11" s="118"/>
      <c r="AY11" s="117">
        <v>145053</v>
      </c>
      <c r="AZ11" s="117">
        <v>11129</v>
      </c>
      <c r="BA11" s="117">
        <v>21001</v>
      </c>
    </row>
    <row r="12" spans="1:53" ht="24" x14ac:dyDescent="0.2">
      <c r="B12" s="114">
        <v>2008</v>
      </c>
      <c r="C12" s="115" t="s">
        <v>23</v>
      </c>
      <c r="D12" s="117">
        <v>11321</v>
      </c>
      <c r="E12" s="117">
        <v>44240</v>
      </c>
      <c r="F12" s="117">
        <v>103045</v>
      </c>
      <c r="G12" s="118"/>
      <c r="H12" s="117">
        <v>9153</v>
      </c>
      <c r="I12" s="118"/>
      <c r="J12" s="117">
        <v>30781</v>
      </c>
      <c r="K12" s="118"/>
      <c r="L12" s="117">
        <v>18069</v>
      </c>
      <c r="M12" s="118"/>
      <c r="N12" s="117">
        <v>15211</v>
      </c>
      <c r="O12" s="117">
        <v>180874</v>
      </c>
      <c r="P12" s="118"/>
      <c r="Q12" s="118"/>
      <c r="R12" s="117">
        <v>3134</v>
      </c>
      <c r="S12" s="118"/>
      <c r="T12" s="117">
        <v>53435</v>
      </c>
      <c r="U12" s="117">
        <v>54135</v>
      </c>
      <c r="V12" s="118"/>
      <c r="W12" s="118"/>
      <c r="X12" s="118"/>
      <c r="Y12" s="117">
        <v>28906</v>
      </c>
      <c r="Z12" s="117">
        <v>4957</v>
      </c>
      <c r="AA12" s="118"/>
      <c r="AB12" s="118"/>
      <c r="AC12" s="117">
        <v>6182</v>
      </c>
      <c r="AD12" s="118"/>
      <c r="AE12" s="117">
        <v>3261</v>
      </c>
      <c r="AF12" s="118"/>
      <c r="AG12" s="118"/>
      <c r="AH12" s="118"/>
      <c r="AI12" s="118"/>
      <c r="AJ12" s="117">
        <v>2410</v>
      </c>
      <c r="AK12" s="118"/>
      <c r="AL12" s="117">
        <v>4540</v>
      </c>
      <c r="AM12" s="117">
        <v>64564</v>
      </c>
      <c r="AN12" s="118"/>
      <c r="AO12" s="118"/>
      <c r="AP12" s="118"/>
      <c r="AQ12" s="117">
        <v>713</v>
      </c>
      <c r="AR12" s="118"/>
      <c r="AS12" s="117">
        <v>698018</v>
      </c>
      <c r="AT12" s="118"/>
      <c r="AU12" s="118"/>
      <c r="AV12" s="118"/>
      <c r="AW12" s="118"/>
      <c r="AX12" s="118"/>
      <c r="AY12" s="117">
        <v>170081</v>
      </c>
      <c r="AZ12" s="117">
        <v>13845</v>
      </c>
      <c r="BA12" s="117">
        <v>23999</v>
      </c>
    </row>
    <row r="13" spans="1:53" x14ac:dyDescent="0.2">
      <c r="B13" s="114">
        <v>2008</v>
      </c>
      <c r="C13" s="115" t="s">
        <v>24</v>
      </c>
      <c r="D13" s="117">
        <v>6279</v>
      </c>
      <c r="E13" s="117">
        <v>30253</v>
      </c>
      <c r="F13" s="117">
        <v>57772</v>
      </c>
      <c r="G13" s="118"/>
      <c r="H13" s="117">
        <v>4499</v>
      </c>
      <c r="I13" s="118"/>
      <c r="J13" s="117">
        <v>15382</v>
      </c>
      <c r="K13" s="118"/>
      <c r="L13" s="117">
        <v>12721</v>
      </c>
      <c r="M13" s="118"/>
      <c r="N13" s="117">
        <v>5972</v>
      </c>
      <c r="O13" s="117">
        <v>123699</v>
      </c>
      <c r="P13" s="118"/>
      <c r="Q13" s="118"/>
      <c r="R13" s="117">
        <v>1833</v>
      </c>
      <c r="S13" s="118"/>
      <c r="T13" s="117">
        <v>29597</v>
      </c>
      <c r="U13" s="117">
        <v>31743</v>
      </c>
      <c r="V13" s="118"/>
      <c r="W13" s="118"/>
      <c r="X13" s="118"/>
      <c r="Y13" s="117">
        <v>17761</v>
      </c>
      <c r="Z13" s="117">
        <v>2946</v>
      </c>
      <c r="AA13" s="118"/>
      <c r="AB13" s="118"/>
      <c r="AC13" s="117">
        <v>3388</v>
      </c>
      <c r="AD13" s="118"/>
      <c r="AE13" s="117">
        <v>1961</v>
      </c>
      <c r="AF13" s="118"/>
      <c r="AG13" s="118"/>
      <c r="AH13" s="118"/>
      <c r="AI13" s="118"/>
      <c r="AJ13" s="117">
        <v>1191</v>
      </c>
      <c r="AK13" s="118"/>
      <c r="AL13" s="117">
        <v>3612</v>
      </c>
      <c r="AM13" s="117">
        <v>37387</v>
      </c>
      <c r="AN13" s="118"/>
      <c r="AO13" s="118"/>
      <c r="AP13" s="118"/>
      <c r="AQ13" s="117">
        <v>408</v>
      </c>
      <c r="AR13" s="118"/>
      <c r="AS13" s="117">
        <v>483424</v>
      </c>
      <c r="AT13" s="118"/>
      <c r="AU13" s="118"/>
      <c r="AV13" s="118"/>
      <c r="AW13" s="118"/>
      <c r="AX13" s="118"/>
      <c r="AY13" s="117">
        <v>98390</v>
      </c>
      <c r="AZ13" s="117">
        <v>8129</v>
      </c>
      <c r="BA13" s="117">
        <v>12548</v>
      </c>
    </row>
    <row r="14" spans="1:53" x14ac:dyDescent="0.2">
      <c r="B14" s="114">
        <v>2008</v>
      </c>
      <c r="C14" s="115" t="s">
        <v>25</v>
      </c>
      <c r="D14" s="117">
        <v>4156</v>
      </c>
      <c r="E14" s="117">
        <v>17423</v>
      </c>
      <c r="F14" s="117">
        <v>47066</v>
      </c>
      <c r="G14" s="118"/>
      <c r="H14" s="117">
        <v>2789</v>
      </c>
      <c r="I14" s="118"/>
      <c r="J14" s="117">
        <v>13321</v>
      </c>
      <c r="K14" s="118"/>
      <c r="L14" s="117">
        <v>6567</v>
      </c>
      <c r="M14" s="118"/>
      <c r="N14" s="117">
        <v>7994</v>
      </c>
      <c r="O14" s="117">
        <v>78495</v>
      </c>
      <c r="P14" s="118"/>
      <c r="Q14" s="118"/>
      <c r="R14" s="117">
        <v>1181</v>
      </c>
      <c r="S14" s="118"/>
      <c r="T14" s="117">
        <v>23940</v>
      </c>
      <c r="U14" s="117">
        <v>17054</v>
      </c>
      <c r="V14" s="118"/>
      <c r="W14" s="118"/>
      <c r="X14" s="118"/>
      <c r="Y14" s="117">
        <v>13722</v>
      </c>
      <c r="Z14" s="117">
        <v>2570</v>
      </c>
      <c r="AA14" s="118"/>
      <c r="AB14" s="118"/>
      <c r="AC14" s="117">
        <v>2922</v>
      </c>
      <c r="AD14" s="118"/>
      <c r="AE14" s="117">
        <v>1433</v>
      </c>
      <c r="AF14" s="118"/>
      <c r="AG14" s="118"/>
      <c r="AH14" s="118"/>
      <c r="AI14" s="118"/>
      <c r="AJ14" s="117">
        <v>941</v>
      </c>
      <c r="AK14" s="118"/>
      <c r="AL14" s="117">
        <v>2284</v>
      </c>
      <c r="AM14" s="117">
        <v>33317</v>
      </c>
      <c r="AN14" s="118"/>
      <c r="AO14" s="118"/>
      <c r="AP14" s="118"/>
      <c r="AQ14" s="117">
        <v>216</v>
      </c>
      <c r="AR14" s="118"/>
      <c r="AS14" s="117">
        <v>301601</v>
      </c>
      <c r="AT14" s="118"/>
      <c r="AU14" s="118"/>
      <c r="AV14" s="118"/>
      <c r="AW14" s="118"/>
      <c r="AX14" s="118"/>
      <c r="AY14" s="117">
        <v>73483</v>
      </c>
      <c r="AZ14" s="117">
        <v>5861</v>
      </c>
      <c r="BA14" s="117">
        <v>10004</v>
      </c>
    </row>
    <row r="15" spans="1:53" x14ac:dyDescent="0.2">
      <c r="B15" s="114">
        <v>2008</v>
      </c>
      <c r="C15" s="115" t="s">
        <v>26</v>
      </c>
      <c r="D15" s="117">
        <v>7492</v>
      </c>
      <c r="E15" s="117">
        <v>25403</v>
      </c>
      <c r="F15" s="117">
        <v>60557</v>
      </c>
      <c r="G15" s="118"/>
      <c r="H15" s="117">
        <v>4598</v>
      </c>
      <c r="I15" s="118"/>
      <c r="J15" s="117">
        <v>17863</v>
      </c>
      <c r="K15" s="118"/>
      <c r="L15" s="117">
        <v>12072</v>
      </c>
      <c r="M15" s="118"/>
      <c r="N15" s="117">
        <v>7156</v>
      </c>
      <c r="O15" s="117">
        <v>99090</v>
      </c>
      <c r="P15" s="118"/>
      <c r="Q15" s="118"/>
      <c r="R15" s="117">
        <v>1848</v>
      </c>
      <c r="S15" s="118"/>
      <c r="T15" s="117">
        <v>31582</v>
      </c>
      <c r="U15" s="117">
        <v>25210</v>
      </c>
      <c r="V15" s="118"/>
      <c r="W15" s="118"/>
      <c r="X15" s="118"/>
      <c r="Y15" s="117">
        <v>17672</v>
      </c>
      <c r="Z15" s="117">
        <v>2926</v>
      </c>
      <c r="AA15" s="118"/>
      <c r="AB15" s="118"/>
      <c r="AC15" s="117">
        <v>4082</v>
      </c>
      <c r="AD15" s="118"/>
      <c r="AE15" s="117">
        <v>1921</v>
      </c>
      <c r="AF15" s="118"/>
      <c r="AG15" s="118"/>
      <c r="AH15" s="118"/>
      <c r="AI15" s="118"/>
      <c r="AJ15" s="117">
        <v>1356</v>
      </c>
      <c r="AK15" s="118"/>
      <c r="AL15" s="117">
        <v>2850</v>
      </c>
      <c r="AM15" s="117">
        <v>35944</v>
      </c>
      <c r="AN15" s="118"/>
      <c r="AO15" s="118"/>
      <c r="AP15" s="118"/>
      <c r="AQ15" s="117">
        <v>581</v>
      </c>
      <c r="AR15" s="118"/>
      <c r="AS15" s="117">
        <v>387174</v>
      </c>
      <c r="AT15" s="118"/>
      <c r="AU15" s="118"/>
      <c r="AV15" s="118"/>
      <c r="AW15" s="118"/>
      <c r="AX15" s="118"/>
      <c r="AY15" s="117">
        <v>98162</v>
      </c>
      <c r="AZ15" s="117">
        <v>8554</v>
      </c>
      <c r="BA15" s="117">
        <v>12888</v>
      </c>
    </row>
    <row r="16" spans="1:53" x14ac:dyDescent="0.2">
      <c r="B16" s="114">
        <v>2008</v>
      </c>
      <c r="C16" s="115" t="s">
        <v>27</v>
      </c>
      <c r="D16" s="117">
        <v>2443</v>
      </c>
      <c r="E16" s="117">
        <v>8736</v>
      </c>
      <c r="F16" s="117">
        <v>21603</v>
      </c>
      <c r="G16" s="118"/>
      <c r="H16" s="117">
        <v>2017</v>
      </c>
      <c r="I16" s="118"/>
      <c r="J16" s="117">
        <v>5874</v>
      </c>
      <c r="K16" s="118"/>
      <c r="L16" s="117">
        <v>5732</v>
      </c>
      <c r="M16" s="118"/>
      <c r="N16" s="117">
        <v>2884</v>
      </c>
      <c r="O16" s="117">
        <v>35708</v>
      </c>
      <c r="P16" s="118"/>
      <c r="Q16" s="118"/>
      <c r="R16" s="117">
        <v>724</v>
      </c>
      <c r="S16" s="118"/>
      <c r="T16" s="117">
        <v>10676</v>
      </c>
      <c r="U16" s="117">
        <v>10040</v>
      </c>
      <c r="V16" s="118"/>
      <c r="W16" s="118"/>
      <c r="X16" s="118"/>
      <c r="Y16" s="117">
        <v>6053</v>
      </c>
      <c r="Z16" s="117">
        <v>936</v>
      </c>
      <c r="AA16" s="118"/>
      <c r="AB16" s="118"/>
      <c r="AC16" s="117">
        <v>1652</v>
      </c>
      <c r="AD16" s="118"/>
      <c r="AE16" s="117">
        <v>967</v>
      </c>
      <c r="AF16" s="118"/>
      <c r="AG16" s="118"/>
      <c r="AH16" s="118"/>
      <c r="AI16" s="118"/>
      <c r="AJ16" s="117">
        <v>348</v>
      </c>
      <c r="AK16" s="118"/>
      <c r="AL16" s="117">
        <v>1047</v>
      </c>
      <c r="AM16" s="117">
        <v>12974</v>
      </c>
      <c r="AN16" s="118"/>
      <c r="AO16" s="118"/>
      <c r="AP16" s="118"/>
      <c r="AQ16" s="117">
        <v>184</v>
      </c>
      <c r="AR16" s="118"/>
      <c r="AS16" s="117">
        <v>137068</v>
      </c>
      <c r="AT16" s="118"/>
      <c r="AU16" s="118"/>
      <c r="AV16" s="118"/>
      <c r="AW16" s="118"/>
      <c r="AX16" s="118"/>
      <c r="AY16" s="117">
        <v>34262</v>
      </c>
      <c r="AZ16" s="117">
        <v>3051</v>
      </c>
      <c r="BA16" s="117">
        <v>4458</v>
      </c>
    </row>
    <row r="17" spans="2:53" x14ac:dyDescent="0.2">
      <c r="B17" s="114">
        <v>2009</v>
      </c>
      <c r="C17" s="115" t="s">
        <v>21</v>
      </c>
      <c r="D17" s="117">
        <v>9875</v>
      </c>
      <c r="E17" s="117">
        <v>39013</v>
      </c>
      <c r="F17" s="117">
        <v>78203</v>
      </c>
      <c r="G17" s="118"/>
      <c r="H17" s="117">
        <v>6984</v>
      </c>
      <c r="I17" s="118"/>
      <c r="J17" s="117">
        <v>23394</v>
      </c>
      <c r="K17" s="118"/>
      <c r="L17" s="117">
        <v>16240</v>
      </c>
      <c r="M17" s="118"/>
      <c r="N17" s="117">
        <v>10364</v>
      </c>
      <c r="O17" s="117">
        <v>139374</v>
      </c>
      <c r="P17" s="118"/>
      <c r="Q17" s="118"/>
      <c r="R17" s="117">
        <v>2578</v>
      </c>
      <c r="S17" s="118"/>
      <c r="T17" s="117">
        <v>44778</v>
      </c>
      <c r="U17" s="117">
        <v>46808</v>
      </c>
      <c r="V17" s="118"/>
      <c r="W17" s="118"/>
      <c r="X17" s="118"/>
      <c r="Y17" s="117">
        <v>27291</v>
      </c>
      <c r="Z17" s="117">
        <v>4133</v>
      </c>
      <c r="AA17" s="118"/>
      <c r="AB17" s="118"/>
      <c r="AC17" s="117">
        <v>5301</v>
      </c>
      <c r="AD17" s="118"/>
      <c r="AE17" s="117">
        <v>3303</v>
      </c>
      <c r="AF17" s="118"/>
      <c r="AG17" s="118"/>
      <c r="AH17" s="118"/>
      <c r="AI17" s="118"/>
      <c r="AJ17" s="117">
        <v>2013</v>
      </c>
      <c r="AK17" s="118"/>
      <c r="AL17" s="117">
        <v>4643</v>
      </c>
      <c r="AM17" s="117">
        <v>51418</v>
      </c>
      <c r="AN17" s="118"/>
      <c r="AO17" s="118"/>
      <c r="AP17" s="118"/>
      <c r="AQ17" s="117">
        <v>508</v>
      </c>
      <c r="AR17" s="118"/>
      <c r="AS17" s="118"/>
      <c r="AT17" s="118"/>
      <c r="AU17" s="118"/>
      <c r="AV17" s="118"/>
      <c r="AW17" s="118"/>
      <c r="AX17" s="118"/>
      <c r="AY17" s="117">
        <v>138736</v>
      </c>
      <c r="AZ17" s="117">
        <v>11761</v>
      </c>
      <c r="BA17" s="117">
        <v>17876</v>
      </c>
    </row>
    <row r="18" spans="2:53" x14ac:dyDescent="0.2">
      <c r="B18" s="114">
        <v>2009</v>
      </c>
      <c r="C18" s="115" t="s">
        <v>22</v>
      </c>
      <c r="D18" s="117">
        <v>9113</v>
      </c>
      <c r="E18" s="117">
        <v>38450</v>
      </c>
      <c r="F18" s="117">
        <v>92252</v>
      </c>
      <c r="G18" s="118"/>
      <c r="H18" s="117">
        <v>7773</v>
      </c>
      <c r="I18" s="118"/>
      <c r="J18" s="117">
        <v>24937</v>
      </c>
      <c r="K18" s="118"/>
      <c r="L18" s="117">
        <v>21410</v>
      </c>
      <c r="M18" s="118"/>
      <c r="N18" s="117">
        <v>11627</v>
      </c>
      <c r="O18" s="117">
        <v>155170</v>
      </c>
      <c r="P18" s="118"/>
      <c r="Q18" s="118"/>
      <c r="R18" s="117">
        <v>2710</v>
      </c>
      <c r="S18" s="118"/>
      <c r="T18" s="117">
        <v>48902</v>
      </c>
      <c r="U18" s="117">
        <v>60151</v>
      </c>
      <c r="V18" s="118"/>
      <c r="W18" s="118"/>
      <c r="X18" s="118"/>
      <c r="Y18" s="117">
        <v>30356</v>
      </c>
      <c r="Z18" s="117">
        <v>4349</v>
      </c>
      <c r="AA18" s="118"/>
      <c r="AB18" s="118"/>
      <c r="AC18" s="117">
        <v>5577</v>
      </c>
      <c r="AD18" s="118"/>
      <c r="AE18" s="117">
        <v>2806</v>
      </c>
      <c r="AF18" s="118"/>
      <c r="AG18" s="118"/>
      <c r="AH18" s="118"/>
      <c r="AI18" s="118"/>
      <c r="AJ18" s="117">
        <v>2054</v>
      </c>
      <c r="AK18" s="118"/>
      <c r="AL18" s="117">
        <v>4632</v>
      </c>
      <c r="AM18" s="117">
        <v>65865</v>
      </c>
      <c r="AN18" s="118"/>
      <c r="AO18" s="118"/>
      <c r="AP18" s="118"/>
      <c r="AQ18" s="117">
        <v>657</v>
      </c>
      <c r="AR18" s="118"/>
      <c r="AS18" s="118"/>
      <c r="AT18" s="118"/>
      <c r="AU18" s="118"/>
      <c r="AV18" s="118"/>
      <c r="AW18" s="118"/>
      <c r="AX18" s="118"/>
      <c r="AY18" s="117">
        <v>152596</v>
      </c>
      <c r="AZ18" s="117">
        <v>11365</v>
      </c>
      <c r="BA18" s="117">
        <v>21782</v>
      </c>
    </row>
    <row r="19" spans="2:53" ht="24" x14ac:dyDescent="0.2">
      <c r="B19" s="114">
        <v>2009</v>
      </c>
      <c r="C19" s="115" t="s">
        <v>23</v>
      </c>
      <c r="D19" s="117">
        <v>11781</v>
      </c>
      <c r="E19" s="117">
        <v>45381</v>
      </c>
      <c r="F19" s="117">
        <v>106257</v>
      </c>
      <c r="G19" s="118"/>
      <c r="H19" s="117">
        <v>10691</v>
      </c>
      <c r="I19" s="118"/>
      <c r="J19" s="117">
        <v>30512</v>
      </c>
      <c r="K19" s="118"/>
      <c r="L19" s="117">
        <v>20931</v>
      </c>
      <c r="M19" s="118"/>
      <c r="N19" s="117">
        <v>15400</v>
      </c>
      <c r="O19" s="117">
        <v>180292</v>
      </c>
      <c r="P19" s="118"/>
      <c r="Q19" s="118"/>
      <c r="R19" s="117">
        <v>3429</v>
      </c>
      <c r="S19" s="118"/>
      <c r="T19" s="117">
        <v>54502</v>
      </c>
      <c r="U19" s="117">
        <v>57484</v>
      </c>
      <c r="V19" s="118"/>
      <c r="W19" s="118"/>
      <c r="X19" s="118"/>
      <c r="Y19" s="117">
        <v>30471</v>
      </c>
      <c r="Z19" s="117">
        <v>4964</v>
      </c>
      <c r="AA19" s="118"/>
      <c r="AB19" s="118"/>
      <c r="AC19" s="117">
        <v>6191</v>
      </c>
      <c r="AD19" s="118"/>
      <c r="AE19" s="117">
        <v>3299</v>
      </c>
      <c r="AF19" s="118"/>
      <c r="AG19" s="118"/>
      <c r="AH19" s="118"/>
      <c r="AI19" s="118"/>
      <c r="AJ19" s="117">
        <v>2626</v>
      </c>
      <c r="AK19" s="118"/>
      <c r="AL19" s="117">
        <v>4695</v>
      </c>
      <c r="AM19" s="117">
        <v>65537</v>
      </c>
      <c r="AN19" s="118"/>
      <c r="AO19" s="118"/>
      <c r="AP19" s="118"/>
      <c r="AQ19" s="117">
        <v>625</v>
      </c>
      <c r="AR19" s="118"/>
      <c r="AS19" s="118"/>
      <c r="AT19" s="118"/>
      <c r="AU19" s="118"/>
      <c r="AV19" s="118"/>
      <c r="AW19" s="118"/>
      <c r="AX19" s="118"/>
      <c r="AY19" s="117">
        <v>178960</v>
      </c>
      <c r="AZ19" s="117">
        <v>14119</v>
      </c>
      <c r="BA19" s="117">
        <v>25077</v>
      </c>
    </row>
    <row r="20" spans="2:53" x14ac:dyDescent="0.2">
      <c r="B20" s="114">
        <v>2009</v>
      </c>
      <c r="C20" s="115" t="s">
        <v>24</v>
      </c>
      <c r="D20" s="117">
        <v>6563</v>
      </c>
      <c r="E20" s="117">
        <v>31394</v>
      </c>
      <c r="F20" s="117">
        <v>59904</v>
      </c>
      <c r="G20" s="118"/>
      <c r="H20" s="117">
        <v>5409</v>
      </c>
      <c r="I20" s="118"/>
      <c r="J20" s="117">
        <v>15379</v>
      </c>
      <c r="K20" s="118"/>
      <c r="L20" s="117">
        <v>12719</v>
      </c>
      <c r="M20" s="118"/>
      <c r="N20" s="117">
        <v>6309</v>
      </c>
      <c r="O20" s="117">
        <v>124740</v>
      </c>
      <c r="P20" s="118"/>
      <c r="Q20" s="118"/>
      <c r="R20" s="117">
        <v>1965</v>
      </c>
      <c r="S20" s="118"/>
      <c r="T20" s="117">
        <v>30330</v>
      </c>
      <c r="U20" s="117">
        <v>36665</v>
      </c>
      <c r="V20" s="118"/>
      <c r="W20" s="118"/>
      <c r="X20" s="118"/>
      <c r="Y20" s="117">
        <v>18655</v>
      </c>
      <c r="Z20" s="117">
        <v>2980</v>
      </c>
      <c r="AA20" s="118"/>
      <c r="AB20" s="118"/>
      <c r="AC20" s="117">
        <v>3406</v>
      </c>
      <c r="AD20" s="118"/>
      <c r="AE20" s="117">
        <v>1940</v>
      </c>
      <c r="AF20" s="118"/>
      <c r="AG20" s="118"/>
      <c r="AH20" s="118"/>
      <c r="AI20" s="118"/>
      <c r="AJ20" s="117">
        <v>1270</v>
      </c>
      <c r="AK20" s="118"/>
      <c r="AL20" s="117">
        <v>3719</v>
      </c>
      <c r="AM20" s="117">
        <v>39917</v>
      </c>
      <c r="AN20" s="118"/>
      <c r="AO20" s="118"/>
      <c r="AP20" s="118"/>
      <c r="AQ20" s="117">
        <v>295</v>
      </c>
      <c r="AR20" s="118"/>
      <c r="AS20" s="118"/>
      <c r="AT20" s="118"/>
      <c r="AU20" s="118"/>
      <c r="AV20" s="118"/>
      <c r="AW20" s="118"/>
      <c r="AX20" s="118"/>
      <c r="AY20" s="117">
        <v>105165</v>
      </c>
      <c r="AZ20" s="117">
        <v>8211</v>
      </c>
      <c r="BA20" s="117">
        <v>13114</v>
      </c>
    </row>
    <row r="21" spans="2:53" x14ac:dyDescent="0.2">
      <c r="B21" s="114">
        <v>2009</v>
      </c>
      <c r="C21" s="115" t="s">
        <v>25</v>
      </c>
      <c r="D21" s="117">
        <v>4378</v>
      </c>
      <c r="E21" s="117">
        <v>18335</v>
      </c>
      <c r="F21" s="117">
        <v>48387</v>
      </c>
      <c r="G21" s="118"/>
      <c r="H21" s="117">
        <v>3496</v>
      </c>
      <c r="I21" s="118"/>
      <c r="J21" s="117">
        <v>13077</v>
      </c>
      <c r="K21" s="118"/>
      <c r="L21" s="117">
        <v>7807</v>
      </c>
      <c r="M21" s="118"/>
      <c r="N21" s="117">
        <v>7957</v>
      </c>
      <c r="O21" s="117">
        <v>78744</v>
      </c>
      <c r="P21" s="118"/>
      <c r="Q21" s="118"/>
      <c r="R21" s="117">
        <v>1273</v>
      </c>
      <c r="S21" s="118"/>
      <c r="T21" s="117">
        <v>24258</v>
      </c>
      <c r="U21" s="117">
        <v>18852</v>
      </c>
      <c r="V21" s="118"/>
      <c r="W21" s="118"/>
      <c r="X21" s="118"/>
      <c r="Y21" s="117">
        <v>14330</v>
      </c>
      <c r="Z21" s="117">
        <v>2560</v>
      </c>
      <c r="AA21" s="118"/>
      <c r="AB21" s="118"/>
      <c r="AC21" s="117">
        <v>2851</v>
      </c>
      <c r="AD21" s="118"/>
      <c r="AE21" s="117">
        <v>1485</v>
      </c>
      <c r="AF21" s="118"/>
      <c r="AG21" s="118"/>
      <c r="AH21" s="118"/>
      <c r="AI21" s="118"/>
      <c r="AJ21" s="117">
        <v>1014</v>
      </c>
      <c r="AK21" s="118"/>
      <c r="AL21" s="117">
        <v>2326</v>
      </c>
      <c r="AM21" s="117">
        <v>33362</v>
      </c>
      <c r="AN21" s="118"/>
      <c r="AO21" s="118"/>
      <c r="AP21" s="118"/>
      <c r="AQ21" s="117">
        <v>159</v>
      </c>
      <c r="AR21" s="118"/>
      <c r="AS21" s="118"/>
      <c r="AT21" s="118"/>
      <c r="AU21" s="118"/>
      <c r="AV21" s="118"/>
      <c r="AW21" s="118"/>
      <c r="AX21" s="118"/>
      <c r="AY21" s="117">
        <v>77464</v>
      </c>
      <c r="AZ21" s="117">
        <v>6023</v>
      </c>
      <c r="BA21" s="117">
        <v>10445</v>
      </c>
    </row>
    <row r="22" spans="2:53" x14ac:dyDescent="0.2">
      <c r="B22" s="114">
        <v>2009</v>
      </c>
      <c r="C22" s="115" t="s">
        <v>26</v>
      </c>
      <c r="D22" s="117">
        <v>7719</v>
      </c>
      <c r="E22" s="117">
        <v>26072</v>
      </c>
      <c r="F22" s="117">
        <v>62203</v>
      </c>
      <c r="G22" s="118"/>
      <c r="H22" s="117">
        <v>5495</v>
      </c>
      <c r="I22" s="118"/>
      <c r="J22" s="117">
        <v>17617</v>
      </c>
      <c r="K22" s="118"/>
      <c r="L22" s="117">
        <v>13083</v>
      </c>
      <c r="M22" s="118"/>
      <c r="N22" s="117">
        <v>7318</v>
      </c>
      <c r="O22" s="117">
        <v>98615</v>
      </c>
      <c r="P22" s="118"/>
      <c r="Q22" s="118"/>
      <c r="R22" s="117">
        <v>1908</v>
      </c>
      <c r="S22" s="118"/>
      <c r="T22" s="117">
        <v>32296</v>
      </c>
      <c r="U22" s="117">
        <v>27966</v>
      </c>
      <c r="V22" s="118"/>
      <c r="W22" s="118"/>
      <c r="X22" s="118"/>
      <c r="Y22" s="117">
        <v>18779</v>
      </c>
      <c r="Z22" s="117">
        <v>2899</v>
      </c>
      <c r="AA22" s="118"/>
      <c r="AB22" s="118"/>
      <c r="AC22" s="117">
        <v>4027</v>
      </c>
      <c r="AD22" s="118"/>
      <c r="AE22" s="117">
        <v>1951</v>
      </c>
      <c r="AF22" s="118"/>
      <c r="AG22" s="118"/>
      <c r="AH22" s="118"/>
      <c r="AI22" s="118"/>
      <c r="AJ22" s="117">
        <v>1445</v>
      </c>
      <c r="AK22" s="118"/>
      <c r="AL22" s="117">
        <v>2985</v>
      </c>
      <c r="AM22" s="117">
        <v>36209</v>
      </c>
      <c r="AN22" s="118"/>
      <c r="AO22" s="118"/>
      <c r="AP22" s="118"/>
      <c r="AQ22" s="117">
        <v>440</v>
      </c>
      <c r="AR22" s="118"/>
      <c r="AS22" s="118"/>
      <c r="AT22" s="118"/>
      <c r="AU22" s="118"/>
      <c r="AV22" s="118"/>
      <c r="AW22" s="118"/>
      <c r="AX22" s="118"/>
      <c r="AY22" s="117">
        <v>103696</v>
      </c>
      <c r="AZ22" s="117">
        <v>8659</v>
      </c>
      <c r="BA22" s="117">
        <v>13443</v>
      </c>
    </row>
    <row r="23" spans="2:53" x14ac:dyDescent="0.2">
      <c r="B23" s="114">
        <v>2009</v>
      </c>
      <c r="C23" s="115" t="s">
        <v>27</v>
      </c>
      <c r="D23" s="117">
        <v>2534</v>
      </c>
      <c r="E23" s="117">
        <v>8868</v>
      </c>
      <c r="F23" s="117">
        <v>22312</v>
      </c>
      <c r="G23" s="118"/>
      <c r="H23" s="117">
        <v>2368</v>
      </c>
      <c r="I23" s="118"/>
      <c r="J23" s="117">
        <v>5809</v>
      </c>
      <c r="K23" s="118"/>
      <c r="L23" s="117">
        <v>6687</v>
      </c>
      <c r="M23" s="118"/>
      <c r="N23" s="117">
        <v>2876</v>
      </c>
      <c r="O23" s="117">
        <v>35560</v>
      </c>
      <c r="P23" s="118"/>
      <c r="Q23" s="118"/>
      <c r="R23" s="117">
        <v>773</v>
      </c>
      <c r="S23" s="118"/>
      <c r="T23" s="117">
        <v>10834</v>
      </c>
      <c r="U23" s="117">
        <v>10606</v>
      </c>
      <c r="V23" s="118"/>
      <c r="W23" s="118"/>
      <c r="X23" s="118"/>
      <c r="Y23" s="117">
        <v>6291</v>
      </c>
      <c r="Z23" s="117">
        <v>957</v>
      </c>
      <c r="AA23" s="118"/>
      <c r="AB23" s="118"/>
      <c r="AC23" s="117">
        <v>1579</v>
      </c>
      <c r="AD23" s="118"/>
      <c r="AE23" s="117">
        <v>946</v>
      </c>
      <c r="AF23" s="118"/>
      <c r="AG23" s="118"/>
      <c r="AH23" s="118"/>
      <c r="AI23" s="118"/>
      <c r="AJ23" s="117">
        <v>462</v>
      </c>
      <c r="AK23" s="118"/>
      <c r="AL23" s="117">
        <v>1067</v>
      </c>
      <c r="AM23" s="117">
        <v>13615</v>
      </c>
      <c r="AN23" s="118"/>
      <c r="AO23" s="118"/>
      <c r="AP23" s="118"/>
      <c r="AQ23" s="117">
        <v>126</v>
      </c>
      <c r="AR23" s="118"/>
      <c r="AS23" s="118"/>
      <c r="AT23" s="118"/>
      <c r="AU23" s="118"/>
      <c r="AV23" s="118"/>
      <c r="AW23" s="118"/>
      <c r="AX23" s="118"/>
      <c r="AY23" s="117">
        <v>36537</v>
      </c>
      <c r="AZ23" s="117">
        <v>3118</v>
      </c>
      <c r="BA23" s="117">
        <v>4647</v>
      </c>
    </row>
    <row r="24" spans="2:53" x14ac:dyDescent="0.2">
      <c r="B24" s="114">
        <v>2010</v>
      </c>
      <c r="C24" s="115" t="s">
        <v>21</v>
      </c>
      <c r="D24" s="117">
        <v>10030</v>
      </c>
      <c r="E24" s="117">
        <v>39497</v>
      </c>
      <c r="F24" s="117">
        <v>79982</v>
      </c>
      <c r="G24" s="118"/>
      <c r="H24" s="117">
        <v>8026</v>
      </c>
      <c r="I24" s="117">
        <v>2934</v>
      </c>
      <c r="J24" s="117">
        <v>23181</v>
      </c>
      <c r="K24" s="118"/>
      <c r="L24" s="117">
        <v>17197</v>
      </c>
      <c r="M24" s="118"/>
      <c r="N24" s="117">
        <v>10443</v>
      </c>
      <c r="O24" s="117">
        <v>139498</v>
      </c>
      <c r="P24" s="118"/>
      <c r="Q24" s="118"/>
      <c r="R24" s="117">
        <v>2846</v>
      </c>
      <c r="S24" s="118"/>
      <c r="T24" s="117">
        <v>45613</v>
      </c>
      <c r="U24" s="118"/>
      <c r="V24" s="117">
        <v>53384</v>
      </c>
      <c r="W24" s="118"/>
      <c r="X24" s="118"/>
      <c r="Y24" s="117">
        <v>28465</v>
      </c>
      <c r="Z24" s="117">
        <v>4101</v>
      </c>
      <c r="AA24" s="118"/>
      <c r="AB24" s="118"/>
      <c r="AC24" s="117">
        <v>5251</v>
      </c>
      <c r="AD24" s="118"/>
      <c r="AE24" s="118"/>
      <c r="AF24" s="117">
        <v>3317</v>
      </c>
      <c r="AG24" s="118"/>
      <c r="AH24" s="118"/>
      <c r="AI24" s="118"/>
      <c r="AJ24" s="117">
        <v>2067</v>
      </c>
      <c r="AK24" s="118"/>
      <c r="AL24" s="117">
        <v>4846</v>
      </c>
      <c r="AM24" s="117">
        <v>53678</v>
      </c>
      <c r="AN24" s="118"/>
      <c r="AO24" s="118"/>
      <c r="AP24" s="118"/>
      <c r="AQ24" s="117">
        <v>629</v>
      </c>
      <c r="AR24" s="118"/>
      <c r="AS24" s="117">
        <v>539762</v>
      </c>
      <c r="AT24" s="118"/>
      <c r="AU24" s="118"/>
      <c r="AV24" s="118"/>
      <c r="AW24" s="118"/>
      <c r="AX24" s="118"/>
      <c r="AY24" s="117">
        <v>141049</v>
      </c>
      <c r="AZ24" s="117">
        <v>11878</v>
      </c>
      <c r="BA24" s="117">
        <v>18431</v>
      </c>
    </row>
    <row r="25" spans="2:53" x14ac:dyDescent="0.2">
      <c r="B25" s="114">
        <v>2010</v>
      </c>
      <c r="C25" s="115" t="s">
        <v>22</v>
      </c>
      <c r="D25" s="117">
        <v>9423</v>
      </c>
      <c r="E25" s="117">
        <v>38957</v>
      </c>
      <c r="F25" s="117">
        <v>92672</v>
      </c>
      <c r="G25" s="118"/>
      <c r="H25" s="117">
        <v>8709</v>
      </c>
      <c r="I25" s="117">
        <v>3263</v>
      </c>
      <c r="J25" s="117">
        <v>24566</v>
      </c>
      <c r="K25" s="118"/>
      <c r="L25" s="117">
        <v>21294</v>
      </c>
      <c r="M25" s="118"/>
      <c r="N25" s="117">
        <v>11763</v>
      </c>
      <c r="O25" s="117">
        <v>153877</v>
      </c>
      <c r="P25" s="118"/>
      <c r="Q25" s="118"/>
      <c r="R25" s="117">
        <v>2790</v>
      </c>
      <c r="S25" s="118"/>
      <c r="T25" s="117">
        <v>49894</v>
      </c>
      <c r="U25" s="118"/>
      <c r="V25" s="117">
        <v>58434</v>
      </c>
      <c r="W25" s="118"/>
      <c r="X25" s="118"/>
      <c r="Y25" s="117">
        <v>31830</v>
      </c>
      <c r="Z25" s="117">
        <v>4365</v>
      </c>
      <c r="AA25" s="118"/>
      <c r="AB25" s="118"/>
      <c r="AC25" s="117">
        <v>5484</v>
      </c>
      <c r="AD25" s="118"/>
      <c r="AE25" s="118"/>
      <c r="AF25" s="117">
        <v>2858</v>
      </c>
      <c r="AG25" s="118"/>
      <c r="AH25" s="118"/>
      <c r="AI25" s="118"/>
      <c r="AJ25" s="117">
        <v>2077</v>
      </c>
      <c r="AK25" s="118"/>
      <c r="AL25" s="117">
        <v>4667</v>
      </c>
      <c r="AM25" s="117">
        <v>66224</v>
      </c>
      <c r="AN25" s="118"/>
      <c r="AO25" s="118"/>
      <c r="AP25" s="118"/>
      <c r="AQ25" s="117">
        <v>870</v>
      </c>
      <c r="AR25" s="118"/>
      <c r="AS25" s="117">
        <v>592113</v>
      </c>
      <c r="AT25" s="118"/>
      <c r="AU25" s="118"/>
      <c r="AV25" s="118"/>
      <c r="AW25" s="118"/>
      <c r="AX25" s="118"/>
      <c r="AY25" s="117">
        <v>153795</v>
      </c>
      <c r="AZ25" s="117">
        <v>11468</v>
      </c>
      <c r="BA25" s="117">
        <v>22168</v>
      </c>
    </row>
    <row r="26" spans="2:53" ht="24" x14ac:dyDescent="0.2">
      <c r="B26" s="114">
        <v>2010</v>
      </c>
      <c r="C26" s="115" t="s">
        <v>23</v>
      </c>
      <c r="D26" s="117">
        <v>12246</v>
      </c>
      <c r="E26" s="117">
        <v>46378</v>
      </c>
      <c r="F26" s="117">
        <v>109006</v>
      </c>
      <c r="G26" s="118"/>
      <c r="H26" s="117">
        <v>12102</v>
      </c>
      <c r="I26" s="117">
        <v>5877</v>
      </c>
      <c r="J26" s="117">
        <v>30277</v>
      </c>
      <c r="K26" s="118"/>
      <c r="L26" s="117">
        <v>23870</v>
      </c>
      <c r="M26" s="118"/>
      <c r="N26" s="117">
        <v>15714</v>
      </c>
      <c r="O26" s="117">
        <v>180006</v>
      </c>
      <c r="P26" s="118"/>
      <c r="Q26" s="118"/>
      <c r="R26" s="117">
        <v>3504</v>
      </c>
      <c r="S26" s="118"/>
      <c r="T26" s="117">
        <v>55738</v>
      </c>
      <c r="U26" s="118"/>
      <c r="V26" s="117">
        <v>60223</v>
      </c>
      <c r="W26" s="118"/>
      <c r="X26" s="118"/>
      <c r="Y26" s="117">
        <v>32126</v>
      </c>
      <c r="Z26" s="117">
        <v>5020</v>
      </c>
      <c r="AA26" s="118"/>
      <c r="AB26" s="118"/>
      <c r="AC26" s="117">
        <v>6221</v>
      </c>
      <c r="AD26" s="118"/>
      <c r="AE26" s="118"/>
      <c r="AF26" s="117">
        <v>3362</v>
      </c>
      <c r="AG26" s="118"/>
      <c r="AH26" s="118"/>
      <c r="AI26" s="118"/>
      <c r="AJ26" s="117">
        <v>2697</v>
      </c>
      <c r="AK26" s="118"/>
      <c r="AL26" s="117">
        <v>5012</v>
      </c>
      <c r="AM26" s="117">
        <v>69697</v>
      </c>
      <c r="AN26" s="118"/>
      <c r="AO26" s="118"/>
      <c r="AP26" s="118"/>
      <c r="AQ26" s="117">
        <v>888</v>
      </c>
      <c r="AR26" s="118"/>
      <c r="AS26" s="117">
        <v>702673</v>
      </c>
      <c r="AT26" s="118"/>
      <c r="AU26" s="118"/>
      <c r="AV26" s="118"/>
      <c r="AW26" s="118"/>
      <c r="AX26" s="118"/>
      <c r="AY26" s="117">
        <v>182644</v>
      </c>
      <c r="AZ26" s="117">
        <v>14378</v>
      </c>
      <c r="BA26" s="117">
        <v>26262</v>
      </c>
    </row>
    <row r="27" spans="2:53" x14ac:dyDescent="0.2">
      <c r="B27" s="114">
        <v>2010</v>
      </c>
      <c r="C27" s="115" t="s">
        <v>24</v>
      </c>
      <c r="D27" s="117">
        <v>6743</v>
      </c>
      <c r="E27" s="117">
        <v>32080</v>
      </c>
      <c r="F27" s="117">
        <v>61020</v>
      </c>
      <c r="G27" s="118"/>
      <c r="H27" s="117">
        <v>6049</v>
      </c>
      <c r="I27" s="117">
        <v>2358</v>
      </c>
      <c r="J27" s="117">
        <v>15185</v>
      </c>
      <c r="K27" s="118"/>
      <c r="L27" s="117">
        <v>11964</v>
      </c>
      <c r="M27" s="118"/>
      <c r="N27" s="117">
        <v>6574</v>
      </c>
      <c r="O27" s="117">
        <v>125652</v>
      </c>
      <c r="P27" s="118"/>
      <c r="Q27" s="118"/>
      <c r="R27" s="117">
        <v>2134</v>
      </c>
      <c r="S27" s="118"/>
      <c r="T27" s="117">
        <v>30882</v>
      </c>
      <c r="U27" s="118"/>
      <c r="V27" s="117">
        <v>38862</v>
      </c>
      <c r="W27" s="118"/>
      <c r="X27" s="118"/>
      <c r="Y27" s="117">
        <v>19415</v>
      </c>
      <c r="Z27" s="117">
        <v>3004</v>
      </c>
      <c r="AA27" s="118"/>
      <c r="AB27" s="118"/>
      <c r="AC27" s="117">
        <v>3438</v>
      </c>
      <c r="AD27" s="118"/>
      <c r="AE27" s="118"/>
      <c r="AF27" s="117">
        <v>2037</v>
      </c>
      <c r="AG27" s="118"/>
      <c r="AH27" s="118"/>
      <c r="AI27" s="118"/>
      <c r="AJ27" s="117">
        <v>1352</v>
      </c>
      <c r="AK27" s="118"/>
      <c r="AL27" s="117">
        <v>3809</v>
      </c>
      <c r="AM27" s="117">
        <v>42827</v>
      </c>
      <c r="AN27" s="118"/>
      <c r="AO27" s="118"/>
      <c r="AP27" s="118"/>
      <c r="AQ27" s="117">
        <v>382</v>
      </c>
      <c r="AR27" s="118"/>
      <c r="AS27" s="117">
        <v>491172</v>
      </c>
      <c r="AT27" s="118"/>
      <c r="AU27" s="118"/>
      <c r="AV27" s="118"/>
      <c r="AW27" s="118"/>
      <c r="AX27" s="118"/>
      <c r="AY27" s="117">
        <v>106780</v>
      </c>
      <c r="AZ27" s="117">
        <v>8370</v>
      </c>
      <c r="BA27" s="117">
        <v>13379</v>
      </c>
    </row>
    <row r="28" spans="2:53" x14ac:dyDescent="0.2">
      <c r="B28" s="114">
        <v>2010</v>
      </c>
      <c r="C28" s="115" t="s">
        <v>25</v>
      </c>
      <c r="D28" s="117">
        <v>4513</v>
      </c>
      <c r="E28" s="117">
        <v>18526</v>
      </c>
      <c r="F28" s="117">
        <v>49780</v>
      </c>
      <c r="G28" s="118"/>
      <c r="H28" s="117">
        <v>4165</v>
      </c>
      <c r="I28" s="117">
        <v>1863</v>
      </c>
      <c r="J28" s="117">
        <v>12865</v>
      </c>
      <c r="K28" s="118"/>
      <c r="L28" s="117">
        <v>8951</v>
      </c>
      <c r="M28" s="118"/>
      <c r="N28" s="117">
        <v>7984</v>
      </c>
      <c r="O28" s="117">
        <v>78962</v>
      </c>
      <c r="P28" s="118"/>
      <c r="Q28" s="118"/>
      <c r="R28" s="117">
        <v>1329</v>
      </c>
      <c r="S28" s="118"/>
      <c r="T28" s="117">
        <v>24649</v>
      </c>
      <c r="U28" s="118"/>
      <c r="V28" s="117">
        <v>21901</v>
      </c>
      <c r="W28" s="118"/>
      <c r="X28" s="118"/>
      <c r="Y28" s="117">
        <v>14952</v>
      </c>
      <c r="Z28" s="117">
        <v>2548</v>
      </c>
      <c r="AA28" s="118"/>
      <c r="AB28" s="118"/>
      <c r="AC28" s="117">
        <v>2736</v>
      </c>
      <c r="AD28" s="118"/>
      <c r="AE28" s="118"/>
      <c r="AF28" s="117">
        <v>1445</v>
      </c>
      <c r="AG28" s="118"/>
      <c r="AH28" s="118"/>
      <c r="AI28" s="118"/>
      <c r="AJ28" s="117">
        <v>1105</v>
      </c>
      <c r="AK28" s="118"/>
      <c r="AL28" s="117">
        <v>2472</v>
      </c>
      <c r="AM28" s="117">
        <v>34756</v>
      </c>
      <c r="AN28" s="118"/>
      <c r="AO28" s="118"/>
      <c r="AP28" s="118"/>
      <c r="AQ28" s="117">
        <v>227</v>
      </c>
      <c r="AR28" s="118"/>
      <c r="AS28" s="117">
        <v>303091</v>
      </c>
      <c r="AT28" s="118"/>
      <c r="AU28" s="118"/>
      <c r="AV28" s="118"/>
      <c r="AW28" s="118"/>
      <c r="AX28" s="118"/>
      <c r="AY28" s="117">
        <v>79138</v>
      </c>
      <c r="AZ28" s="117">
        <v>6111</v>
      </c>
      <c r="BA28" s="117">
        <v>10879</v>
      </c>
    </row>
    <row r="29" spans="2:53" x14ac:dyDescent="0.2">
      <c r="B29" s="114">
        <v>2010</v>
      </c>
      <c r="C29" s="115" t="s">
        <v>26</v>
      </c>
      <c r="D29" s="117">
        <v>7881</v>
      </c>
      <c r="E29" s="117">
        <v>26459</v>
      </c>
      <c r="F29" s="117">
        <v>62859</v>
      </c>
      <c r="G29" s="118"/>
      <c r="H29" s="117">
        <v>6453</v>
      </c>
      <c r="I29" s="117">
        <v>2124</v>
      </c>
      <c r="J29" s="117">
        <v>17329</v>
      </c>
      <c r="K29" s="118"/>
      <c r="L29" s="117">
        <v>13441</v>
      </c>
      <c r="M29" s="118"/>
      <c r="N29" s="117">
        <v>7394</v>
      </c>
      <c r="O29" s="117">
        <v>98373</v>
      </c>
      <c r="P29" s="118"/>
      <c r="Q29" s="118"/>
      <c r="R29" s="117">
        <v>1965</v>
      </c>
      <c r="S29" s="118"/>
      <c r="T29" s="117">
        <v>32892</v>
      </c>
      <c r="U29" s="118"/>
      <c r="V29" s="117">
        <v>30348</v>
      </c>
      <c r="W29" s="118"/>
      <c r="X29" s="118"/>
      <c r="Y29" s="117">
        <v>19783</v>
      </c>
      <c r="Z29" s="117">
        <v>2912</v>
      </c>
      <c r="AA29" s="118"/>
      <c r="AB29" s="118"/>
      <c r="AC29" s="117">
        <v>3905</v>
      </c>
      <c r="AD29" s="118"/>
      <c r="AE29" s="118"/>
      <c r="AF29" s="117">
        <v>1969</v>
      </c>
      <c r="AG29" s="118"/>
      <c r="AH29" s="118"/>
      <c r="AI29" s="118"/>
      <c r="AJ29" s="117">
        <v>1489</v>
      </c>
      <c r="AK29" s="118"/>
      <c r="AL29" s="117">
        <v>3151</v>
      </c>
      <c r="AM29" s="117">
        <v>37460</v>
      </c>
      <c r="AN29" s="118"/>
      <c r="AO29" s="118"/>
      <c r="AP29" s="118"/>
      <c r="AQ29" s="117">
        <v>517</v>
      </c>
      <c r="AR29" s="118"/>
      <c r="AS29" s="117">
        <v>389356</v>
      </c>
      <c r="AT29" s="118"/>
      <c r="AU29" s="118"/>
      <c r="AV29" s="118"/>
      <c r="AW29" s="118"/>
      <c r="AX29" s="118"/>
      <c r="AY29" s="117">
        <v>104860</v>
      </c>
      <c r="AZ29" s="117">
        <v>8716</v>
      </c>
      <c r="BA29" s="117">
        <v>13886</v>
      </c>
    </row>
    <row r="30" spans="2:53" x14ac:dyDescent="0.2">
      <c r="B30" s="114">
        <v>2010</v>
      </c>
      <c r="C30" s="115" t="s">
        <v>27</v>
      </c>
      <c r="D30" s="117">
        <v>2567</v>
      </c>
      <c r="E30" s="117">
        <v>9055</v>
      </c>
      <c r="F30" s="117">
        <v>22748</v>
      </c>
      <c r="G30" s="118"/>
      <c r="H30" s="117">
        <v>2702</v>
      </c>
      <c r="I30" s="117">
        <v>933</v>
      </c>
      <c r="J30" s="117">
        <v>5820</v>
      </c>
      <c r="K30" s="118"/>
      <c r="L30" s="117">
        <v>6842</v>
      </c>
      <c r="M30" s="118"/>
      <c r="N30" s="117">
        <v>2872</v>
      </c>
      <c r="O30" s="117">
        <v>35400</v>
      </c>
      <c r="P30" s="118"/>
      <c r="Q30" s="118"/>
      <c r="R30" s="117">
        <v>821</v>
      </c>
      <c r="S30" s="118"/>
      <c r="T30" s="117">
        <v>11120</v>
      </c>
      <c r="U30" s="118"/>
      <c r="V30" s="117">
        <v>11231</v>
      </c>
      <c r="W30" s="118"/>
      <c r="X30" s="118"/>
      <c r="Y30" s="117">
        <v>6604</v>
      </c>
      <c r="Z30" s="117">
        <v>935</v>
      </c>
      <c r="AA30" s="118"/>
      <c r="AB30" s="118"/>
      <c r="AC30" s="117">
        <v>1514</v>
      </c>
      <c r="AD30" s="118"/>
      <c r="AE30" s="118"/>
      <c r="AF30" s="117">
        <v>932</v>
      </c>
      <c r="AG30" s="118"/>
      <c r="AH30" s="118"/>
      <c r="AI30" s="118"/>
      <c r="AJ30" s="117">
        <v>511</v>
      </c>
      <c r="AK30" s="118"/>
      <c r="AL30" s="117">
        <v>1112</v>
      </c>
      <c r="AM30" s="117">
        <v>13964</v>
      </c>
      <c r="AN30" s="118"/>
      <c r="AO30" s="118"/>
      <c r="AP30" s="118"/>
      <c r="AQ30" s="117">
        <v>206</v>
      </c>
      <c r="AR30" s="118"/>
      <c r="AS30" s="117">
        <v>137525</v>
      </c>
      <c r="AT30" s="118"/>
      <c r="AU30" s="118"/>
      <c r="AV30" s="118"/>
      <c r="AW30" s="118"/>
      <c r="AX30" s="118"/>
      <c r="AY30" s="117">
        <v>37236</v>
      </c>
      <c r="AZ30" s="117">
        <v>3211</v>
      </c>
      <c r="BA30" s="117">
        <v>4819</v>
      </c>
    </row>
    <row r="31" spans="2:53" x14ac:dyDescent="0.2">
      <c r="B31" s="114">
        <v>2011</v>
      </c>
      <c r="C31" s="115" t="s">
        <v>21</v>
      </c>
      <c r="D31" s="117">
        <v>10109</v>
      </c>
      <c r="E31" s="117">
        <v>39724</v>
      </c>
      <c r="F31" s="117">
        <v>81003</v>
      </c>
      <c r="G31" s="118"/>
      <c r="H31" s="117">
        <v>9170</v>
      </c>
      <c r="I31" s="117">
        <v>5740</v>
      </c>
      <c r="J31" s="117">
        <v>22847</v>
      </c>
      <c r="K31" s="118"/>
      <c r="L31" s="117">
        <v>17922</v>
      </c>
      <c r="M31" s="118"/>
      <c r="N31" s="117">
        <v>10923</v>
      </c>
      <c r="O31" s="117">
        <v>139629</v>
      </c>
      <c r="P31" s="118"/>
      <c r="Q31" s="118"/>
      <c r="R31" s="117">
        <v>2966</v>
      </c>
      <c r="S31" s="118"/>
      <c r="T31" s="117">
        <v>46409</v>
      </c>
      <c r="U31" s="118"/>
      <c r="V31" s="117">
        <v>55707</v>
      </c>
      <c r="W31" s="118"/>
      <c r="X31" s="118"/>
      <c r="Y31" s="117">
        <v>29710</v>
      </c>
      <c r="Z31" s="117">
        <v>4132</v>
      </c>
      <c r="AA31" s="118"/>
      <c r="AB31" s="118"/>
      <c r="AC31" s="117">
        <v>5280</v>
      </c>
      <c r="AD31" s="118"/>
      <c r="AE31" s="118"/>
      <c r="AF31" s="117">
        <v>3314</v>
      </c>
      <c r="AG31" s="118"/>
      <c r="AH31" s="118"/>
      <c r="AI31" s="118"/>
      <c r="AJ31" s="117">
        <v>2096</v>
      </c>
      <c r="AK31" s="118"/>
      <c r="AL31" s="117">
        <v>5030</v>
      </c>
      <c r="AM31" s="117">
        <v>55391</v>
      </c>
      <c r="AN31" s="118"/>
      <c r="AO31" s="118"/>
      <c r="AP31" s="118"/>
      <c r="AQ31" s="117">
        <v>703</v>
      </c>
      <c r="AR31" s="118"/>
      <c r="AS31" s="117">
        <v>541356</v>
      </c>
      <c r="AT31" s="118"/>
      <c r="AU31" s="118"/>
      <c r="AV31" s="118"/>
      <c r="AW31" s="118"/>
      <c r="AX31" s="118"/>
      <c r="AY31" s="117">
        <v>142789</v>
      </c>
      <c r="AZ31" s="117">
        <v>12101</v>
      </c>
      <c r="BA31" s="117">
        <v>19207</v>
      </c>
    </row>
    <row r="32" spans="2:53" x14ac:dyDescent="0.2">
      <c r="B32" s="114">
        <v>2011</v>
      </c>
      <c r="C32" s="115" t="s">
        <v>22</v>
      </c>
      <c r="D32" s="117">
        <v>9770</v>
      </c>
      <c r="E32" s="117">
        <v>39493</v>
      </c>
      <c r="F32" s="117">
        <v>94425</v>
      </c>
      <c r="G32" s="118"/>
      <c r="H32" s="117">
        <v>9934</v>
      </c>
      <c r="I32" s="117">
        <v>6676</v>
      </c>
      <c r="J32" s="117">
        <v>24519</v>
      </c>
      <c r="K32" s="118"/>
      <c r="L32" s="117">
        <v>21784</v>
      </c>
      <c r="M32" s="118"/>
      <c r="N32" s="117">
        <v>12229</v>
      </c>
      <c r="O32" s="117">
        <v>154931</v>
      </c>
      <c r="P32" s="118"/>
      <c r="Q32" s="118"/>
      <c r="R32" s="117">
        <v>2942</v>
      </c>
      <c r="S32" s="118"/>
      <c r="T32" s="117">
        <v>51290</v>
      </c>
      <c r="U32" s="118"/>
      <c r="V32" s="117">
        <v>58031</v>
      </c>
      <c r="W32" s="118"/>
      <c r="X32" s="118"/>
      <c r="Y32" s="117">
        <v>33587</v>
      </c>
      <c r="Z32" s="117">
        <v>4461</v>
      </c>
      <c r="AA32" s="118"/>
      <c r="AB32" s="118"/>
      <c r="AC32" s="117">
        <v>5529</v>
      </c>
      <c r="AD32" s="118"/>
      <c r="AE32" s="118"/>
      <c r="AF32" s="117">
        <v>2853</v>
      </c>
      <c r="AG32" s="118"/>
      <c r="AH32" s="118"/>
      <c r="AI32" s="118"/>
      <c r="AJ32" s="117">
        <v>2200</v>
      </c>
      <c r="AK32" s="118"/>
      <c r="AL32" s="117">
        <v>4773</v>
      </c>
      <c r="AM32" s="117">
        <v>68310</v>
      </c>
      <c r="AN32" s="118"/>
      <c r="AO32" s="118"/>
      <c r="AP32" s="118"/>
      <c r="AQ32" s="117">
        <v>1160</v>
      </c>
      <c r="AR32" s="118"/>
      <c r="AS32" s="117">
        <v>595280</v>
      </c>
      <c r="AT32" s="118"/>
      <c r="AU32" s="118"/>
      <c r="AV32" s="118"/>
      <c r="AW32" s="118"/>
      <c r="AX32" s="118"/>
      <c r="AY32" s="117">
        <v>156539</v>
      </c>
      <c r="AZ32" s="117">
        <v>11783</v>
      </c>
      <c r="BA32" s="117">
        <v>23071</v>
      </c>
    </row>
    <row r="33" spans="2:53" ht="24" x14ac:dyDescent="0.2">
      <c r="B33" s="114">
        <v>2011</v>
      </c>
      <c r="C33" s="115" t="s">
        <v>23</v>
      </c>
      <c r="D33" s="117">
        <v>12798</v>
      </c>
      <c r="E33" s="117">
        <v>47223</v>
      </c>
      <c r="F33" s="117">
        <v>111496</v>
      </c>
      <c r="G33" s="118"/>
      <c r="H33" s="117">
        <v>13670</v>
      </c>
      <c r="I33" s="117">
        <v>10537</v>
      </c>
      <c r="J33" s="117">
        <v>30025</v>
      </c>
      <c r="K33" s="118"/>
      <c r="L33" s="117">
        <v>25805</v>
      </c>
      <c r="M33" s="118"/>
      <c r="N33" s="117">
        <v>16256</v>
      </c>
      <c r="O33" s="117">
        <v>179933</v>
      </c>
      <c r="P33" s="118"/>
      <c r="Q33" s="118"/>
      <c r="R33" s="117">
        <v>3957</v>
      </c>
      <c r="S33" s="118"/>
      <c r="T33" s="117">
        <v>56869</v>
      </c>
      <c r="U33" s="118"/>
      <c r="V33" s="117">
        <v>61519</v>
      </c>
      <c r="W33" s="118"/>
      <c r="X33" s="118"/>
      <c r="Y33" s="117">
        <v>33731</v>
      </c>
      <c r="Z33" s="117">
        <v>5079</v>
      </c>
      <c r="AA33" s="118"/>
      <c r="AB33" s="118"/>
      <c r="AC33" s="117">
        <v>6458</v>
      </c>
      <c r="AD33" s="118"/>
      <c r="AE33" s="118"/>
      <c r="AF33" s="117">
        <v>3425</v>
      </c>
      <c r="AG33" s="118"/>
      <c r="AH33" s="118"/>
      <c r="AI33" s="118"/>
      <c r="AJ33" s="117">
        <v>2846</v>
      </c>
      <c r="AK33" s="118"/>
      <c r="AL33" s="117">
        <v>5250</v>
      </c>
      <c r="AM33" s="117">
        <v>71067</v>
      </c>
      <c r="AN33" s="118"/>
      <c r="AO33" s="118"/>
      <c r="AP33" s="118"/>
      <c r="AQ33" s="117">
        <v>1211</v>
      </c>
      <c r="AR33" s="118"/>
      <c r="AS33" s="117">
        <v>704259</v>
      </c>
      <c r="AT33" s="118"/>
      <c r="AU33" s="118"/>
      <c r="AV33" s="118"/>
      <c r="AW33" s="118"/>
      <c r="AX33" s="118"/>
      <c r="AY33" s="117">
        <v>185989</v>
      </c>
      <c r="AZ33" s="117">
        <v>14539</v>
      </c>
      <c r="BA33" s="117">
        <v>27452</v>
      </c>
    </row>
    <row r="34" spans="2:53" x14ac:dyDescent="0.2">
      <c r="B34" s="114">
        <v>2011</v>
      </c>
      <c r="C34" s="115" t="s">
        <v>24</v>
      </c>
      <c r="D34" s="117">
        <v>6926</v>
      </c>
      <c r="E34" s="117">
        <v>32573</v>
      </c>
      <c r="F34" s="117">
        <v>62294</v>
      </c>
      <c r="G34" s="118"/>
      <c r="H34" s="117">
        <v>6803</v>
      </c>
      <c r="I34" s="117">
        <v>4644</v>
      </c>
      <c r="J34" s="117">
        <v>15169</v>
      </c>
      <c r="K34" s="118"/>
      <c r="L34" s="117">
        <v>11334</v>
      </c>
      <c r="M34" s="118"/>
      <c r="N34" s="117">
        <v>6905</v>
      </c>
      <c r="O34" s="117">
        <v>126728</v>
      </c>
      <c r="P34" s="118"/>
      <c r="Q34" s="118"/>
      <c r="R34" s="117">
        <v>2247</v>
      </c>
      <c r="S34" s="118"/>
      <c r="T34" s="117">
        <v>31751</v>
      </c>
      <c r="U34" s="118"/>
      <c r="V34" s="117">
        <v>41846</v>
      </c>
      <c r="W34" s="118"/>
      <c r="X34" s="118"/>
      <c r="Y34" s="117">
        <v>20428</v>
      </c>
      <c r="Z34" s="117">
        <v>3050</v>
      </c>
      <c r="AA34" s="118"/>
      <c r="AB34" s="118"/>
      <c r="AC34" s="117">
        <v>3627</v>
      </c>
      <c r="AD34" s="118"/>
      <c r="AE34" s="118"/>
      <c r="AF34" s="117">
        <v>2139</v>
      </c>
      <c r="AG34" s="118"/>
      <c r="AH34" s="118"/>
      <c r="AI34" s="118"/>
      <c r="AJ34" s="117">
        <v>1470</v>
      </c>
      <c r="AK34" s="118"/>
      <c r="AL34" s="117">
        <v>3912</v>
      </c>
      <c r="AM34" s="117">
        <v>43644</v>
      </c>
      <c r="AN34" s="118"/>
      <c r="AO34" s="118"/>
      <c r="AP34" s="118"/>
      <c r="AQ34" s="117">
        <v>441</v>
      </c>
      <c r="AR34" s="118"/>
      <c r="AS34" s="117">
        <v>494659</v>
      </c>
      <c r="AT34" s="118"/>
      <c r="AU34" s="118"/>
      <c r="AV34" s="118"/>
      <c r="AW34" s="118"/>
      <c r="AX34" s="118"/>
      <c r="AY34" s="117">
        <v>108542</v>
      </c>
      <c r="AZ34" s="117">
        <v>8546</v>
      </c>
      <c r="BA34" s="117">
        <v>13623</v>
      </c>
    </row>
    <row r="35" spans="2:53" x14ac:dyDescent="0.2">
      <c r="B35" s="114">
        <v>2011</v>
      </c>
      <c r="C35" s="115" t="s">
        <v>25</v>
      </c>
      <c r="D35" s="117">
        <v>4646</v>
      </c>
      <c r="E35" s="117">
        <v>18745</v>
      </c>
      <c r="F35" s="117">
        <v>50723</v>
      </c>
      <c r="G35" s="118"/>
      <c r="H35" s="117">
        <v>4566</v>
      </c>
      <c r="I35" s="117">
        <v>3571</v>
      </c>
      <c r="J35" s="117">
        <v>12604</v>
      </c>
      <c r="K35" s="118"/>
      <c r="L35" s="117">
        <v>9565</v>
      </c>
      <c r="M35" s="118"/>
      <c r="N35" s="117">
        <v>8010</v>
      </c>
      <c r="O35" s="117">
        <v>79232</v>
      </c>
      <c r="P35" s="118"/>
      <c r="Q35" s="118"/>
      <c r="R35" s="117">
        <v>1363</v>
      </c>
      <c r="S35" s="118"/>
      <c r="T35" s="117">
        <v>24881</v>
      </c>
      <c r="U35" s="118"/>
      <c r="V35" s="117">
        <v>24271</v>
      </c>
      <c r="W35" s="118"/>
      <c r="X35" s="118"/>
      <c r="Y35" s="117">
        <v>15510</v>
      </c>
      <c r="Z35" s="117">
        <v>2585</v>
      </c>
      <c r="AA35" s="118"/>
      <c r="AB35" s="118"/>
      <c r="AC35" s="117">
        <v>2759</v>
      </c>
      <c r="AD35" s="118"/>
      <c r="AE35" s="118"/>
      <c r="AF35" s="117">
        <v>1482</v>
      </c>
      <c r="AG35" s="118"/>
      <c r="AH35" s="118"/>
      <c r="AI35" s="118"/>
      <c r="AJ35" s="117">
        <v>1155</v>
      </c>
      <c r="AK35" s="118"/>
      <c r="AL35" s="117">
        <v>2554</v>
      </c>
      <c r="AM35" s="117">
        <v>36344</v>
      </c>
      <c r="AN35" s="118"/>
      <c r="AO35" s="118"/>
      <c r="AP35" s="118"/>
      <c r="AQ35" s="117">
        <v>260</v>
      </c>
      <c r="AR35" s="118"/>
      <c r="AS35" s="117">
        <v>303942</v>
      </c>
      <c r="AT35" s="118"/>
      <c r="AU35" s="118"/>
      <c r="AV35" s="118"/>
      <c r="AW35" s="118"/>
      <c r="AX35" s="118"/>
      <c r="AY35" s="117">
        <v>80227</v>
      </c>
      <c r="AZ35" s="117">
        <v>6159</v>
      </c>
      <c r="BA35" s="117">
        <v>11344</v>
      </c>
    </row>
    <row r="36" spans="2:53" x14ac:dyDescent="0.2">
      <c r="B36" s="114">
        <v>2011</v>
      </c>
      <c r="C36" s="115" t="s">
        <v>26</v>
      </c>
      <c r="D36" s="117">
        <v>8137</v>
      </c>
      <c r="E36" s="117">
        <v>26843</v>
      </c>
      <c r="F36" s="117">
        <v>63318</v>
      </c>
      <c r="G36" s="118"/>
      <c r="H36" s="117">
        <v>7434</v>
      </c>
      <c r="I36" s="117">
        <v>4133</v>
      </c>
      <c r="J36" s="117">
        <v>17147</v>
      </c>
      <c r="K36" s="118"/>
      <c r="L36" s="117">
        <v>14018</v>
      </c>
      <c r="M36" s="118"/>
      <c r="N36" s="117">
        <v>7733</v>
      </c>
      <c r="O36" s="117">
        <v>98307</v>
      </c>
      <c r="P36" s="118"/>
      <c r="Q36" s="118"/>
      <c r="R36" s="117">
        <v>2001</v>
      </c>
      <c r="S36" s="118"/>
      <c r="T36" s="117">
        <v>33448</v>
      </c>
      <c r="U36" s="118"/>
      <c r="V36" s="117">
        <v>31811</v>
      </c>
      <c r="W36" s="118"/>
      <c r="X36" s="118"/>
      <c r="Y36" s="117">
        <v>20602</v>
      </c>
      <c r="Z36" s="117">
        <v>2963</v>
      </c>
      <c r="AA36" s="118"/>
      <c r="AB36" s="118"/>
      <c r="AC36" s="117">
        <v>3869</v>
      </c>
      <c r="AD36" s="118"/>
      <c r="AE36" s="118"/>
      <c r="AF36" s="117">
        <v>1949</v>
      </c>
      <c r="AG36" s="118"/>
      <c r="AH36" s="118"/>
      <c r="AI36" s="118"/>
      <c r="AJ36" s="117">
        <v>1554</v>
      </c>
      <c r="AK36" s="118"/>
      <c r="AL36" s="117">
        <v>3197</v>
      </c>
      <c r="AM36" s="117">
        <v>39386</v>
      </c>
      <c r="AN36" s="118"/>
      <c r="AO36" s="118"/>
      <c r="AP36" s="118"/>
      <c r="AQ36" s="117">
        <v>654</v>
      </c>
      <c r="AR36" s="118"/>
      <c r="AS36" s="117">
        <v>390645</v>
      </c>
      <c r="AT36" s="118"/>
      <c r="AU36" s="118"/>
      <c r="AV36" s="118"/>
      <c r="AW36" s="118"/>
      <c r="AX36" s="118"/>
      <c r="AY36" s="117">
        <v>105977</v>
      </c>
      <c r="AZ36" s="117">
        <v>8808</v>
      </c>
      <c r="BA36" s="117">
        <v>14497</v>
      </c>
    </row>
    <row r="37" spans="2:53" x14ac:dyDescent="0.2">
      <c r="B37" s="114">
        <v>2011</v>
      </c>
      <c r="C37" s="115" t="s">
        <v>27</v>
      </c>
      <c r="D37" s="117">
        <v>2650</v>
      </c>
      <c r="E37" s="117">
        <v>9151</v>
      </c>
      <c r="F37" s="117">
        <v>23274</v>
      </c>
      <c r="G37" s="118"/>
      <c r="H37" s="117">
        <v>2949</v>
      </c>
      <c r="I37" s="117">
        <v>1769</v>
      </c>
      <c r="J37" s="117">
        <v>5803</v>
      </c>
      <c r="K37" s="118"/>
      <c r="L37" s="117">
        <v>6513</v>
      </c>
      <c r="M37" s="118"/>
      <c r="N37" s="117">
        <v>2847</v>
      </c>
      <c r="O37" s="117">
        <v>35472</v>
      </c>
      <c r="P37" s="118"/>
      <c r="Q37" s="118"/>
      <c r="R37" s="117">
        <v>821</v>
      </c>
      <c r="S37" s="118"/>
      <c r="T37" s="117">
        <v>11420</v>
      </c>
      <c r="U37" s="118"/>
      <c r="V37" s="117">
        <v>12179</v>
      </c>
      <c r="W37" s="118"/>
      <c r="X37" s="118"/>
      <c r="Y37" s="117">
        <v>6965</v>
      </c>
      <c r="Z37" s="117">
        <v>924</v>
      </c>
      <c r="AA37" s="118"/>
      <c r="AB37" s="118"/>
      <c r="AC37" s="117">
        <v>1507</v>
      </c>
      <c r="AD37" s="118"/>
      <c r="AE37" s="118"/>
      <c r="AF37" s="117">
        <v>940</v>
      </c>
      <c r="AG37" s="118"/>
      <c r="AH37" s="118"/>
      <c r="AI37" s="118"/>
      <c r="AJ37" s="117">
        <v>541</v>
      </c>
      <c r="AK37" s="118"/>
      <c r="AL37" s="117">
        <v>1141</v>
      </c>
      <c r="AM37" s="117">
        <v>14141</v>
      </c>
      <c r="AN37" s="118"/>
      <c r="AO37" s="118"/>
      <c r="AP37" s="118"/>
      <c r="AQ37" s="117">
        <v>239</v>
      </c>
      <c r="AR37" s="118"/>
      <c r="AS37" s="117">
        <v>138580</v>
      </c>
      <c r="AT37" s="118"/>
      <c r="AU37" s="118"/>
      <c r="AV37" s="118"/>
      <c r="AW37" s="118"/>
      <c r="AX37" s="118"/>
      <c r="AY37" s="117">
        <v>37828</v>
      </c>
      <c r="AZ37" s="117">
        <v>3267</v>
      </c>
      <c r="BA37" s="117">
        <v>5032</v>
      </c>
    </row>
    <row r="38" spans="2:53" x14ac:dyDescent="0.2">
      <c r="B38" s="114">
        <v>2012</v>
      </c>
      <c r="C38" s="115" t="s">
        <v>21</v>
      </c>
      <c r="D38" s="117">
        <v>10505</v>
      </c>
      <c r="E38" s="117">
        <v>40073</v>
      </c>
      <c r="F38" s="117">
        <v>82002</v>
      </c>
      <c r="G38" s="118"/>
      <c r="H38" s="117">
        <v>10181</v>
      </c>
      <c r="I38" s="117">
        <v>8353</v>
      </c>
      <c r="J38" s="117">
        <v>22583</v>
      </c>
      <c r="K38" s="118"/>
      <c r="L38" s="117">
        <v>19091</v>
      </c>
      <c r="M38" s="118"/>
      <c r="N38" s="117">
        <v>11282</v>
      </c>
      <c r="O38" s="117">
        <v>158032</v>
      </c>
      <c r="P38" s="118"/>
      <c r="Q38" s="118"/>
      <c r="R38" s="117">
        <v>3041</v>
      </c>
      <c r="S38" s="118"/>
      <c r="T38" s="117">
        <v>47057</v>
      </c>
      <c r="U38" s="118"/>
      <c r="V38" s="118"/>
      <c r="W38" s="117">
        <v>57480</v>
      </c>
      <c r="X38" s="118"/>
      <c r="Y38" s="117">
        <v>30685</v>
      </c>
      <c r="Z38" s="117">
        <v>4172</v>
      </c>
      <c r="AA38" s="118"/>
      <c r="AB38" s="118"/>
      <c r="AC38" s="117">
        <v>5317</v>
      </c>
      <c r="AD38" s="118"/>
      <c r="AE38" s="118"/>
      <c r="AF38" s="117">
        <v>3379</v>
      </c>
      <c r="AG38" s="118"/>
      <c r="AH38" s="118"/>
      <c r="AI38" s="118"/>
      <c r="AJ38" s="117">
        <v>2134</v>
      </c>
      <c r="AK38" s="118"/>
      <c r="AL38" s="117">
        <v>5192</v>
      </c>
      <c r="AM38" s="117">
        <v>55376</v>
      </c>
      <c r="AN38" s="118"/>
      <c r="AO38" s="118"/>
      <c r="AP38" s="118"/>
      <c r="AQ38" s="117">
        <v>721</v>
      </c>
      <c r="AR38" s="118"/>
      <c r="AS38" s="117">
        <v>543857</v>
      </c>
      <c r="AT38" s="118"/>
      <c r="AU38" s="118"/>
      <c r="AV38" s="118"/>
      <c r="AW38" s="118"/>
      <c r="AX38" s="118"/>
      <c r="AY38" s="117">
        <v>144412</v>
      </c>
      <c r="AZ38" s="117">
        <v>12265</v>
      </c>
      <c r="BA38" s="117">
        <v>19839</v>
      </c>
    </row>
    <row r="39" spans="2:53" x14ac:dyDescent="0.2">
      <c r="B39" s="114">
        <v>2012</v>
      </c>
      <c r="C39" s="115" t="s">
        <v>22</v>
      </c>
      <c r="D39" s="117">
        <v>10170</v>
      </c>
      <c r="E39" s="117">
        <v>40493</v>
      </c>
      <c r="F39" s="117">
        <v>95595</v>
      </c>
      <c r="G39" s="118"/>
      <c r="H39" s="117">
        <v>11117</v>
      </c>
      <c r="I39" s="117">
        <v>9989</v>
      </c>
      <c r="J39" s="117">
        <v>24350</v>
      </c>
      <c r="K39" s="118"/>
      <c r="L39" s="117">
        <v>21565</v>
      </c>
      <c r="M39" s="118"/>
      <c r="N39" s="117">
        <v>12426</v>
      </c>
      <c r="O39" s="117">
        <v>170400</v>
      </c>
      <c r="P39" s="118"/>
      <c r="Q39" s="118"/>
      <c r="R39" s="117">
        <v>3089</v>
      </c>
      <c r="S39" s="118"/>
      <c r="T39" s="117">
        <v>52540</v>
      </c>
      <c r="U39" s="118"/>
      <c r="V39" s="118"/>
      <c r="W39" s="117">
        <v>61592</v>
      </c>
      <c r="X39" s="118"/>
      <c r="Y39" s="117">
        <v>35098</v>
      </c>
      <c r="Z39" s="117">
        <v>4505</v>
      </c>
      <c r="AA39" s="118"/>
      <c r="AB39" s="118"/>
      <c r="AC39" s="117">
        <v>5657</v>
      </c>
      <c r="AD39" s="118"/>
      <c r="AE39" s="118"/>
      <c r="AF39" s="117">
        <v>2862</v>
      </c>
      <c r="AG39" s="118"/>
      <c r="AH39" s="118"/>
      <c r="AI39" s="118"/>
      <c r="AJ39" s="117">
        <v>2354</v>
      </c>
      <c r="AK39" s="118"/>
      <c r="AL39" s="117">
        <v>4897</v>
      </c>
      <c r="AM39" s="117">
        <v>69994</v>
      </c>
      <c r="AN39" s="118"/>
      <c r="AO39" s="118"/>
      <c r="AP39" s="118"/>
      <c r="AQ39" s="117">
        <v>1594</v>
      </c>
      <c r="AR39" s="118"/>
      <c r="AS39" s="117">
        <v>598714</v>
      </c>
      <c r="AT39" s="118"/>
      <c r="AU39" s="118"/>
      <c r="AV39" s="118"/>
      <c r="AW39" s="118"/>
      <c r="AX39" s="118"/>
      <c r="AY39" s="117">
        <v>158837</v>
      </c>
      <c r="AZ39" s="117">
        <v>11945</v>
      </c>
      <c r="BA39" s="117">
        <v>23661</v>
      </c>
    </row>
    <row r="40" spans="2:53" ht="24" x14ac:dyDescent="0.2">
      <c r="B40" s="114">
        <v>2012</v>
      </c>
      <c r="C40" s="115" t="s">
        <v>23</v>
      </c>
      <c r="D40" s="117">
        <v>13520</v>
      </c>
      <c r="E40" s="117">
        <v>48663</v>
      </c>
      <c r="F40" s="117">
        <v>113265</v>
      </c>
      <c r="G40" s="118"/>
      <c r="H40" s="117">
        <v>15219</v>
      </c>
      <c r="I40" s="117">
        <v>13798</v>
      </c>
      <c r="J40" s="117">
        <v>29984</v>
      </c>
      <c r="K40" s="118"/>
      <c r="L40" s="117">
        <v>27894</v>
      </c>
      <c r="M40" s="118"/>
      <c r="N40" s="117">
        <v>17018</v>
      </c>
      <c r="O40" s="117">
        <v>198072</v>
      </c>
      <c r="P40" s="118"/>
      <c r="Q40" s="118"/>
      <c r="R40" s="117">
        <v>4250</v>
      </c>
      <c r="S40" s="118"/>
      <c r="T40" s="117">
        <v>58319</v>
      </c>
      <c r="U40" s="118"/>
      <c r="V40" s="118"/>
      <c r="W40" s="117">
        <v>65339</v>
      </c>
      <c r="X40" s="118"/>
      <c r="Y40" s="117">
        <v>35503</v>
      </c>
      <c r="Z40" s="117">
        <v>5139</v>
      </c>
      <c r="AA40" s="118"/>
      <c r="AB40" s="118"/>
      <c r="AC40" s="117">
        <v>6816</v>
      </c>
      <c r="AD40" s="118"/>
      <c r="AE40" s="118"/>
      <c r="AF40" s="117">
        <v>3604</v>
      </c>
      <c r="AG40" s="118"/>
      <c r="AH40" s="118"/>
      <c r="AI40" s="118"/>
      <c r="AJ40" s="117">
        <v>2961</v>
      </c>
      <c r="AK40" s="118"/>
      <c r="AL40" s="117">
        <v>5520</v>
      </c>
      <c r="AM40" s="117">
        <v>72665</v>
      </c>
      <c r="AN40" s="118"/>
      <c r="AO40" s="118"/>
      <c r="AP40" s="118"/>
      <c r="AQ40" s="117">
        <v>1620</v>
      </c>
      <c r="AR40" s="118"/>
      <c r="AS40" s="117">
        <v>706759</v>
      </c>
      <c r="AT40" s="118"/>
      <c r="AU40" s="118"/>
      <c r="AV40" s="118"/>
      <c r="AW40" s="118"/>
      <c r="AX40" s="118"/>
      <c r="AY40" s="117">
        <v>189581</v>
      </c>
      <c r="AZ40" s="117">
        <v>14795</v>
      </c>
      <c r="BA40" s="117">
        <v>28844</v>
      </c>
    </row>
    <row r="41" spans="2:53" x14ac:dyDescent="0.2">
      <c r="B41" s="114">
        <v>2012</v>
      </c>
      <c r="C41" s="115" t="s">
        <v>24</v>
      </c>
      <c r="D41" s="117">
        <v>7171</v>
      </c>
      <c r="E41" s="117">
        <v>33150</v>
      </c>
      <c r="F41" s="117">
        <v>63000</v>
      </c>
      <c r="G41" s="118"/>
      <c r="H41" s="117">
        <v>7828</v>
      </c>
      <c r="I41" s="117">
        <v>6627</v>
      </c>
      <c r="J41" s="117">
        <v>15120</v>
      </c>
      <c r="K41" s="118"/>
      <c r="L41" s="117">
        <v>10952</v>
      </c>
      <c r="M41" s="118"/>
      <c r="N41" s="117">
        <v>7273</v>
      </c>
      <c r="O41" s="117">
        <v>150605</v>
      </c>
      <c r="P41" s="118"/>
      <c r="Q41" s="118"/>
      <c r="R41" s="117">
        <v>2379</v>
      </c>
      <c r="S41" s="118"/>
      <c r="T41" s="117">
        <v>32684</v>
      </c>
      <c r="U41" s="118"/>
      <c r="V41" s="118"/>
      <c r="W41" s="117">
        <v>45277</v>
      </c>
      <c r="X41" s="118"/>
      <c r="Y41" s="117">
        <v>21472</v>
      </c>
      <c r="Z41" s="117">
        <v>3102</v>
      </c>
      <c r="AA41" s="118"/>
      <c r="AB41" s="118"/>
      <c r="AC41" s="117">
        <v>3671</v>
      </c>
      <c r="AD41" s="118"/>
      <c r="AE41" s="118"/>
      <c r="AF41" s="117">
        <v>2201</v>
      </c>
      <c r="AG41" s="118"/>
      <c r="AH41" s="118"/>
      <c r="AI41" s="118"/>
      <c r="AJ41" s="117">
        <v>1550</v>
      </c>
      <c r="AK41" s="118"/>
      <c r="AL41" s="117">
        <v>4039</v>
      </c>
      <c r="AM41" s="117">
        <v>42814</v>
      </c>
      <c r="AN41" s="118"/>
      <c r="AO41" s="118"/>
      <c r="AP41" s="118"/>
      <c r="AQ41" s="117">
        <v>560</v>
      </c>
      <c r="AR41" s="118"/>
      <c r="AS41" s="117">
        <v>500402</v>
      </c>
      <c r="AT41" s="118"/>
      <c r="AU41" s="118"/>
      <c r="AV41" s="118"/>
      <c r="AW41" s="118"/>
      <c r="AX41" s="118"/>
      <c r="AY41" s="117">
        <v>110241</v>
      </c>
      <c r="AZ41" s="117">
        <v>8548</v>
      </c>
      <c r="BA41" s="117">
        <v>13941</v>
      </c>
    </row>
    <row r="42" spans="2:53" x14ac:dyDescent="0.2">
      <c r="B42" s="114">
        <v>2012</v>
      </c>
      <c r="C42" s="115" t="s">
        <v>25</v>
      </c>
      <c r="D42" s="117">
        <v>4785</v>
      </c>
      <c r="E42" s="117">
        <v>19266</v>
      </c>
      <c r="F42" s="117">
        <v>51095</v>
      </c>
      <c r="G42" s="118"/>
      <c r="H42" s="117">
        <v>5038</v>
      </c>
      <c r="I42" s="117">
        <v>5034</v>
      </c>
      <c r="J42" s="117">
        <v>12430</v>
      </c>
      <c r="K42" s="118"/>
      <c r="L42" s="117">
        <v>10183</v>
      </c>
      <c r="M42" s="118"/>
      <c r="N42" s="117">
        <v>8064</v>
      </c>
      <c r="O42" s="117">
        <v>89212</v>
      </c>
      <c r="P42" s="118"/>
      <c r="Q42" s="118"/>
      <c r="R42" s="117">
        <v>1418</v>
      </c>
      <c r="S42" s="118"/>
      <c r="T42" s="117">
        <v>25297</v>
      </c>
      <c r="U42" s="118"/>
      <c r="V42" s="118"/>
      <c r="W42" s="117">
        <v>25244</v>
      </c>
      <c r="X42" s="118"/>
      <c r="Y42" s="117">
        <v>16148</v>
      </c>
      <c r="Z42" s="117">
        <v>2596</v>
      </c>
      <c r="AA42" s="118"/>
      <c r="AB42" s="118"/>
      <c r="AC42" s="117">
        <v>2661</v>
      </c>
      <c r="AD42" s="118"/>
      <c r="AE42" s="118"/>
      <c r="AF42" s="117">
        <v>1444</v>
      </c>
      <c r="AG42" s="118"/>
      <c r="AH42" s="118"/>
      <c r="AI42" s="118"/>
      <c r="AJ42" s="117">
        <v>1200</v>
      </c>
      <c r="AK42" s="118"/>
      <c r="AL42" s="117">
        <v>2584</v>
      </c>
      <c r="AM42" s="117">
        <v>36362</v>
      </c>
      <c r="AN42" s="118"/>
      <c r="AO42" s="118"/>
      <c r="AP42" s="118"/>
      <c r="AQ42" s="117">
        <v>364</v>
      </c>
      <c r="AR42" s="118"/>
      <c r="AS42" s="117">
        <v>304579</v>
      </c>
      <c r="AT42" s="118"/>
      <c r="AU42" s="118"/>
      <c r="AV42" s="118"/>
      <c r="AW42" s="118"/>
      <c r="AX42" s="118"/>
      <c r="AY42" s="117">
        <v>81273</v>
      </c>
      <c r="AZ42" s="117">
        <v>6151</v>
      </c>
      <c r="BA42" s="117">
        <v>11692</v>
      </c>
    </row>
    <row r="43" spans="2:53" x14ac:dyDescent="0.2">
      <c r="B43" s="114">
        <v>2012</v>
      </c>
      <c r="C43" s="115" t="s">
        <v>26</v>
      </c>
      <c r="D43" s="117">
        <v>8429</v>
      </c>
      <c r="E43" s="117">
        <v>27289</v>
      </c>
      <c r="F43" s="117">
        <v>63962</v>
      </c>
      <c r="G43" s="118"/>
      <c r="H43" s="117">
        <v>8315</v>
      </c>
      <c r="I43" s="117">
        <v>6166</v>
      </c>
      <c r="J43" s="117">
        <v>16963</v>
      </c>
      <c r="K43" s="118"/>
      <c r="L43" s="117">
        <v>13960</v>
      </c>
      <c r="M43" s="118"/>
      <c r="N43" s="117">
        <v>7964</v>
      </c>
      <c r="O43" s="117">
        <v>110382</v>
      </c>
      <c r="P43" s="118"/>
      <c r="Q43" s="118"/>
      <c r="R43" s="117">
        <v>2095</v>
      </c>
      <c r="S43" s="118"/>
      <c r="T43" s="117">
        <v>33933</v>
      </c>
      <c r="U43" s="118"/>
      <c r="V43" s="118"/>
      <c r="W43" s="117">
        <v>33054</v>
      </c>
      <c r="X43" s="118"/>
      <c r="Y43" s="117">
        <v>21329</v>
      </c>
      <c r="Z43" s="117">
        <v>3002</v>
      </c>
      <c r="AA43" s="118"/>
      <c r="AB43" s="118"/>
      <c r="AC43" s="117">
        <v>3902</v>
      </c>
      <c r="AD43" s="118"/>
      <c r="AE43" s="118"/>
      <c r="AF43" s="117">
        <v>1982</v>
      </c>
      <c r="AG43" s="118"/>
      <c r="AH43" s="118"/>
      <c r="AI43" s="118"/>
      <c r="AJ43" s="117">
        <v>1630</v>
      </c>
      <c r="AK43" s="118"/>
      <c r="AL43" s="117">
        <v>3298</v>
      </c>
      <c r="AM43" s="117">
        <v>39927</v>
      </c>
      <c r="AN43" s="118"/>
      <c r="AO43" s="118"/>
      <c r="AP43" s="118"/>
      <c r="AQ43" s="117">
        <v>746</v>
      </c>
      <c r="AR43" s="118"/>
      <c r="AS43" s="117">
        <v>392512</v>
      </c>
      <c r="AT43" s="118"/>
      <c r="AU43" s="118"/>
      <c r="AV43" s="118"/>
      <c r="AW43" s="118"/>
      <c r="AX43" s="118"/>
      <c r="AY43" s="117">
        <v>107037</v>
      </c>
      <c r="AZ43" s="117">
        <v>8808</v>
      </c>
      <c r="BA43" s="117">
        <v>15006</v>
      </c>
    </row>
    <row r="44" spans="2:53" x14ac:dyDescent="0.2">
      <c r="B44" s="114">
        <v>2012</v>
      </c>
      <c r="C44" s="115" t="s">
        <v>27</v>
      </c>
      <c r="D44" s="117">
        <v>2719</v>
      </c>
      <c r="E44" s="117">
        <v>9309</v>
      </c>
      <c r="F44" s="117">
        <v>23467</v>
      </c>
      <c r="G44" s="118"/>
      <c r="H44" s="117">
        <v>3238</v>
      </c>
      <c r="I44" s="117">
        <v>2514</v>
      </c>
      <c r="J44" s="117">
        <v>5770</v>
      </c>
      <c r="K44" s="118"/>
      <c r="L44" s="117">
        <v>6277</v>
      </c>
      <c r="M44" s="118"/>
      <c r="N44" s="117">
        <v>2924</v>
      </c>
      <c r="O44" s="117">
        <v>37535</v>
      </c>
      <c r="P44" s="118"/>
      <c r="Q44" s="118"/>
      <c r="R44" s="117">
        <v>912</v>
      </c>
      <c r="S44" s="118"/>
      <c r="T44" s="117">
        <v>11687</v>
      </c>
      <c r="U44" s="118"/>
      <c r="V44" s="118"/>
      <c r="W44" s="117">
        <v>13131</v>
      </c>
      <c r="X44" s="118"/>
      <c r="Y44" s="117">
        <v>7302</v>
      </c>
      <c r="Z44" s="117">
        <v>963</v>
      </c>
      <c r="AA44" s="118"/>
      <c r="AB44" s="118"/>
      <c r="AC44" s="117">
        <v>1430</v>
      </c>
      <c r="AD44" s="118"/>
      <c r="AE44" s="118"/>
      <c r="AF44" s="117">
        <v>921</v>
      </c>
      <c r="AG44" s="118"/>
      <c r="AH44" s="118"/>
      <c r="AI44" s="118"/>
      <c r="AJ44" s="117">
        <v>550</v>
      </c>
      <c r="AK44" s="118"/>
      <c r="AL44" s="117">
        <v>1195</v>
      </c>
      <c r="AM44" s="117">
        <v>15091</v>
      </c>
      <c r="AN44" s="118"/>
      <c r="AO44" s="118"/>
      <c r="AP44" s="118"/>
      <c r="AQ44" s="117">
        <v>330</v>
      </c>
      <c r="AR44" s="118"/>
      <c r="AS44" s="117">
        <v>138715</v>
      </c>
      <c r="AT44" s="118"/>
      <c r="AU44" s="118"/>
      <c r="AV44" s="118"/>
      <c r="AW44" s="118"/>
      <c r="AX44" s="118"/>
      <c r="AY44" s="117">
        <v>38151</v>
      </c>
      <c r="AZ44" s="117">
        <v>3342</v>
      </c>
      <c r="BA44" s="117">
        <v>5149</v>
      </c>
    </row>
    <row r="45" spans="2:53" x14ac:dyDescent="0.2">
      <c r="B45" s="114">
        <v>2013</v>
      </c>
      <c r="C45" s="115" t="s">
        <v>21</v>
      </c>
      <c r="D45" s="117">
        <v>10665</v>
      </c>
      <c r="E45" s="117">
        <v>40139</v>
      </c>
      <c r="F45" s="117">
        <v>82443</v>
      </c>
      <c r="G45" s="118"/>
      <c r="H45" s="117">
        <v>11173</v>
      </c>
      <c r="I45" s="118"/>
      <c r="J45" s="117">
        <v>22225</v>
      </c>
      <c r="K45" s="118"/>
      <c r="L45" s="117">
        <v>20840</v>
      </c>
      <c r="M45" s="118"/>
      <c r="N45" s="117">
        <v>11327</v>
      </c>
      <c r="O45" s="118"/>
      <c r="P45" s="118"/>
      <c r="Q45" s="117">
        <v>11019</v>
      </c>
      <c r="R45" s="117">
        <v>3041</v>
      </c>
      <c r="S45" s="118"/>
      <c r="T45" s="117">
        <v>47641</v>
      </c>
      <c r="U45" s="118"/>
      <c r="V45" s="118"/>
      <c r="W45" s="118"/>
      <c r="X45" s="117">
        <v>24516</v>
      </c>
      <c r="Y45" s="117">
        <v>31659</v>
      </c>
      <c r="Z45" s="117">
        <v>4176</v>
      </c>
      <c r="AA45" s="118"/>
      <c r="AB45" s="118"/>
      <c r="AC45" s="118"/>
      <c r="AD45" s="117">
        <v>5345</v>
      </c>
      <c r="AE45" s="118"/>
      <c r="AF45" s="117">
        <v>3402</v>
      </c>
      <c r="AG45" s="118"/>
      <c r="AH45" s="118"/>
      <c r="AI45" s="118"/>
      <c r="AJ45" s="117">
        <v>2179</v>
      </c>
      <c r="AK45" s="118"/>
      <c r="AL45" s="117">
        <v>5342</v>
      </c>
      <c r="AM45" s="117">
        <v>54068</v>
      </c>
      <c r="AN45" s="118"/>
      <c r="AO45" s="117">
        <v>582</v>
      </c>
      <c r="AP45" s="117">
        <v>3990</v>
      </c>
      <c r="AQ45" s="117">
        <v>842</v>
      </c>
      <c r="AR45" s="118"/>
      <c r="AS45" s="118"/>
      <c r="AT45" s="117">
        <v>146220</v>
      </c>
      <c r="AU45" s="117">
        <v>456353</v>
      </c>
      <c r="AV45" s="118"/>
      <c r="AW45" s="118"/>
      <c r="AX45" s="118"/>
      <c r="AY45" s="118"/>
      <c r="AZ45" s="117">
        <v>11882</v>
      </c>
      <c r="BA45" s="117">
        <v>20171</v>
      </c>
    </row>
    <row r="46" spans="2:53" x14ac:dyDescent="0.2">
      <c r="B46" s="114">
        <v>2013</v>
      </c>
      <c r="C46" s="115" t="s">
        <v>22</v>
      </c>
      <c r="D46" s="117">
        <v>10488</v>
      </c>
      <c r="E46" s="117">
        <v>41276</v>
      </c>
      <c r="F46" s="117">
        <v>96122</v>
      </c>
      <c r="G46" s="118"/>
      <c r="H46" s="117">
        <v>12106</v>
      </c>
      <c r="I46" s="118"/>
      <c r="J46" s="117">
        <v>24105</v>
      </c>
      <c r="K46" s="118"/>
      <c r="L46" s="117">
        <v>21469</v>
      </c>
      <c r="M46" s="118"/>
      <c r="N46" s="117">
        <v>12557</v>
      </c>
      <c r="O46" s="118"/>
      <c r="P46" s="118"/>
      <c r="Q46" s="117">
        <v>13311</v>
      </c>
      <c r="R46" s="117">
        <v>3212</v>
      </c>
      <c r="S46" s="118"/>
      <c r="T46" s="117">
        <v>53475</v>
      </c>
      <c r="U46" s="118"/>
      <c r="V46" s="118"/>
      <c r="W46" s="118"/>
      <c r="X46" s="117">
        <v>30330</v>
      </c>
      <c r="Y46" s="117">
        <v>36323</v>
      </c>
      <c r="Z46" s="117">
        <v>4464</v>
      </c>
      <c r="AA46" s="118"/>
      <c r="AB46" s="118"/>
      <c r="AC46" s="118"/>
      <c r="AD46" s="117">
        <v>5617</v>
      </c>
      <c r="AE46" s="118"/>
      <c r="AF46" s="117">
        <v>2910</v>
      </c>
      <c r="AG46" s="118"/>
      <c r="AH46" s="118"/>
      <c r="AI46" s="118"/>
      <c r="AJ46" s="117">
        <v>2409</v>
      </c>
      <c r="AK46" s="118"/>
      <c r="AL46" s="117">
        <v>5046</v>
      </c>
      <c r="AM46" s="117">
        <v>69630</v>
      </c>
      <c r="AN46" s="118"/>
      <c r="AO46" s="117">
        <v>426</v>
      </c>
      <c r="AP46" s="117">
        <v>3978</v>
      </c>
      <c r="AQ46" s="117">
        <v>2102</v>
      </c>
      <c r="AR46" s="118"/>
      <c r="AS46" s="118"/>
      <c r="AT46" s="117">
        <v>160906</v>
      </c>
      <c r="AU46" s="117">
        <v>498168</v>
      </c>
      <c r="AV46" s="118"/>
      <c r="AW46" s="118"/>
      <c r="AX46" s="118"/>
      <c r="AY46" s="118"/>
      <c r="AZ46" s="117">
        <v>11705</v>
      </c>
      <c r="BA46" s="117">
        <v>24041</v>
      </c>
    </row>
    <row r="47" spans="2:53" ht="24" x14ac:dyDescent="0.2">
      <c r="B47" s="114">
        <v>2013</v>
      </c>
      <c r="C47" s="115" t="s">
        <v>23</v>
      </c>
      <c r="D47" s="117">
        <v>13970</v>
      </c>
      <c r="E47" s="117">
        <v>49765</v>
      </c>
      <c r="F47" s="117">
        <v>114192</v>
      </c>
      <c r="G47" s="118"/>
      <c r="H47" s="117">
        <v>16404</v>
      </c>
      <c r="I47" s="118"/>
      <c r="J47" s="117">
        <v>29546</v>
      </c>
      <c r="K47" s="118"/>
      <c r="L47" s="117">
        <v>30014</v>
      </c>
      <c r="M47" s="118"/>
      <c r="N47" s="117">
        <v>17191</v>
      </c>
      <c r="O47" s="118"/>
      <c r="P47" s="118"/>
      <c r="Q47" s="117">
        <v>18031</v>
      </c>
      <c r="R47" s="117">
        <v>4336</v>
      </c>
      <c r="S47" s="118"/>
      <c r="T47" s="117">
        <v>59083</v>
      </c>
      <c r="U47" s="118"/>
      <c r="V47" s="118"/>
      <c r="W47" s="118"/>
      <c r="X47" s="117">
        <v>32598</v>
      </c>
      <c r="Y47" s="117">
        <v>36748</v>
      </c>
      <c r="Z47" s="117">
        <v>5147</v>
      </c>
      <c r="AA47" s="118"/>
      <c r="AB47" s="118"/>
      <c r="AC47" s="118"/>
      <c r="AD47" s="117">
        <v>7031</v>
      </c>
      <c r="AE47" s="118"/>
      <c r="AF47" s="117">
        <v>3700</v>
      </c>
      <c r="AG47" s="118"/>
      <c r="AH47" s="118"/>
      <c r="AI47" s="118"/>
      <c r="AJ47" s="117">
        <v>3041</v>
      </c>
      <c r="AK47" s="118"/>
      <c r="AL47" s="117">
        <v>5655</v>
      </c>
      <c r="AM47" s="117">
        <v>73956</v>
      </c>
      <c r="AN47" s="118"/>
      <c r="AO47" s="117">
        <v>776</v>
      </c>
      <c r="AP47" s="117">
        <v>5914</v>
      </c>
      <c r="AQ47" s="117">
        <v>1731</v>
      </c>
      <c r="AR47" s="118"/>
      <c r="AS47" s="118"/>
      <c r="AT47" s="117">
        <v>192643</v>
      </c>
      <c r="AU47" s="117">
        <v>592194</v>
      </c>
      <c r="AV47" s="118"/>
      <c r="AW47" s="118"/>
      <c r="AX47" s="118"/>
      <c r="AY47" s="118"/>
      <c r="AZ47" s="117">
        <v>14187</v>
      </c>
      <c r="BA47" s="117">
        <v>29641</v>
      </c>
    </row>
    <row r="48" spans="2:53" x14ac:dyDescent="0.2">
      <c r="B48" s="114">
        <v>2013</v>
      </c>
      <c r="C48" s="115" t="s">
        <v>24</v>
      </c>
      <c r="D48" s="117">
        <v>7236</v>
      </c>
      <c r="E48" s="117">
        <v>33454</v>
      </c>
      <c r="F48" s="117">
        <v>62892</v>
      </c>
      <c r="G48" s="118"/>
      <c r="H48" s="117">
        <v>8609</v>
      </c>
      <c r="I48" s="118"/>
      <c r="J48" s="117">
        <v>14849</v>
      </c>
      <c r="K48" s="118"/>
      <c r="L48" s="117">
        <v>10864</v>
      </c>
      <c r="M48" s="118"/>
      <c r="N48" s="117">
        <v>7466</v>
      </c>
      <c r="O48" s="118"/>
      <c r="P48" s="118"/>
      <c r="Q48" s="117">
        <v>8752</v>
      </c>
      <c r="R48" s="117">
        <v>2485</v>
      </c>
      <c r="S48" s="118"/>
      <c r="T48" s="117">
        <v>33107</v>
      </c>
      <c r="U48" s="118"/>
      <c r="V48" s="118"/>
      <c r="W48" s="118"/>
      <c r="X48" s="117">
        <v>26085</v>
      </c>
      <c r="Y48" s="117">
        <v>22161</v>
      </c>
      <c r="Z48" s="117">
        <v>3078</v>
      </c>
      <c r="AA48" s="118"/>
      <c r="AB48" s="118"/>
      <c r="AC48" s="118"/>
      <c r="AD48" s="117">
        <v>3696</v>
      </c>
      <c r="AE48" s="118"/>
      <c r="AF48" s="117">
        <v>2241</v>
      </c>
      <c r="AG48" s="118"/>
      <c r="AH48" s="118"/>
      <c r="AI48" s="118"/>
      <c r="AJ48" s="117">
        <v>1605</v>
      </c>
      <c r="AK48" s="118"/>
      <c r="AL48" s="117">
        <v>4111</v>
      </c>
      <c r="AM48" s="117">
        <v>40468</v>
      </c>
      <c r="AN48" s="118"/>
      <c r="AO48" s="117">
        <v>403</v>
      </c>
      <c r="AP48" s="117">
        <v>2634</v>
      </c>
      <c r="AQ48" s="117">
        <v>637</v>
      </c>
      <c r="AR48" s="118"/>
      <c r="AS48" s="118"/>
      <c r="AT48" s="117">
        <v>110735</v>
      </c>
      <c r="AU48" s="117">
        <v>416528</v>
      </c>
      <c r="AV48" s="118"/>
      <c r="AW48" s="118"/>
      <c r="AX48" s="118"/>
      <c r="AY48" s="118"/>
      <c r="AZ48" s="117">
        <v>8208</v>
      </c>
      <c r="BA48" s="117">
        <v>14035</v>
      </c>
    </row>
    <row r="49" spans="2:53" x14ac:dyDescent="0.2">
      <c r="B49" s="114">
        <v>2013</v>
      </c>
      <c r="C49" s="115" t="s">
        <v>25</v>
      </c>
      <c r="D49" s="117">
        <v>4898</v>
      </c>
      <c r="E49" s="117">
        <v>19596</v>
      </c>
      <c r="F49" s="117">
        <v>50936</v>
      </c>
      <c r="G49" s="118"/>
      <c r="H49" s="117">
        <v>5490</v>
      </c>
      <c r="I49" s="118"/>
      <c r="J49" s="117">
        <v>12296</v>
      </c>
      <c r="K49" s="118"/>
      <c r="L49" s="117">
        <v>10849</v>
      </c>
      <c r="M49" s="118"/>
      <c r="N49" s="117">
        <v>8132</v>
      </c>
      <c r="O49" s="118"/>
      <c r="P49" s="118"/>
      <c r="Q49" s="117">
        <v>6450</v>
      </c>
      <c r="R49" s="117">
        <v>1440</v>
      </c>
      <c r="S49" s="118"/>
      <c r="T49" s="117">
        <v>25842</v>
      </c>
      <c r="U49" s="118"/>
      <c r="V49" s="118"/>
      <c r="W49" s="118"/>
      <c r="X49" s="117">
        <v>11472</v>
      </c>
      <c r="Y49" s="117">
        <v>16869</v>
      </c>
      <c r="Z49" s="117">
        <v>2587</v>
      </c>
      <c r="AA49" s="118"/>
      <c r="AB49" s="118"/>
      <c r="AC49" s="118"/>
      <c r="AD49" s="117">
        <v>2568</v>
      </c>
      <c r="AE49" s="118"/>
      <c r="AF49" s="117">
        <v>1375</v>
      </c>
      <c r="AG49" s="118"/>
      <c r="AH49" s="118"/>
      <c r="AI49" s="118"/>
      <c r="AJ49" s="117">
        <v>1227</v>
      </c>
      <c r="AK49" s="118"/>
      <c r="AL49" s="117">
        <v>2629</v>
      </c>
      <c r="AM49" s="117">
        <v>34706</v>
      </c>
      <c r="AN49" s="118"/>
      <c r="AO49" s="117">
        <v>178</v>
      </c>
      <c r="AP49" s="117">
        <v>2214</v>
      </c>
      <c r="AQ49" s="117">
        <v>387</v>
      </c>
      <c r="AR49" s="118"/>
      <c r="AS49" s="118"/>
      <c r="AT49" s="117">
        <v>82031</v>
      </c>
      <c r="AU49" s="117">
        <v>252987</v>
      </c>
      <c r="AV49" s="118"/>
      <c r="AW49" s="118"/>
      <c r="AX49" s="118"/>
      <c r="AY49" s="118"/>
      <c r="AZ49" s="117">
        <v>5922</v>
      </c>
      <c r="BA49" s="117">
        <v>11912</v>
      </c>
    </row>
    <row r="50" spans="2:53" x14ac:dyDescent="0.2">
      <c r="B50" s="114">
        <v>2013</v>
      </c>
      <c r="C50" s="115" t="s">
        <v>26</v>
      </c>
      <c r="D50" s="117">
        <v>8700</v>
      </c>
      <c r="E50" s="117">
        <v>27651</v>
      </c>
      <c r="F50" s="117">
        <v>63730</v>
      </c>
      <c r="G50" s="118"/>
      <c r="H50" s="117">
        <v>9105</v>
      </c>
      <c r="I50" s="118"/>
      <c r="J50" s="117">
        <v>16736</v>
      </c>
      <c r="K50" s="118"/>
      <c r="L50" s="117">
        <v>13709</v>
      </c>
      <c r="M50" s="118"/>
      <c r="N50" s="117">
        <v>8053</v>
      </c>
      <c r="O50" s="118"/>
      <c r="P50" s="118"/>
      <c r="Q50" s="117">
        <v>8042</v>
      </c>
      <c r="R50" s="117">
        <v>2170</v>
      </c>
      <c r="S50" s="118"/>
      <c r="T50" s="117">
        <v>34332</v>
      </c>
      <c r="U50" s="118"/>
      <c r="V50" s="118"/>
      <c r="W50" s="118"/>
      <c r="X50" s="117">
        <v>12509</v>
      </c>
      <c r="Y50" s="117">
        <v>21950</v>
      </c>
      <c r="Z50" s="117">
        <v>2961</v>
      </c>
      <c r="AA50" s="118"/>
      <c r="AB50" s="118"/>
      <c r="AC50" s="118"/>
      <c r="AD50" s="117">
        <v>3899</v>
      </c>
      <c r="AE50" s="118"/>
      <c r="AF50" s="117">
        <v>1961</v>
      </c>
      <c r="AG50" s="118"/>
      <c r="AH50" s="118"/>
      <c r="AI50" s="118"/>
      <c r="AJ50" s="117">
        <v>1650</v>
      </c>
      <c r="AK50" s="118"/>
      <c r="AL50" s="117">
        <v>3320</v>
      </c>
      <c r="AM50" s="117">
        <v>40268</v>
      </c>
      <c r="AN50" s="118"/>
      <c r="AO50" s="117">
        <v>352</v>
      </c>
      <c r="AP50" s="117">
        <v>2927</v>
      </c>
      <c r="AQ50" s="117">
        <v>968</v>
      </c>
      <c r="AR50" s="118"/>
      <c r="AS50" s="118"/>
      <c r="AT50" s="117">
        <v>107819</v>
      </c>
      <c r="AU50" s="117">
        <v>332231</v>
      </c>
      <c r="AV50" s="118"/>
      <c r="AW50" s="118"/>
      <c r="AX50" s="118"/>
      <c r="AY50" s="118"/>
      <c r="AZ50" s="117">
        <v>8520</v>
      </c>
      <c r="BA50" s="117">
        <v>15523</v>
      </c>
    </row>
    <row r="51" spans="2:53" x14ac:dyDescent="0.2">
      <c r="B51" s="114">
        <v>2013</v>
      </c>
      <c r="C51" s="115" t="s">
        <v>27</v>
      </c>
      <c r="D51" s="117">
        <v>2830</v>
      </c>
      <c r="E51" s="117">
        <v>9475</v>
      </c>
      <c r="F51" s="117">
        <v>23666</v>
      </c>
      <c r="G51" s="144" t="s">
        <v>66</v>
      </c>
      <c r="H51" s="117">
        <v>3546</v>
      </c>
      <c r="I51" s="118"/>
      <c r="J51" s="117">
        <v>5810</v>
      </c>
      <c r="K51" s="118"/>
      <c r="L51" s="117">
        <v>6317</v>
      </c>
      <c r="M51" s="118"/>
      <c r="N51" s="117">
        <v>3047</v>
      </c>
      <c r="O51" s="118"/>
      <c r="P51" s="118"/>
      <c r="Q51" s="117">
        <v>3365</v>
      </c>
      <c r="R51" s="117">
        <v>977</v>
      </c>
      <c r="S51" s="118"/>
      <c r="T51" s="117">
        <v>11972</v>
      </c>
      <c r="U51" s="118"/>
      <c r="V51" s="118"/>
      <c r="W51" s="118"/>
      <c r="X51" s="117">
        <v>6546</v>
      </c>
      <c r="Y51" s="117">
        <v>7589</v>
      </c>
      <c r="Z51" s="117">
        <v>960</v>
      </c>
      <c r="AA51" s="118"/>
      <c r="AB51" s="118"/>
      <c r="AC51" s="118"/>
      <c r="AD51" s="117">
        <v>1502</v>
      </c>
      <c r="AE51" s="118"/>
      <c r="AF51" s="117">
        <v>958</v>
      </c>
      <c r="AG51" s="118"/>
      <c r="AH51" s="118"/>
      <c r="AI51" s="118"/>
      <c r="AJ51" s="117">
        <v>549</v>
      </c>
      <c r="AK51" s="118"/>
      <c r="AL51" s="117">
        <v>1246</v>
      </c>
      <c r="AM51" s="117">
        <v>15322</v>
      </c>
      <c r="AN51" s="118"/>
      <c r="AO51" s="117">
        <v>176</v>
      </c>
      <c r="AP51" s="117">
        <v>1267</v>
      </c>
      <c r="AQ51" s="117">
        <v>485</v>
      </c>
      <c r="AR51" s="118"/>
      <c r="AS51" s="118"/>
      <c r="AT51" s="117">
        <v>38859</v>
      </c>
      <c r="AU51" s="117">
        <v>117698</v>
      </c>
      <c r="AV51" s="118"/>
      <c r="AW51" s="118"/>
      <c r="AX51" s="118"/>
      <c r="AY51" s="118"/>
      <c r="AZ51" s="117">
        <v>3300</v>
      </c>
      <c r="BA51" s="117">
        <v>5300</v>
      </c>
    </row>
    <row r="52" spans="2:53" x14ac:dyDescent="0.2">
      <c r="B52" s="114">
        <v>2014</v>
      </c>
      <c r="C52" s="115" t="s">
        <v>21</v>
      </c>
      <c r="D52" s="117">
        <v>10925</v>
      </c>
      <c r="E52" s="117">
        <v>40260</v>
      </c>
      <c r="F52" s="118"/>
      <c r="G52" s="143">
        <v>546018</v>
      </c>
      <c r="H52" s="117">
        <v>12157</v>
      </c>
      <c r="I52" s="118"/>
      <c r="J52" s="117">
        <v>21912</v>
      </c>
      <c r="K52" s="117">
        <v>35524</v>
      </c>
      <c r="L52" s="117">
        <v>21487</v>
      </c>
      <c r="M52" s="117">
        <v>182146</v>
      </c>
      <c r="N52" s="117">
        <v>11572</v>
      </c>
      <c r="O52" s="117">
        <v>157328</v>
      </c>
      <c r="P52" s="117">
        <v>13635</v>
      </c>
      <c r="Q52" s="118"/>
      <c r="R52" s="117">
        <v>3133</v>
      </c>
      <c r="S52" s="117">
        <v>26314</v>
      </c>
      <c r="T52" s="118"/>
      <c r="U52" s="118"/>
      <c r="V52" s="118"/>
      <c r="W52" s="118"/>
      <c r="X52" s="118"/>
      <c r="Y52" s="117">
        <v>32515</v>
      </c>
      <c r="Z52" s="117">
        <v>4260</v>
      </c>
      <c r="AA52" s="118"/>
      <c r="AB52" s="118"/>
      <c r="AC52" s="118"/>
      <c r="AD52" s="118"/>
      <c r="AE52" s="118"/>
      <c r="AF52" s="117">
        <v>1476</v>
      </c>
      <c r="AG52" s="117">
        <v>5531</v>
      </c>
      <c r="AH52" s="118"/>
      <c r="AI52" s="117">
        <v>82940</v>
      </c>
      <c r="AJ52" s="117">
        <v>2262</v>
      </c>
      <c r="AK52" s="117">
        <v>182146</v>
      </c>
      <c r="AL52" s="117">
        <v>5491</v>
      </c>
      <c r="AM52" s="117">
        <v>53989</v>
      </c>
      <c r="AN52" s="118"/>
      <c r="AO52" s="117">
        <v>947</v>
      </c>
      <c r="AP52" s="117">
        <v>3982</v>
      </c>
      <c r="AQ52" s="117">
        <v>971</v>
      </c>
      <c r="AR52" s="117">
        <v>3627</v>
      </c>
      <c r="AS52" s="118"/>
      <c r="AT52" s="118"/>
      <c r="AU52" s="118"/>
      <c r="AV52" s="117">
        <v>458148</v>
      </c>
      <c r="AW52" s="117">
        <v>147521</v>
      </c>
      <c r="AX52" s="118"/>
      <c r="AY52" s="118"/>
      <c r="AZ52" s="117">
        <v>12098</v>
      </c>
      <c r="BA52" s="117">
        <v>20467</v>
      </c>
    </row>
    <row r="53" spans="2:53" x14ac:dyDescent="0.2">
      <c r="B53" s="114">
        <v>2014</v>
      </c>
      <c r="C53" s="115" t="s">
        <v>22</v>
      </c>
      <c r="D53" s="117">
        <v>10347</v>
      </c>
      <c r="E53" s="117">
        <v>40033</v>
      </c>
      <c r="F53" s="118"/>
      <c r="G53" s="143">
        <v>578976</v>
      </c>
      <c r="H53" s="117">
        <v>12548</v>
      </c>
      <c r="I53" s="118"/>
      <c r="J53" s="117">
        <v>22817</v>
      </c>
      <c r="K53" s="117">
        <v>38802</v>
      </c>
      <c r="L53" s="117">
        <v>20530</v>
      </c>
      <c r="M53" s="117">
        <v>192781</v>
      </c>
      <c r="N53" s="117">
        <v>12365</v>
      </c>
      <c r="O53" s="117">
        <v>164010</v>
      </c>
      <c r="P53" s="117">
        <v>16229</v>
      </c>
      <c r="Q53" s="118"/>
      <c r="R53" s="117">
        <v>3375</v>
      </c>
      <c r="S53" s="117">
        <v>32307</v>
      </c>
      <c r="T53" s="118"/>
      <c r="U53" s="118"/>
      <c r="V53" s="118"/>
      <c r="W53" s="118"/>
      <c r="X53" s="118"/>
      <c r="Y53" s="117">
        <v>35981</v>
      </c>
      <c r="Z53" s="117">
        <v>4406</v>
      </c>
      <c r="AA53" s="118"/>
      <c r="AB53" s="118"/>
      <c r="AC53" s="118"/>
      <c r="AD53" s="118"/>
      <c r="AE53" s="118"/>
      <c r="AF53" s="117">
        <v>1191</v>
      </c>
      <c r="AG53" s="117">
        <v>5509</v>
      </c>
      <c r="AH53" s="118"/>
      <c r="AI53" s="117">
        <v>93575</v>
      </c>
      <c r="AJ53" s="117">
        <v>2419</v>
      </c>
      <c r="AK53" s="117">
        <v>192781</v>
      </c>
      <c r="AL53" s="117">
        <v>4862</v>
      </c>
      <c r="AM53" s="117">
        <v>68460</v>
      </c>
      <c r="AN53" s="118"/>
      <c r="AO53" s="117">
        <v>728</v>
      </c>
      <c r="AP53" s="117">
        <v>3948</v>
      </c>
      <c r="AQ53" s="117">
        <v>2359</v>
      </c>
      <c r="AR53" s="117">
        <v>3805</v>
      </c>
      <c r="AS53" s="118"/>
      <c r="AT53" s="118"/>
      <c r="AU53" s="118"/>
      <c r="AV53" s="117">
        <v>481363</v>
      </c>
      <c r="AW53" s="117">
        <v>156410</v>
      </c>
      <c r="AX53" s="118"/>
      <c r="AY53" s="118"/>
      <c r="AZ53" s="117">
        <v>11525</v>
      </c>
      <c r="BA53" s="117">
        <v>23615</v>
      </c>
    </row>
    <row r="54" spans="2:53" ht="24" x14ac:dyDescent="0.2">
      <c r="B54" s="114">
        <v>2014</v>
      </c>
      <c r="C54" s="115" t="s">
        <v>23</v>
      </c>
      <c r="D54" s="117">
        <v>14607</v>
      </c>
      <c r="E54" s="117">
        <v>49835</v>
      </c>
      <c r="F54" s="118"/>
      <c r="G54" s="143">
        <v>705551</v>
      </c>
      <c r="H54" s="117">
        <v>17552</v>
      </c>
      <c r="I54" s="118"/>
      <c r="J54" s="117">
        <v>29138</v>
      </c>
      <c r="K54" s="117">
        <v>45782</v>
      </c>
      <c r="L54" s="117">
        <v>31257</v>
      </c>
      <c r="M54" s="117">
        <v>226823</v>
      </c>
      <c r="N54" s="117">
        <v>17604</v>
      </c>
      <c r="O54" s="117">
        <v>196450</v>
      </c>
      <c r="P54" s="117">
        <v>22563</v>
      </c>
      <c r="Q54" s="118"/>
      <c r="R54" s="117">
        <v>4572</v>
      </c>
      <c r="S54" s="117">
        <v>36903</v>
      </c>
      <c r="T54" s="118"/>
      <c r="U54" s="118"/>
      <c r="V54" s="118"/>
      <c r="W54" s="118"/>
      <c r="X54" s="118"/>
      <c r="Y54" s="117">
        <v>37815</v>
      </c>
      <c r="Z54" s="117">
        <v>5204</v>
      </c>
      <c r="AA54" s="118"/>
      <c r="AB54" s="118"/>
      <c r="AC54" s="118"/>
      <c r="AD54" s="118"/>
      <c r="AE54" s="118"/>
      <c r="AF54" s="117">
        <v>1818</v>
      </c>
      <c r="AG54" s="117">
        <v>7327</v>
      </c>
      <c r="AH54" s="118"/>
      <c r="AI54" s="117">
        <v>115350</v>
      </c>
      <c r="AJ54" s="117">
        <v>3106</v>
      </c>
      <c r="AK54" s="117">
        <v>226823</v>
      </c>
      <c r="AL54" s="117">
        <v>5789</v>
      </c>
      <c r="AM54" s="117">
        <v>71856</v>
      </c>
      <c r="AN54" s="118"/>
      <c r="AO54" s="117">
        <v>1403</v>
      </c>
      <c r="AP54" s="117">
        <v>5900</v>
      </c>
      <c r="AQ54" s="117">
        <v>1943</v>
      </c>
      <c r="AR54" s="117">
        <v>4790</v>
      </c>
      <c r="AS54" s="118"/>
      <c r="AT54" s="118"/>
      <c r="AU54" s="118"/>
      <c r="AV54" s="117">
        <v>591411</v>
      </c>
      <c r="AW54" s="117">
        <v>194156</v>
      </c>
      <c r="AX54" s="118"/>
      <c r="AY54" s="118"/>
      <c r="AZ54" s="117">
        <v>14348</v>
      </c>
      <c r="BA54" s="117">
        <v>30516</v>
      </c>
    </row>
    <row r="55" spans="2:53" x14ac:dyDescent="0.2">
      <c r="B55" s="114">
        <v>2014</v>
      </c>
      <c r="C55" s="115" t="s">
        <v>24</v>
      </c>
      <c r="D55" s="117">
        <v>7481</v>
      </c>
      <c r="E55" s="117">
        <v>33277</v>
      </c>
      <c r="F55" s="118"/>
      <c r="G55" s="143">
        <v>506833</v>
      </c>
      <c r="H55" s="117">
        <v>9357</v>
      </c>
      <c r="I55" s="118"/>
      <c r="J55" s="117">
        <v>14815</v>
      </c>
      <c r="K55" s="117">
        <v>36324</v>
      </c>
      <c r="L55" s="117">
        <v>11117</v>
      </c>
      <c r="M55" s="117">
        <v>184890</v>
      </c>
      <c r="N55" s="117">
        <v>7631</v>
      </c>
      <c r="O55" s="117">
        <v>151975</v>
      </c>
      <c r="P55" s="117">
        <v>10726</v>
      </c>
      <c r="Q55" s="118"/>
      <c r="R55" s="117">
        <v>2673</v>
      </c>
      <c r="S55" s="117">
        <v>28800</v>
      </c>
      <c r="T55" s="118"/>
      <c r="U55" s="118"/>
      <c r="V55" s="118"/>
      <c r="W55" s="118"/>
      <c r="X55" s="118"/>
      <c r="Y55" s="117">
        <v>23035</v>
      </c>
      <c r="Z55" s="117">
        <v>3167</v>
      </c>
      <c r="AA55" s="118"/>
      <c r="AB55" s="118"/>
      <c r="AC55" s="118"/>
      <c r="AD55" s="118"/>
      <c r="AE55" s="118"/>
      <c r="AF55" s="117">
        <v>977</v>
      </c>
      <c r="AG55" s="117">
        <v>3735</v>
      </c>
      <c r="AH55" s="118"/>
      <c r="AI55" s="117">
        <v>63399</v>
      </c>
      <c r="AJ55" s="117">
        <v>1700</v>
      </c>
      <c r="AK55" s="117">
        <v>184890</v>
      </c>
      <c r="AL55" s="117">
        <v>4198</v>
      </c>
      <c r="AM55" s="117">
        <v>40205</v>
      </c>
      <c r="AN55" s="118"/>
      <c r="AO55" s="117">
        <v>621</v>
      </c>
      <c r="AP55" s="117">
        <v>2698</v>
      </c>
      <c r="AQ55" s="117">
        <v>684</v>
      </c>
      <c r="AR55" s="117">
        <v>2422</v>
      </c>
      <c r="AS55" s="118"/>
      <c r="AT55" s="118"/>
      <c r="AU55" s="118"/>
      <c r="AV55" s="117">
        <v>421351</v>
      </c>
      <c r="AW55" s="117">
        <v>111839</v>
      </c>
      <c r="AX55" s="118"/>
      <c r="AY55" s="118"/>
      <c r="AZ55" s="117">
        <v>8361</v>
      </c>
      <c r="BA55" s="117">
        <v>14447</v>
      </c>
    </row>
    <row r="56" spans="2:53" x14ac:dyDescent="0.2">
      <c r="B56" s="114">
        <v>2014</v>
      </c>
      <c r="C56" s="115" t="s">
        <v>25</v>
      </c>
      <c r="D56" s="117">
        <v>5168</v>
      </c>
      <c r="E56" s="117">
        <v>19738</v>
      </c>
      <c r="F56" s="118"/>
      <c r="G56" s="143">
        <v>304746</v>
      </c>
      <c r="H56" s="117">
        <v>5900</v>
      </c>
      <c r="I56" s="118"/>
      <c r="J56" s="117">
        <v>12026</v>
      </c>
      <c r="K56" s="117">
        <v>21216</v>
      </c>
      <c r="L56" s="117">
        <v>10795</v>
      </c>
      <c r="M56" s="117">
        <v>104316</v>
      </c>
      <c r="N56" s="117">
        <v>8122</v>
      </c>
      <c r="O56" s="117">
        <v>88483</v>
      </c>
      <c r="P56" s="117">
        <v>8092</v>
      </c>
      <c r="Q56" s="118"/>
      <c r="R56" s="117">
        <v>1497</v>
      </c>
      <c r="S56" s="117">
        <v>13469</v>
      </c>
      <c r="T56" s="118"/>
      <c r="U56" s="118"/>
      <c r="V56" s="118"/>
      <c r="W56" s="118"/>
      <c r="X56" s="118"/>
      <c r="Y56" s="117">
        <v>17490</v>
      </c>
      <c r="Z56" s="117">
        <v>2605</v>
      </c>
      <c r="AA56" s="118"/>
      <c r="AB56" s="118"/>
      <c r="AC56" s="118"/>
      <c r="AD56" s="118"/>
      <c r="AE56" s="118"/>
      <c r="AF56" s="117">
        <v>526</v>
      </c>
      <c r="AG56" s="117">
        <v>2555</v>
      </c>
      <c r="AH56" s="118"/>
      <c r="AI56" s="117">
        <v>51223</v>
      </c>
      <c r="AJ56" s="117">
        <v>1254</v>
      </c>
      <c r="AK56" s="117">
        <v>104316</v>
      </c>
      <c r="AL56" s="117">
        <v>2692</v>
      </c>
      <c r="AM56" s="117">
        <v>36460</v>
      </c>
      <c r="AN56" s="118"/>
      <c r="AO56" s="117">
        <v>328</v>
      </c>
      <c r="AP56" s="117">
        <v>2166</v>
      </c>
      <c r="AQ56" s="117">
        <v>505</v>
      </c>
      <c r="AR56" s="117">
        <v>2085</v>
      </c>
      <c r="AS56" s="118"/>
      <c r="AT56" s="118"/>
      <c r="AU56" s="118"/>
      <c r="AV56" s="117">
        <v>253087</v>
      </c>
      <c r="AW56" s="117">
        <v>82581</v>
      </c>
      <c r="AX56" s="118"/>
      <c r="AY56" s="118"/>
      <c r="AZ56" s="117">
        <v>5969</v>
      </c>
      <c r="BA56" s="117">
        <v>12221</v>
      </c>
    </row>
    <row r="57" spans="2:53" x14ac:dyDescent="0.2">
      <c r="B57" s="114">
        <v>2014</v>
      </c>
      <c r="C57" s="115" t="s">
        <v>26</v>
      </c>
      <c r="D57" s="117">
        <v>9034</v>
      </c>
      <c r="E57" s="117">
        <v>27120</v>
      </c>
      <c r="F57" s="118"/>
      <c r="G57" s="143">
        <v>392115</v>
      </c>
      <c r="H57" s="117">
        <v>9926</v>
      </c>
      <c r="I57" s="118"/>
      <c r="J57" s="117">
        <v>16562</v>
      </c>
      <c r="K57" s="117">
        <v>23331</v>
      </c>
      <c r="L57" s="117">
        <v>14069</v>
      </c>
      <c r="M57" s="117">
        <v>123391</v>
      </c>
      <c r="N57" s="117">
        <v>8175</v>
      </c>
      <c r="O57" s="117">
        <v>109426</v>
      </c>
      <c r="P57" s="117">
        <v>10019</v>
      </c>
      <c r="Q57" s="118"/>
      <c r="R57" s="117">
        <v>2357</v>
      </c>
      <c r="S57" s="117">
        <v>13723</v>
      </c>
      <c r="T57" s="118"/>
      <c r="U57" s="118"/>
      <c r="V57" s="118"/>
      <c r="W57" s="118"/>
      <c r="X57" s="118"/>
      <c r="Y57" s="117">
        <v>22877</v>
      </c>
      <c r="Z57" s="117">
        <v>3007</v>
      </c>
      <c r="AA57" s="118"/>
      <c r="AB57" s="118"/>
      <c r="AC57" s="118"/>
      <c r="AD57" s="118"/>
      <c r="AE57" s="118"/>
      <c r="AF57" s="117">
        <v>802</v>
      </c>
      <c r="AG57" s="117">
        <v>4024</v>
      </c>
      <c r="AH57" s="118"/>
      <c r="AI57" s="117">
        <v>63909</v>
      </c>
      <c r="AJ57" s="117">
        <v>1689</v>
      </c>
      <c r="AK57" s="117">
        <v>123391</v>
      </c>
      <c r="AL57" s="117">
        <v>3343</v>
      </c>
      <c r="AM57" s="117">
        <v>39692</v>
      </c>
      <c r="AN57" s="118"/>
      <c r="AO57" s="117">
        <v>607</v>
      </c>
      <c r="AP57" s="117">
        <v>2856</v>
      </c>
      <c r="AQ57" s="117">
        <v>1245</v>
      </c>
      <c r="AR57" s="117">
        <v>3505</v>
      </c>
      <c r="AS57" s="118"/>
      <c r="AT57" s="118"/>
      <c r="AU57" s="118"/>
      <c r="AV57" s="117">
        <v>332437</v>
      </c>
      <c r="AW57" s="117">
        <v>108101</v>
      </c>
      <c r="AX57" s="118"/>
      <c r="AY57" s="118"/>
      <c r="AZ57" s="117">
        <v>8667</v>
      </c>
      <c r="BA57" s="117">
        <v>15831</v>
      </c>
    </row>
    <row r="58" spans="2:53" x14ac:dyDescent="0.2">
      <c r="B58" s="114">
        <v>2014</v>
      </c>
      <c r="C58" s="115" t="s">
        <v>27</v>
      </c>
      <c r="D58" s="117">
        <v>2786</v>
      </c>
      <c r="E58" s="117">
        <v>8975</v>
      </c>
      <c r="F58" s="118"/>
      <c r="G58" s="143">
        <v>131278</v>
      </c>
      <c r="H58" s="117">
        <v>3604</v>
      </c>
      <c r="I58" s="118"/>
      <c r="J58" s="117">
        <v>5418</v>
      </c>
      <c r="K58" s="117">
        <v>7364</v>
      </c>
      <c r="L58" s="117">
        <v>6150</v>
      </c>
      <c r="M58" s="117">
        <v>38605</v>
      </c>
      <c r="N58" s="117">
        <v>2950</v>
      </c>
      <c r="O58" s="117">
        <v>35131</v>
      </c>
      <c r="P58" s="117">
        <v>4066</v>
      </c>
      <c r="Q58" s="118"/>
      <c r="R58" s="117">
        <v>984</v>
      </c>
      <c r="S58" s="117">
        <v>6838</v>
      </c>
      <c r="T58" s="118"/>
      <c r="U58" s="118"/>
      <c r="V58" s="118"/>
      <c r="W58" s="118"/>
      <c r="X58" s="118"/>
      <c r="Y58" s="117">
        <v>7499</v>
      </c>
      <c r="Z58" s="117">
        <v>896</v>
      </c>
      <c r="AA58" s="118"/>
      <c r="AB58" s="118"/>
      <c r="AC58" s="118"/>
      <c r="AD58" s="118"/>
      <c r="AE58" s="118"/>
      <c r="AF58" s="117">
        <v>266</v>
      </c>
      <c r="AG58" s="117">
        <v>1506</v>
      </c>
      <c r="AH58" s="118"/>
      <c r="AI58" s="117">
        <v>22707</v>
      </c>
      <c r="AJ58" s="117">
        <v>509</v>
      </c>
      <c r="AK58" s="117">
        <v>38605</v>
      </c>
      <c r="AL58" s="117">
        <v>1202</v>
      </c>
      <c r="AM58" s="117">
        <v>14216</v>
      </c>
      <c r="AN58" s="118"/>
      <c r="AO58" s="117">
        <v>277</v>
      </c>
      <c r="AP58" s="117">
        <v>1248</v>
      </c>
      <c r="AQ58" s="117">
        <v>565</v>
      </c>
      <c r="AR58" s="117">
        <v>1112</v>
      </c>
      <c r="AS58" s="118"/>
      <c r="AT58" s="118"/>
      <c r="AU58" s="118"/>
      <c r="AV58" s="117">
        <v>111640</v>
      </c>
      <c r="AW58" s="117">
        <v>37121</v>
      </c>
      <c r="AX58" s="118"/>
      <c r="AY58" s="118"/>
      <c r="AZ58" s="117">
        <v>3125</v>
      </c>
      <c r="BA58" s="117">
        <v>5143</v>
      </c>
    </row>
    <row r="59" spans="2:53" x14ac:dyDescent="0.2">
      <c r="B59" s="114">
        <v>2015</v>
      </c>
      <c r="C59" s="115" t="s">
        <v>21</v>
      </c>
      <c r="D59" s="117">
        <v>11206</v>
      </c>
      <c r="E59" s="117">
        <v>41101</v>
      </c>
      <c r="F59" s="117">
        <v>547563</v>
      </c>
      <c r="G59" s="118"/>
      <c r="H59" s="117">
        <v>13004</v>
      </c>
      <c r="I59" s="118"/>
      <c r="J59" s="117">
        <v>21532</v>
      </c>
      <c r="K59" s="118"/>
      <c r="L59" s="118"/>
      <c r="M59" s="118"/>
      <c r="N59" s="117">
        <v>11674</v>
      </c>
      <c r="O59" s="117">
        <v>139321</v>
      </c>
      <c r="P59" s="117">
        <v>18025</v>
      </c>
      <c r="Q59" s="118"/>
      <c r="R59" s="117">
        <v>3305</v>
      </c>
      <c r="S59" s="117">
        <v>30115</v>
      </c>
      <c r="T59" s="118"/>
      <c r="U59" s="118"/>
      <c r="V59" s="118"/>
      <c r="W59" s="118"/>
      <c r="X59" s="118"/>
      <c r="Y59" s="117">
        <v>32965</v>
      </c>
      <c r="Z59" s="117">
        <v>4244</v>
      </c>
      <c r="AA59" s="118"/>
      <c r="AB59" s="118"/>
      <c r="AC59" s="118"/>
      <c r="AD59" s="118"/>
      <c r="AE59" s="118"/>
      <c r="AF59" s="117">
        <v>1740</v>
      </c>
      <c r="AG59" s="118"/>
      <c r="AH59" s="117">
        <v>5576</v>
      </c>
      <c r="AI59" s="117">
        <v>83062</v>
      </c>
      <c r="AJ59" s="117">
        <v>2417</v>
      </c>
      <c r="AK59" s="118"/>
      <c r="AL59" s="117">
        <v>5614</v>
      </c>
      <c r="AM59" s="117">
        <v>50040</v>
      </c>
      <c r="AN59" s="118"/>
      <c r="AO59" s="117">
        <v>1144</v>
      </c>
      <c r="AP59" s="118"/>
      <c r="AQ59" s="117">
        <v>1147</v>
      </c>
      <c r="AR59" s="117">
        <v>3544</v>
      </c>
      <c r="AS59" s="118"/>
      <c r="AT59" s="118"/>
      <c r="AU59" s="118"/>
      <c r="AV59" s="118"/>
      <c r="AW59" s="117">
        <v>148824</v>
      </c>
      <c r="AX59" s="117">
        <v>459228</v>
      </c>
      <c r="AY59" s="118"/>
      <c r="AZ59" s="117">
        <v>12089</v>
      </c>
      <c r="BA59" s="118"/>
    </row>
    <row r="60" spans="2:53" x14ac:dyDescent="0.2">
      <c r="B60" s="114">
        <v>2015</v>
      </c>
      <c r="C60" s="115" t="s">
        <v>22</v>
      </c>
      <c r="D60" s="117">
        <v>11004</v>
      </c>
      <c r="E60" s="117">
        <v>42505</v>
      </c>
      <c r="F60" s="117">
        <v>601625</v>
      </c>
      <c r="G60" s="118"/>
      <c r="H60" s="117">
        <v>14108</v>
      </c>
      <c r="I60" s="118"/>
      <c r="J60" s="117">
        <v>23207</v>
      </c>
      <c r="K60" s="118"/>
      <c r="L60" s="118"/>
      <c r="M60" s="118"/>
      <c r="N60" s="117">
        <v>12867</v>
      </c>
      <c r="O60" s="117">
        <v>152519</v>
      </c>
      <c r="P60" s="117">
        <v>22997</v>
      </c>
      <c r="Q60" s="118"/>
      <c r="R60" s="117">
        <v>3608</v>
      </c>
      <c r="S60" s="117">
        <v>40134</v>
      </c>
      <c r="T60" s="118"/>
      <c r="U60" s="118"/>
      <c r="V60" s="118"/>
      <c r="W60" s="118"/>
      <c r="X60" s="118"/>
      <c r="Y60" s="117">
        <v>37965</v>
      </c>
      <c r="Z60" s="117">
        <v>4636</v>
      </c>
      <c r="AA60" s="118"/>
      <c r="AB60" s="118"/>
      <c r="AC60" s="118"/>
      <c r="AD60" s="118"/>
      <c r="AE60" s="118"/>
      <c r="AF60" s="117">
        <v>1459</v>
      </c>
      <c r="AG60" s="118"/>
      <c r="AH60" s="117">
        <v>5647</v>
      </c>
      <c r="AI60" s="117">
        <v>97615</v>
      </c>
      <c r="AJ60" s="117">
        <v>2710</v>
      </c>
      <c r="AK60" s="118"/>
      <c r="AL60" s="117">
        <v>5123</v>
      </c>
      <c r="AM60" s="117">
        <v>67697</v>
      </c>
      <c r="AN60" s="118"/>
      <c r="AO60" s="117">
        <v>898</v>
      </c>
      <c r="AP60" s="118"/>
      <c r="AQ60" s="117">
        <v>2498</v>
      </c>
      <c r="AR60" s="117">
        <v>3950</v>
      </c>
      <c r="AS60" s="118"/>
      <c r="AT60" s="118"/>
      <c r="AU60" s="118"/>
      <c r="AV60" s="118"/>
      <c r="AW60" s="117">
        <v>163685</v>
      </c>
      <c r="AX60" s="117">
        <v>500596</v>
      </c>
      <c r="AY60" s="118"/>
      <c r="AZ60" s="117">
        <v>11862</v>
      </c>
      <c r="BA60" s="118"/>
    </row>
    <row r="61" spans="2:53" ht="24" x14ac:dyDescent="0.2">
      <c r="B61" s="114">
        <v>2015</v>
      </c>
      <c r="C61" s="115" t="s">
        <v>23</v>
      </c>
      <c r="D61" s="117">
        <v>15026</v>
      </c>
      <c r="E61" s="117">
        <v>51802</v>
      </c>
      <c r="F61" s="117">
        <v>706818</v>
      </c>
      <c r="G61" s="118"/>
      <c r="H61" s="117">
        <v>19268</v>
      </c>
      <c r="I61" s="118"/>
      <c r="J61" s="117">
        <v>28560</v>
      </c>
      <c r="K61" s="118"/>
      <c r="L61" s="118"/>
      <c r="M61" s="118"/>
      <c r="N61" s="117">
        <v>17770</v>
      </c>
      <c r="O61" s="117">
        <v>174641</v>
      </c>
      <c r="P61" s="117">
        <v>28727</v>
      </c>
      <c r="Q61" s="118"/>
      <c r="R61" s="117">
        <v>4614</v>
      </c>
      <c r="S61" s="117">
        <v>42539</v>
      </c>
      <c r="T61" s="118"/>
      <c r="U61" s="118"/>
      <c r="V61" s="118"/>
      <c r="W61" s="118"/>
      <c r="X61" s="118"/>
      <c r="Y61" s="117">
        <v>39139</v>
      </c>
      <c r="Z61" s="117">
        <v>5257</v>
      </c>
      <c r="AA61" s="118"/>
      <c r="AB61" s="118"/>
      <c r="AC61" s="118"/>
      <c r="AD61" s="118"/>
      <c r="AE61" s="118"/>
      <c r="AF61" s="117">
        <v>2339</v>
      </c>
      <c r="AG61" s="118"/>
      <c r="AH61" s="117">
        <v>7451</v>
      </c>
      <c r="AI61" s="117">
        <v>115862</v>
      </c>
      <c r="AJ61" s="117">
        <v>3366</v>
      </c>
      <c r="AK61" s="118"/>
      <c r="AL61" s="117">
        <v>5921</v>
      </c>
      <c r="AM61" s="117">
        <v>61568</v>
      </c>
      <c r="AN61" s="118"/>
      <c r="AO61" s="117">
        <v>1653</v>
      </c>
      <c r="AP61" s="118"/>
      <c r="AQ61" s="117">
        <v>2072</v>
      </c>
      <c r="AR61" s="117">
        <v>4770</v>
      </c>
      <c r="AS61" s="118"/>
      <c r="AT61" s="118"/>
      <c r="AU61" s="118"/>
      <c r="AV61" s="118"/>
      <c r="AW61" s="117">
        <v>196833</v>
      </c>
      <c r="AX61" s="117">
        <v>592712</v>
      </c>
      <c r="AY61" s="118"/>
      <c r="AZ61" s="117">
        <v>14290</v>
      </c>
      <c r="BA61" s="118"/>
    </row>
    <row r="62" spans="2:53" x14ac:dyDescent="0.2">
      <c r="B62" s="114">
        <v>2015</v>
      </c>
      <c r="C62" s="115" t="s">
        <v>24</v>
      </c>
      <c r="D62" s="117">
        <v>7670</v>
      </c>
      <c r="E62" s="117">
        <v>34341</v>
      </c>
      <c r="F62" s="117">
        <v>510544</v>
      </c>
      <c r="G62" s="118"/>
      <c r="H62" s="117">
        <v>10156</v>
      </c>
      <c r="I62" s="118"/>
      <c r="J62" s="117">
        <v>14528</v>
      </c>
      <c r="K62" s="118"/>
      <c r="L62" s="118"/>
      <c r="M62" s="118"/>
      <c r="N62" s="117">
        <v>7781</v>
      </c>
      <c r="O62" s="117">
        <v>129719</v>
      </c>
      <c r="P62" s="117">
        <v>14798</v>
      </c>
      <c r="Q62" s="118"/>
      <c r="R62" s="117">
        <v>2799</v>
      </c>
      <c r="S62" s="117">
        <v>32411</v>
      </c>
      <c r="T62" s="118"/>
      <c r="U62" s="118"/>
      <c r="V62" s="118"/>
      <c r="W62" s="118"/>
      <c r="X62" s="118"/>
      <c r="Y62" s="117">
        <v>23513</v>
      </c>
      <c r="Z62" s="117">
        <v>3183</v>
      </c>
      <c r="AA62" s="118"/>
      <c r="AB62" s="118"/>
      <c r="AC62" s="118"/>
      <c r="AD62" s="118"/>
      <c r="AE62" s="118"/>
      <c r="AF62" s="117">
        <v>1265</v>
      </c>
      <c r="AG62" s="118"/>
      <c r="AH62" s="117">
        <v>3880</v>
      </c>
      <c r="AI62" s="117">
        <v>63326</v>
      </c>
      <c r="AJ62" s="117">
        <v>1920</v>
      </c>
      <c r="AK62" s="118"/>
      <c r="AL62" s="117">
        <v>4239</v>
      </c>
      <c r="AM62" s="117">
        <v>37755</v>
      </c>
      <c r="AN62" s="118"/>
      <c r="AO62" s="117">
        <v>794</v>
      </c>
      <c r="AP62" s="118"/>
      <c r="AQ62" s="117">
        <v>766</v>
      </c>
      <c r="AR62" s="117">
        <v>2390</v>
      </c>
      <c r="AS62" s="118"/>
      <c r="AT62" s="118"/>
      <c r="AU62" s="118"/>
      <c r="AV62" s="118"/>
      <c r="AW62" s="117">
        <v>113152</v>
      </c>
      <c r="AX62" s="117">
        <v>424557</v>
      </c>
      <c r="AY62" s="118"/>
      <c r="AZ62" s="117">
        <v>8416</v>
      </c>
      <c r="BA62" s="118"/>
    </row>
    <row r="63" spans="2:53" x14ac:dyDescent="0.2">
      <c r="B63" s="114">
        <v>2015</v>
      </c>
      <c r="C63" s="115" t="s">
        <v>25</v>
      </c>
      <c r="D63" s="117">
        <v>5415</v>
      </c>
      <c r="E63" s="117">
        <v>20470</v>
      </c>
      <c r="F63" s="117">
        <v>304636</v>
      </c>
      <c r="G63" s="118"/>
      <c r="H63" s="117">
        <v>6540</v>
      </c>
      <c r="I63" s="118"/>
      <c r="J63" s="117">
        <v>11697</v>
      </c>
      <c r="K63" s="118"/>
      <c r="L63" s="118"/>
      <c r="M63" s="118"/>
      <c r="N63" s="117">
        <v>8035</v>
      </c>
      <c r="O63" s="117">
        <v>78518</v>
      </c>
      <c r="P63" s="117">
        <v>10764</v>
      </c>
      <c r="Q63" s="118"/>
      <c r="R63" s="117">
        <v>1531</v>
      </c>
      <c r="S63" s="117">
        <v>15419</v>
      </c>
      <c r="T63" s="118"/>
      <c r="U63" s="118"/>
      <c r="V63" s="118"/>
      <c r="W63" s="118"/>
      <c r="X63" s="118"/>
      <c r="Y63" s="117">
        <v>18168</v>
      </c>
      <c r="Z63" s="117">
        <v>2595</v>
      </c>
      <c r="AA63" s="118"/>
      <c r="AB63" s="118"/>
      <c r="AC63" s="118"/>
      <c r="AD63" s="118"/>
      <c r="AE63" s="118"/>
      <c r="AF63" s="117">
        <v>690</v>
      </c>
      <c r="AG63" s="118"/>
      <c r="AH63" s="117">
        <v>2598</v>
      </c>
      <c r="AI63" s="117">
        <v>51105</v>
      </c>
      <c r="AJ63" s="117">
        <v>1346</v>
      </c>
      <c r="AK63" s="118"/>
      <c r="AL63" s="117">
        <v>2707</v>
      </c>
      <c r="AM63" s="117">
        <v>35023</v>
      </c>
      <c r="AN63" s="118"/>
      <c r="AO63" s="117">
        <v>427</v>
      </c>
      <c r="AP63" s="118"/>
      <c r="AQ63" s="117">
        <v>590</v>
      </c>
      <c r="AR63" s="117">
        <v>2023</v>
      </c>
      <c r="AS63" s="118"/>
      <c r="AT63" s="118"/>
      <c r="AU63" s="118"/>
      <c r="AV63" s="118"/>
      <c r="AW63" s="117">
        <v>83222</v>
      </c>
      <c r="AX63" s="117">
        <v>253063</v>
      </c>
      <c r="AY63" s="118"/>
      <c r="AZ63" s="117">
        <v>5967</v>
      </c>
      <c r="BA63" s="118"/>
    </row>
    <row r="64" spans="2:53" x14ac:dyDescent="0.2">
      <c r="B64" s="114">
        <v>2015</v>
      </c>
      <c r="C64" s="115" t="s">
        <v>26</v>
      </c>
      <c r="D64" s="117">
        <v>9218</v>
      </c>
      <c r="E64" s="117">
        <v>27043</v>
      </c>
      <c r="F64" s="117">
        <v>392034</v>
      </c>
      <c r="G64" s="118"/>
      <c r="H64" s="117">
        <v>10784</v>
      </c>
      <c r="I64" s="118"/>
      <c r="J64" s="117">
        <v>16183</v>
      </c>
      <c r="K64" s="118"/>
      <c r="L64" s="118"/>
      <c r="M64" s="118"/>
      <c r="N64" s="117">
        <v>8215</v>
      </c>
      <c r="O64" s="117">
        <v>96274</v>
      </c>
      <c r="P64" s="117">
        <v>13226</v>
      </c>
      <c r="Q64" s="118"/>
      <c r="R64" s="117">
        <v>2369</v>
      </c>
      <c r="S64" s="117">
        <v>15836</v>
      </c>
      <c r="T64" s="118"/>
      <c r="U64" s="118"/>
      <c r="V64" s="118"/>
      <c r="W64" s="118"/>
      <c r="X64" s="118"/>
      <c r="Y64" s="117">
        <v>23481</v>
      </c>
      <c r="Z64" s="117">
        <v>3028</v>
      </c>
      <c r="AA64" s="118"/>
      <c r="AB64" s="118"/>
      <c r="AC64" s="118"/>
      <c r="AD64" s="118"/>
      <c r="AE64" s="118"/>
      <c r="AF64" s="117">
        <v>1163</v>
      </c>
      <c r="AG64" s="118"/>
      <c r="AH64" s="117">
        <v>4108</v>
      </c>
      <c r="AI64" s="117">
        <v>63668</v>
      </c>
      <c r="AJ64" s="117">
        <v>1857</v>
      </c>
      <c r="AK64" s="118"/>
      <c r="AL64" s="117">
        <v>3376</v>
      </c>
      <c r="AM64" s="117">
        <v>38194</v>
      </c>
      <c r="AN64" s="118"/>
      <c r="AO64" s="117">
        <v>775</v>
      </c>
      <c r="AP64" s="118"/>
      <c r="AQ64" s="117">
        <v>1329</v>
      </c>
      <c r="AR64" s="117">
        <v>3413</v>
      </c>
      <c r="AS64" s="118"/>
      <c r="AT64" s="118"/>
      <c r="AU64" s="118"/>
      <c r="AV64" s="118"/>
      <c r="AW64" s="117">
        <v>108241</v>
      </c>
      <c r="AX64" s="117">
        <v>332242</v>
      </c>
      <c r="AY64" s="118"/>
      <c r="AZ64" s="117">
        <v>8683</v>
      </c>
      <c r="BA64" s="118"/>
    </row>
    <row r="65" spans="2:53" x14ac:dyDescent="0.2">
      <c r="B65" s="114">
        <v>2015</v>
      </c>
      <c r="C65" s="115" t="s">
        <v>27</v>
      </c>
      <c r="D65" s="117">
        <v>3056</v>
      </c>
      <c r="E65" s="117">
        <v>9813</v>
      </c>
      <c r="F65" s="117">
        <v>138471</v>
      </c>
      <c r="G65" s="118"/>
      <c r="H65" s="117">
        <v>4084</v>
      </c>
      <c r="I65" s="118"/>
      <c r="J65" s="117">
        <v>5735</v>
      </c>
      <c r="K65" s="118"/>
      <c r="L65" s="118"/>
      <c r="M65" s="118"/>
      <c r="N65" s="117">
        <v>3043</v>
      </c>
      <c r="O65" s="117">
        <v>33450</v>
      </c>
      <c r="P65" s="117">
        <v>5297</v>
      </c>
      <c r="Q65" s="118"/>
      <c r="R65" s="117">
        <v>1013</v>
      </c>
      <c r="S65" s="117">
        <v>7772</v>
      </c>
      <c r="T65" s="118"/>
      <c r="U65" s="118"/>
      <c r="V65" s="118"/>
      <c r="W65" s="118"/>
      <c r="X65" s="118"/>
      <c r="Y65" s="117">
        <v>8117</v>
      </c>
      <c r="Z65" s="117">
        <v>953</v>
      </c>
      <c r="AA65" s="118"/>
      <c r="AB65" s="118"/>
      <c r="AC65" s="118"/>
      <c r="AD65" s="118"/>
      <c r="AE65" s="118"/>
      <c r="AF65" s="117">
        <v>331</v>
      </c>
      <c r="AG65" s="118"/>
      <c r="AH65" s="117">
        <v>1599</v>
      </c>
      <c r="AI65" s="117">
        <v>23915</v>
      </c>
      <c r="AJ65" s="117">
        <v>563</v>
      </c>
      <c r="AK65" s="118"/>
      <c r="AL65" s="117">
        <v>1296</v>
      </c>
      <c r="AM65" s="117">
        <v>13357</v>
      </c>
      <c r="AN65" s="118"/>
      <c r="AO65" s="117">
        <v>335</v>
      </c>
      <c r="AP65" s="118"/>
      <c r="AQ65" s="117">
        <v>560</v>
      </c>
      <c r="AR65" s="141">
        <v>1165</v>
      </c>
      <c r="AS65" s="118"/>
      <c r="AT65" s="118"/>
      <c r="AU65" s="118"/>
      <c r="AV65" s="118"/>
      <c r="AW65" s="117">
        <v>39595</v>
      </c>
      <c r="AX65" s="117">
        <v>117964</v>
      </c>
      <c r="AY65" s="118"/>
      <c r="AZ65" s="117">
        <v>3334</v>
      </c>
      <c r="BA65" s="118"/>
    </row>
    <row r="66" spans="2:53" x14ac:dyDescent="0.2">
      <c r="B66" s="139">
        <v>2016</v>
      </c>
      <c r="C66" s="140" t="s">
        <v>21</v>
      </c>
      <c r="D66" s="141">
        <v>11515</v>
      </c>
      <c r="E66" s="141">
        <v>40338</v>
      </c>
      <c r="F66" s="141">
        <v>549990</v>
      </c>
      <c r="G66" s="142"/>
      <c r="H66" s="141">
        <v>13984</v>
      </c>
      <c r="I66" s="142"/>
      <c r="J66" s="141">
        <v>21312</v>
      </c>
      <c r="K66" s="142"/>
      <c r="L66" s="142"/>
      <c r="M66" s="142"/>
      <c r="N66" s="141">
        <v>12027</v>
      </c>
      <c r="O66" s="141">
        <v>139360</v>
      </c>
      <c r="P66" s="141">
        <v>14496</v>
      </c>
      <c r="Q66" s="142"/>
      <c r="R66" s="141">
        <v>3692</v>
      </c>
      <c r="S66" s="141">
        <v>34021</v>
      </c>
      <c r="T66" s="142"/>
      <c r="U66" s="142"/>
      <c r="V66" s="142"/>
      <c r="W66" s="142"/>
      <c r="X66" s="142"/>
      <c r="Y66" s="141">
        <v>33669</v>
      </c>
      <c r="Z66" s="141">
        <v>4300</v>
      </c>
      <c r="AA66" s="141">
        <v>130074</v>
      </c>
      <c r="AB66" s="141">
        <v>5703</v>
      </c>
      <c r="AC66" s="142"/>
      <c r="AD66" s="142"/>
      <c r="AE66" s="142"/>
      <c r="AF66" s="142"/>
      <c r="AG66" s="142"/>
      <c r="AH66" s="142"/>
      <c r="AI66" s="141">
        <v>83367</v>
      </c>
      <c r="AJ66" s="141">
        <v>2500</v>
      </c>
      <c r="AK66" s="142"/>
      <c r="AL66" s="141">
        <v>5786</v>
      </c>
      <c r="AM66" s="141">
        <v>50308</v>
      </c>
      <c r="AN66" s="141">
        <v>1336</v>
      </c>
      <c r="AO66" s="142"/>
      <c r="AP66" s="142"/>
      <c r="AQ66" s="141">
        <v>1200</v>
      </c>
      <c r="AR66" s="141">
        <v>3586</v>
      </c>
      <c r="AS66" s="142"/>
      <c r="AT66" s="142"/>
      <c r="AU66" s="142"/>
      <c r="AV66" s="142"/>
      <c r="AW66" s="141">
        <v>146088</v>
      </c>
      <c r="AX66" s="141">
        <v>461040</v>
      </c>
      <c r="AY66" s="142"/>
      <c r="AZ66" s="141">
        <v>12248</v>
      </c>
      <c r="BA66" s="142"/>
    </row>
    <row r="67" spans="2:53" x14ac:dyDescent="0.2">
      <c r="B67" s="139">
        <v>2016</v>
      </c>
      <c r="C67" s="140" t="s">
        <v>22</v>
      </c>
      <c r="D67" s="141">
        <v>11467</v>
      </c>
      <c r="E67" s="141">
        <v>41516</v>
      </c>
      <c r="F67" s="141">
        <v>606639</v>
      </c>
      <c r="G67" s="142"/>
      <c r="H67" s="141">
        <v>15018</v>
      </c>
      <c r="I67" s="142"/>
      <c r="J67" s="141">
        <v>23084</v>
      </c>
      <c r="K67" s="142"/>
      <c r="L67" s="142"/>
      <c r="M67" s="142"/>
      <c r="N67" s="141">
        <v>13331</v>
      </c>
      <c r="O67" s="141">
        <v>152779</v>
      </c>
      <c r="P67" s="141">
        <v>23780</v>
      </c>
      <c r="Q67" s="142"/>
      <c r="R67" s="141">
        <v>3799</v>
      </c>
      <c r="S67" s="141">
        <v>45987</v>
      </c>
      <c r="T67" s="142"/>
      <c r="U67" s="142"/>
      <c r="V67" s="142"/>
      <c r="W67" s="142"/>
      <c r="X67" s="142"/>
      <c r="Y67" s="141">
        <v>38636</v>
      </c>
      <c r="Z67" s="141">
        <v>4698</v>
      </c>
      <c r="AA67" s="141">
        <v>141509</v>
      </c>
      <c r="AB67" s="141">
        <v>5848</v>
      </c>
      <c r="AC67" s="142"/>
      <c r="AD67" s="142"/>
      <c r="AE67" s="142"/>
      <c r="AF67" s="142"/>
      <c r="AG67" s="142"/>
      <c r="AH67" s="142"/>
      <c r="AI67" s="141">
        <v>98010</v>
      </c>
      <c r="AJ67" s="141">
        <v>2731</v>
      </c>
      <c r="AK67" s="142"/>
      <c r="AL67" s="141">
        <v>5229</v>
      </c>
      <c r="AM67" s="141">
        <v>65912</v>
      </c>
      <c r="AN67" s="141">
        <v>1093</v>
      </c>
      <c r="AO67" s="142"/>
      <c r="AP67" s="142"/>
      <c r="AQ67" s="141">
        <v>2503</v>
      </c>
      <c r="AR67" s="141">
        <v>4077</v>
      </c>
      <c r="AS67" s="142"/>
      <c r="AT67" s="142"/>
      <c r="AU67" s="142"/>
      <c r="AV67" s="142"/>
      <c r="AW67" s="141">
        <v>161806</v>
      </c>
      <c r="AX67" s="141">
        <v>504505</v>
      </c>
      <c r="AY67" s="142"/>
      <c r="AZ67" s="141">
        <v>12149</v>
      </c>
      <c r="BA67" s="142"/>
    </row>
    <row r="68" spans="2:53" ht="24" x14ac:dyDescent="0.2">
      <c r="B68" s="139">
        <v>2016</v>
      </c>
      <c r="C68" s="140" t="s">
        <v>23</v>
      </c>
      <c r="D68" s="141">
        <v>15597</v>
      </c>
      <c r="E68" s="141">
        <v>50645</v>
      </c>
      <c r="F68" s="141">
        <v>706892</v>
      </c>
      <c r="G68" s="142"/>
      <c r="H68" s="141">
        <v>20457</v>
      </c>
      <c r="I68" s="142"/>
      <c r="J68" s="141">
        <v>28215</v>
      </c>
      <c r="K68" s="142"/>
      <c r="L68" s="142"/>
      <c r="M68" s="142"/>
      <c r="N68" s="141">
        <v>18122</v>
      </c>
      <c r="O68" s="141">
        <v>175079</v>
      </c>
      <c r="P68" s="141">
        <v>32218</v>
      </c>
      <c r="Q68" s="142"/>
      <c r="R68" s="141">
        <v>4851</v>
      </c>
      <c r="S68" s="141">
        <v>48454</v>
      </c>
      <c r="T68" s="142"/>
      <c r="U68" s="142"/>
      <c r="V68" s="142"/>
      <c r="W68" s="142"/>
      <c r="X68" s="142"/>
      <c r="Y68" s="141">
        <v>40484</v>
      </c>
      <c r="Z68" s="141">
        <v>5301</v>
      </c>
      <c r="AA68" s="141">
        <v>179792</v>
      </c>
      <c r="AB68" s="141">
        <v>7715</v>
      </c>
      <c r="AC68" s="142"/>
      <c r="AD68" s="142"/>
      <c r="AE68" s="142"/>
      <c r="AF68" s="142"/>
      <c r="AG68" s="142"/>
      <c r="AH68" s="142"/>
      <c r="AI68" s="141">
        <v>116553</v>
      </c>
      <c r="AJ68" s="141">
        <v>3411</v>
      </c>
      <c r="AK68" s="142"/>
      <c r="AL68" s="141">
        <v>6069</v>
      </c>
      <c r="AM68" s="141">
        <v>61192</v>
      </c>
      <c r="AN68" s="141">
        <v>1940</v>
      </c>
      <c r="AO68" s="142"/>
      <c r="AP68" s="142"/>
      <c r="AQ68" s="141">
        <v>2375</v>
      </c>
      <c r="AR68" s="141">
        <v>4823</v>
      </c>
      <c r="AS68" s="142"/>
      <c r="AT68" s="142"/>
      <c r="AU68" s="142"/>
      <c r="AV68" s="142"/>
      <c r="AW68" s="141">
        <v>193261</v>
      </c>
      <c r="AX68" s="141">
        <v>593096</v>
      </c>
      <c r="AY68" s="142"/>
      <c r="AZ68" s="141">
        <v>14463</v>
      </c>
      <c r="BA68" s="142"/>
    </row>
    <row r="69" spans="2:53" x14ac:dyDescent="0.2">
      <c r="B69" s="139">
        <v>2016</v>
      </c>
      <c r="C69" s="140" t="s">
        <v>24</v>
      </c>
      <c r="D69" s="141">
        <v>7939</v>
      </c>
      <c r="E69" s="141">
        <v>33459</v>
      </c>
      <c r="F69" s="141">
        <v>513892</v>
      </c>
      <c r="G69" s="142"/>
      <c r="H69" s="141">
        <v>10911</v>
      </c>
      <c r="I69" s="142"/>
      <c r="J69" s="141">
        <v>14403</v>
      </c>
      <c r="K69" s="142"/>
      <c r="L69" s="142"/>
      <c r="M69" s="142"/>
      <c r="N69" s="141">
        <v>7923</v>
      </c>
      <c r="O69" s="141">
        <v>130255</v>
      </c>
      <c r="P69" s="141">
        <v>12937</v>
      </c>
      <c r="Q69" s="142"/>
      <c r="R69" s="141">
        <v>2947</v>
      </c>
      <c r="S69" s="141">
        <v>37489</v>
      </c>
      <c r="T69" s="142"/>
      <c r="U69" s="142"/>
      <c r="V69" s="142"/>
      <c r="W69" s="142"/>
      <c r="X69" s="142"/>
      <c r="Y69" s="141">
        <v>24255</v>
      </c>
      <c r="Z69" s="141">
        <v>3285</v>
      </c>
      <c r="AA69" s="141">
        <v>94526</v>
      </c>
      <c r="AB69" s="141">
        <v>4008</v>
      </c>
      <c r="AC69" s="142"/>
      <c r="AD69" s="142"/>
      <c r="AE69" s="142"/>
      <c r="AF69" s="142"/>
      <c r="AG69" s="142"/>
      <c r="AH69" s="142"/>
      <c r="AI69" s="141">
        <v>63207</v>
      </c>
      <c r="AJ69" s="141">
        <v>1942</v>
      </c>
      <c r="AK69" s="142"/>
      <c r="AL69" s="141">
        <v>4372</v>
      </c>
      <c r="AM69" s="141">
        <v>37378</v>
      </c>
      <c r="AN69" s="141">
        <v>912</v>
      </c>
      <c r="AO69" s="142"/>
      <c r="AP69" s="142"/>
      <c r="AQ69" s="141">
        <v>865</v>
      </c>
      <c r="AR69" s="141">
        <v>2462</v>
      </c>
      <c r="AS69" s="142"/>
      <c r="AT69" s="142"/>
      <c r="AU69" s="142"/>
      <c r="AV69" s="142"/>
      <c r="AW69" s="141">
        <v>111717</v>
      </c>
      <c r="AX69" s="141">
        <v>427267</v>
      </c>
      <c r="AY69" s="142"/>
      <c r="AZ69" s="141">
        <v>8580</v>
      </c>
      <c r="BA69" s="142"/>
    </row>
    <row r="70" spans="2:53" x14ac:dyDescent="0.2">
      <c r="B70" s="139">
        <v>2016</v>
      </c>
      <c r="C70" s="140" t="s">
        <v>25</v>
      </c>
      <c r="D70" s="141">
        <v>5730</v>
      </c>
      <c r="E70" s="141">
        <v>20478</v>
      </c>
      <c r="F70" s="141">
        <v>305270</v>
      </c>
      <c r="G70" s="142"/>
      <c r="H70" s="141">
        <v>7066</v>
      </c>
      <c r="I70" s="142"/>
      <c r="J70" s="141">
        <v>11669</v>
      </c>
      <c r="K70" s="142"/>
      <c r="L70" s="142"/>
      <c r="M70" s="142"/>
      <c r="N70" s="141">
        <v>8098</v>
      </c>
      <c r="O70" s="141">
        <v>78662</v>
      </c>
      <c r="P70" s="141">
        <v>8857</v>
      </c>
      <c r="Q70" s="142"/>
      <c r="R70" s="141">
        <v>1622</v>
      </c>
      <c r="S70" s="141">
        <v>17418</v>
      </c>
      <c r="T70" s="142"/>
      <c r="U70" s="142"/>
      <c r="V70" s="142"/>
      <c r="W70" s="142"/>
      <c r="X70" s="142"/>
      <c r="Y70" s="141">
        <v>18771</v>
      </c>
      <c r="Z70" s="141">
        <v>2612</v>
      </c>
      <c r="AA70" s="141">
        <v>69307</v>
      </c>
      <c r="AB70" s="141">
        <v>2591</v>
      </c>
      <c r="AC70" s="142"/>
      <c r="AD70" s="142"/>
      <c r="AE70" s="142"/>
      <c r="AF70" s="142"/>
      <c r="AG70" s="142"/>
      <c r="AH70" s="142"/>
      <c r="AI70" s="141">
        <v>51147</v>
      </c>
      <c r="AJ70" s="141">
        <v>1367</v>
      </c>
      <c r="AK70" s="142"/>
      <c r="AL70" s="141">
        <v>2771</v>
      </c>
      <c r="AM70" s="141">
        <v>34714</v>
      </c>
      <c r="AN70" s="141">
        <v>450</v>
      </c>
      <c r="AO70" s="142"/>
      <c r="AP70" s="142"/>
      <c r="AQ70" s="141">
        <v>626</v>
      </c>
      <c r="AR70" s="141">
        <v>2128</v>
      </c>
      <c r="AS70" s="142"/>
      <c r="AT70" s="142"/>
      <c r="AU70" s="142"/>
      <c r="AV70" s="142"/>
      <c r="AW70" s="141">
        <v>82196</v>
      </c>
      <c r="AX70" s="141">
        <v>253305</v>
      </c>
      <c r="AY70" s="142"/>
      <c r="AZ70" s="141">
        <v>6101</v>
      </c>
      <c r="BA70" s="142"/>
    </row>
    <row r="71" spans="2:53" x14ac:dyDescent="0.2">
      <c r="B71" s="139">
        <v>2016</v>
      </c>
      <c r="C71" s="140" t="s">
        <v>26</v>
      </c>
      <c r="D71" s="141">
        <v>9680</v>
      </c>
      <c r="E71" s="141">
        <v>26731</v>
      </c>
      <c r="F71" s="141">
        <v>392129</v>
      </c>
      <c r="G71" s="142"/>
      <c r="H71" s="141">
        <v>11647</v>
      </c>
      <c r="I71" s="142"/>
      <c r="J71" s="141">
        <v>16265</v>
      </c>
      <c r="K71" s="142"/>
      <c r="L71" s="142"/>
      <c r="M71" s="142"/>
      <c r="N71" s="141">
        <v>8554</v>
      </c>
      <c r="O71" s="141">
        <v>96218</v>
      </c>
      <c r="P71" s="141">
        <v>12135</v>
      </c>
      <c r="Q71" s="142"/>
      <c r="R71" s="141">
        <v>2499</v>
      </c>
      <c r="S71" s="141">
        <v>19180</v>
      </c>
      <c r="T71" s="142"/>
      <c r="U71" s="142"/>
      <c r="V71" s="142"/>
      <c r="W71" s="142"/>
      <c r="X71" s="142"/>
      <c r="Y71" s="141">
        <v>24419</v>
      </c>
      <c r="Z71" s="141">
        <v>3075</v>
      </c>
      <c r="AA71" s="141">
        <v>104522</v>
      </c>
      <c r="AB71" s="141">
        <v>4235</v>
      </c>
      <c r="AC71" s="142"/>
      <c r="AD71" s="142"/>
      <c r="AE71" s="142"/>
      <c r="AF71" s="142"/>
      <c r="AG71" s="142"/>
      <c r="AH71" s="142"/>
      <c r="AI71" s="141">
        <v>64335</v>
      </c>
      <c r="AJ71" s="141">
        <v>1955</v>
      </c>
      <c r="AK71" s="142"/>
      <c r="AL71" s="141">
        <v>3463</v>
      </c>
      <c r="AM71" s="141">
        <v>37622</v>
      </c>
      <c r="AN71" s="141">
        <v>875</v>
      </c>
      <c r="AO71" s="142"/>
      <c r="AP71" s="142"/>
      <c r="AQ71" s="141">
        <v>1476</v>
      </c>
      <c r="AR71" s="141">
        <v>3479</v>
      </c>
      <c r="AS71" s="142"/>
      <c r="AT71" s="142"/>
      <c r="AU71" s="142"/>
      <c r="AV71" s="142"/>
      <c r="AW71" s="141">
        <v>107470</v>
      </c>
      <c r="AX71" s="141">
        <v>332145</v>
      </c>
      <c r="AY71" s="142"/>
      <c r="AZ71" s="141">
        <v>8905</v>
      </c>
      <c r="BA71" s="142"/>
    </row>
    <row r="72" spans="2:53" x14ac:dyDescent="0.2">
      <c r="B72" s="139">
        <v>2016</v>
      </c>
      <c r="C72" s="140" t="s">
        <v>27</v>
      </c>
      <c r="D72" s="141">
        <v>3241</v>
      </c>
      <c r="E72" s="141">
        <v>9423</v>
      </c>
      <c r="F72" s="141">
        <v>138328</v>
      </c>
      <c r="G72" s="142"/>
      <c r="H72" s="141">
        <v>4392</v>
      </c>
      <c r="I72" s="142"/>
      <c r="J72" s="141">
        <v>5672</v>
      </c>
      <c r="K72" s="142"/>
      <c r="L72" s="142"/>
      <c r="M72" s="142"/>
      <c r="N72" s="141">
        <v>3115</v>
      </c>
      <c r="O72" s="141">
        <v>33323</v>
      </c>
      <c r="P72" s="141">
        <v>5907</v>
      </c>
      <c r="Q72" s="142"/>
      <c r="R72" s="141">
        <v>1009</v>
      </c>
      <c r="S72" s="141">
        <v>8411</v>
      </c>
      <c r="T72" s="142"/>
      <c r="U72" s="142"/>
      <c r="V72" s="142"/>
      <c r="W72" s="142"/>
      <c r="X72" s="142"/>
      <c r="Y72" s="141">
        <v>8410</v>
      </c>
      <c r="Z72" s="141">
        <v>955</v>
      </c>
      <c r="AA72" s="141">
        <v>39643</v>
      </c>
      <c r="AB72" s="141">
        <v>1658</v>
      </c>
      <c r="AC72" s="142"/>
      <c r="AD72" s="142"/>
      <c r="AE72" s="142"/>
      <c r="AF72" s="142"/>
      <c r="AG72" s="142"/>
      <c r="AH72" s="142"/>
      <c r="AI72" s="141">
        <v>23919</v>
      </c>
      <c r="AJ72" s="141">
        <v>569</v>
      </c>
      <c r="AK72" s="142"/>
      <c r="AL72" s="141">
        <v>1307</v>
      </c>
      <c r="AM72" s="141">
        <v>12924</v>
      </c>
      <c r="AN72" s="141">
        <v>414</v>
      </c>
      <c r="AO72" s="142"/>
      <c r="AP72" s="142"/>
      <c r="AQ72" s="141">
        <v>594</v>
      </c>
      <c r="AR72" s="117">
        <v>1206</v>
      </c>
      <c r="AS72" s="142"/>
      <c r="AT72" s="142"/>
      <c r="AU72" s="142"/>
      <c r="AV72" s="142"/>
      <c r="AW72" s="141">
        <v>38689</v>
      </c>
      <c r="AX72" s="141">
        <v>118061</v>
      </c>
      <c r="AY72" s="142"/>
      <c r="AZ72" s="141">
        <v>3409</v>
      </c>
      <c r="BA72" s="142"/>
    </row>
    <row r="73" spans="2:53" x14ac:dyDescent="0.2">
      <c r="B73" s="114">
        <v>2017</v>
      </c>
      <c r="C73" s="115" t="s">
        <v>21</v>
      </c>
      <c r="D73" s="117">
        <v>11840</v>
      </c>
      <c r="E73" s="117">
        <v>40610</v>
      </c>
      <c r="F73" s="117">
        <v>551533</v>
      </c>
      <c r="G73" s="118"/>
      <c r="H73" s="117">
        <v>15040</v>
      </c>
      <c r="I73" s="118"/>
      <c r="J73" s="117">
        <v>21081</v>
      </c>
      <c r="K73" s="118"/>
      <c r="L73" s="118"/>
      <c r="M73" s="118"/>
      <c r="N73" s="117">
        <v>12212</v>
      </c>
      <c r="O73" s="118"/>
      <c r="P73" s="117">
        <v>18904</v>
      </c>
      <c r="Q73" s="118"/>
      <c r="R73" s="117">
        <v>3925</v>
      </c>
      <c r="S73" s="117">
        <v>40752</v>
      </c>
      <c r="T73" s="118"/>
      <c r="U73" s="118"/>
      <c r="V73" s="118"/>
      <c r="W73" s="118"/>
      <c r="X73" s="118"/>
      <c r="Y73" s="117">
        <v>33851</v>
      </c>
      <c r="Z73" s="117">
        <v>4355</v>
      </c>
      <c r="AA73" s="117">
        <v>131422</v>
      </c>
      <c r="AB73" s="117">
        <v>5812</v>
      </c>
      <c r="AC73" s="118"/>
      <c r="AD73" s="118"/>
      <c r="AE73" s="118"/>
      <c r="AF73" s="118"/>
      <c r="AG73" s="118"/>
      <c r="AH73" s="118"/>
      <c r="AI73" s="117">
        <v>84010</v>
      </c>
      <c r="AJ73" s="117">
        <v>2541</v>
      </c>
      <c r="AK73" s="118"/>
      <c r="AL73" s="117">
        <v>5955</v>
      </c>
      <c r="AM73" s="117">
        <v>54284</v>
      </c>
      <c r="AN73" s="118"/>
      <c r="AO73" s="117">
        <v>1569</v>
      </c>
      <c r="AP73" s="118"/>
      <c r="AQ73" s="117">
        <v>1331</v>
      </c>
      <c r="AR73" s="117">
        <v>3596</v>
      </c>
      <c r="AS73" s="118"/>
      <c r="AT73" s="118"/>
      <c r="AU73" s="118"/>
      <c r="AV73" s="118"/>
      <c r="AW73" s="117">
        <v>147128</v>
      </c>
      <c r="AX73" s="117">
        <v>462158</v>
      </c>
      <c r="AY73" s="118"/>
      <c r="AZ73" s="117">
        <v>12405</v>
      </c>
      <c r="BA73" s="118"/>
    </row>
    <row r="74" spans="2:53" x14ac:dyDescent="0.2">
      <c r="B74" s="114">
        <v>2017</v>
      </c>
      <c r="C74" s="115" t="s">
        <v>22</v>
      </c>
      <c r="D74" s="117">
        <v>11966</v>
      </c>
      <c r="E74" s="117">
        <v>42051</v>
      </c>
      <c r="F74" s="117">
        <v>608274</v>
      </c>
      <c r="G74" s="118"/>
      <c r="H74" s="117">
        <v>16285</v>
      </c>
      <c r="I74" s="118"/>
      <c r="J74" s="117">
        <v>22861</v>
      </c>
      <c r="K74" s="118"/>
      <c r="L74" s="118"/>
      <c r="M74" s="118"/>
      <c r="N74" s="117">
        <v>13500</v>
      </c>
      <c r="O74" s="118"/>
      <c r="P74" s="117">
        <v>29436</v>
      </c>
      <c r="Q74" s="118"/>
      <c r="R74" s="117">
        <v>3873</v>
      </c>
      <c r="S74" s="117">
        <v>55721</v>
      </c>
      <c r="T74" s="118"/>
      <c r="U74" s="118"/>
      <c r="V74" s="118"/>
      <c r="W74" s="118"/>
      <c r="X74" s="118"/>
      <c r="Y74" s="117">
        <v>39127</v>
      </c>
      <c r="Z74" s="117">
        <v>4697</v>
      </c>
      <c r="AA74" s="117">
        <v>143080</v>
      </c>
      <c r="AB74" s="117">
        <v>6002</v>
      </c>
      <c r="AC74" s="118"/>
      <c r="AD74" s="118"/>
      <c r="AE74" s="118"/>
      <c r="AF74" s="118"/>
      <c r="AG74" s="118"/>
      <c r="AH74" s="118"/>
      <c r="AI74" s="117">
        <v>98552</v>
      </c>
      <c r="AJ74" s="117">
        <v>2753</v>
      </c>
      <c r="AK74" s="118"/>
      <c r="AL74" s="117">
        <v>5369</v>
      </c>
      <c r="AM74" s="117">
        <v>67748</v>
      </c>
      <c r="AN74" s="118"/>
      <c r="AO74" s="117">
        <v>1272</v>
      </c>
      <c r="AP74" s="118"/>
      <c r="AQ74" s="117">
        <v>2465</v>
      </c>
      <c r="AR74" s="117">
        <v>4196</v>
      </c>
      <c r="AS74" s="118"/>
      <c r="AT74" s="118"/>
      <c r="AU74" s="118"/>
      <c r="AV74" s="118"/>
      <c r="AW74" s="117">
        <v>163136</v>
      </c>
      <c r="AX74" s="117">
        <v>505527</v>
      </c>
      <c r="AY74" s="118"/>
      <c r="AZ74" s="117">
        <v>12271</v>
      </c>
      <c r="BA74" s="118"/>
    </row>
    <row r="75" spans="2:53" ht="24" x14ac:dyDescent="0.2">
      <c r="B75" s="114">
        <v>2017</v>
      </c>
      <c r="C75" s="115" t="s">
        <v>23</v>
      </c>
      <c r="D75" s="117">
        <v>16065</v>
      </c>
      <c r="E75" s="117">
        <v>50945</v>
      </c>
      <c r="F75" s="117">
        <v>708330</v>
      </c>
      <c r="G75" s="118"/>
      <c r="H75" s="117">
        <v>21843</v>
      </c>
      <c r="I75" s="118"/>
      <c r="J75" s="117">
        <v>27784</v>
      </c>
      <c r="K75" s="118"/>
      <c r="L75" s="118"/>
      <c r="M75" s="118"/>
      <c r="N75" s="117">
        <v>18393</v>
      </c>
      <c r="O75" s="118"/>
      <c r="P75" s="117">
        <v>36615</v>
      </c>
      <c r="Q75" s="118"/>
      <c r="R75" s="117">
        <v>5191</v>
      </c>
      <c r="S75" s="117">
        <v>54636</v>
      </c>
      <c r="T75" s="118"/>
      <c r="U75" s="118"/>
      <c r="V75" s="118"/>
      <c r="W75" s="118"/>
      <c r="X75" s="118"/>
      <c r="Y75" s="117">
        <v>41375</v>
      </c>
      <c r="Z75" s="117">
        <v>5313</v>
      </c>
      <c r="AA75" s="117">
        <v>182019</v>
      </c>
      <c r="AB75" s="117">
        <v>7822</v>
      </c>
      <c r="AC75" s="118"/>
      <c r="AD75" s="118"/>
      <c r="AE75" s="118"/>
      <c r="AF75" s="118"/>
      <c r="AG75" s="118"/>
      <c r="AH75" s="118"/>
      <c r="AI75" s="117">
        <v>117034</v>
      </c>
      <c r="AJ75" s="117">
        <v>3426</v>
      </c>
      <c r="AK75" s="118"/>
      <c r="AL75" s="117">
        <v>6281</v>
      </c>
      <c r="AM75" s="117">
        <v>59836</v>
      </c>
      <c r="AN75" s="118"/>
      <c r="AO75" s="117">
        <v>2027</v>
      </c>
      <c r="AP75" s="118"/>
      <c r="AQ75" s="117">
        <v>2267</v>
      </c>
      <c r="AR75" s="117">
        <v>4906</v>
      </c>
      <c r="AS75" s="118"/>
      <c r="AT75" s="118"/>
      <c r="AU75" s="118"/>
      <c r="AV75" s="118"/>
      <c r="AW75" s="117">
        <v>194474</v>
      </c>
      <c r="AX75" s="117">
        <v>594066</v>
      </c>
      <c r="AY75" s="118"/>
      <c r="AZ75" s="117">
        <v>14667</v>
      </c>
      <c r="BA75" s="118"/>
    </row>
    <row r="76" spans="2:53" x14ac:dyDescent="0.2">
      <c r="B76" s="114">
        <v>2017</v>
      </c>
      <c r="C76" s="115" t="s">
        <v>24</v>
      </c>
      <c r="D76" s="117">
        <v>8249</v>
      </c>
      <c r="E76" s="117">
        <v>33807</v>
      </c>
      <c r="F76" s="117">
        <v>516603</v>
      </c>
      <c r="G76" s="118"/>
      <c r="H76" s="117">
        <v>11983</v>
      </c>
      <c r="I76" s="118"/>
      <c r="J76" s="117">
        <v>14251</v>
      </c>
      <c r="K76" s="118"/>
      <c r="L76" s="118"/>
      <c r="M76" s="118"/>
      <c r="N76" s="117">
        <v>8272</v>
      </c>
      <c r="O76" s="118"/>
      <c r="P76" s="117">
        <v>16149</v>
      </c>
      <c r="Q76" s="118"/>
      <c r="R76" s="117">
        <v>3266</v>
      </c>
      <c r="S76" s="117">
        <v>42747</v>
      </c>
      <c r="T76" s="118"/>
      <c r="U76" s="118"/>
      <c r="V76" s="118"/>
      <c r="W76" s="118"/>
      <c r="X76" s="118"/>
      <c r="Y76" s="117">
        <v>24771</v>
      </c>
      <c r="Z76" s="117">
        <v>3331</v>
      </c>
      <c r="AA76" s="117">
        <v>95883</v>
      </c>
      <c r="AB76" s="117">
        <v>4224</v>
      </c>
      <c r="AC76" s="118"/>
      <c r="AD76" s="118"/>
      <c r="AE76" s="118"/>
      <c r="AF76" s="118"/>
      <c r="AG76" s="118"/>
      <c r="AH76" s="118"/>
      <c r="AI76" s="117">
        <v>63533</v>
      </c>
      <c r="AJ76" s="117">
        <v>1999</v>
      </c>
      <c r="AK76" s="118"/>
      <c r="AL76" s="117">
        <v>4469</v>
      </c>
      <c r="AM76" s="117">
        <v>39054</v>
      </c>
      <c r="AN76" s="118"/>
      <c r="AO76" s="117">
        <v>1203</v>
      </c>
      <c r="AP76" s="118"/>
      <c r="AQ76" s="117">
        <v>985</v>
      </c>
      <c r="AR76" s="117">
        <v>2481</v>
      </c>
      <c r="AS76" s="118"/>
      <c r="AT76" s="118"/>
      <c r="AU76" s="118"/>
      <c r="AV76" s="118"/>
      <c r="AW76" s="117">
        <v>112681</v>
      </c>
      <c r="AX76" s="117">
        <v>429245</v>
      </c>
      <c r="AY76" s="118"/>
      <c r="AZ76" s="117">
        <v>8692</v>
      </c>
      <c r="BA76" s="118"/>
    </row>
    <row r="77" spans="2:53" x14ac:dyDescent="0.2">
      <c r="B77" s="114">
        <v>2017</v>
      </c>
      <c r="C77" s="115" t="s">
        <v>25</v>
      </c>
      <c r="D77" s="117">
        <v>6065</v>
      </c>
      <c r="E77" s="117">
        <v>20883</v>
      </c>
      <c r="F77" s="117">
        <v>306376</v>
      </c>
      <c r="G77" s="118"/>
      <c r="H77" s="117">
        <v>7737</v>
      </c>
      <c r="I77" s="118"/>
      <c r="J77" s="117">
        <v>11486</v>
      </c>
      <c r="K77" s="118"/>
      <c r="L77" s="118"/>
      <c r="M77" s="118"/>
      <c r="N77" s="117">
        <v>8296</v>
      </c>
      <c r="O77" s="118"/>
      <c r="P77" s="117">
        <v>11554</v>
      </c>
      <c r="Q77" s="118"/>
      <c r="R77" s="117">
        <v>1693</v>
      </c>
      <c r="S77" s="117">
        <v>20936</v>
      </c>
      <c r="T77" s="118"/>
      <c r="U77" s="118"/>
      <c r="V77" s="118"/>
      <c r="W77" s="118"/>
      <c r="X77" s="118"/>
      <c r="Y77" s="117">
        <v>19079</v>
      </c>
      <c r="Z77" s="117">
        <v>2610</v>
      </c>
      <c r="AA77" s="117">
        <v>70202</v>
      </c>
      <c r="AB77" s="117">
        <v>2654</v>
      </c>
      <c r="AC77" s="118"/>
      <c r="AD77" s="118"/>
      <c r="AE77" s="118"/>
      <c r="AF77" s="118"/>
      <c r="AG77" s="118"/>
      <c r="AH77" s="118"/>
      <c r="AI77" s="117">
        <v>51014</v>
      </c>
      <c r="AJ77" s="117">
        <v>1365</v>
      </c>
      <c r="AK77" s="118"/>
      <c r="AL77" s="117">
        <v>2793</v>
      </c>
      <c r="AM77" s="117">
        <v>36564</v>
      </c>
      <c r="AN77" s="118"/>
      <c r="AO77" s="117">
        <v>527</v>
      </c>
      <c r="AP77" s="118"/>
      <c r="AQ77" s="117">
        <v>651</v>
      </c>
      <c r="AR77" s="117">
        <v>2163</v>
      </c>
      <c r="AS77" s="118"/>
      <c r="AT77" s="118"/>
      <c r="AU77" s="118"/>
      <c r="AV77" s="118"/>
      <c r="AW77" s="117">
        <v>82412</v>
      </c>
      <c r="AX77" s="117">
        <v>254074</v>
      </c>
      <c r="AY77" s="118"/>
      <c r="AZ77" s="117">
        <v>6188</v>
      </c>
      <c r="BA77" s="118"/>
    </row>
    <row r="78" spans="2:53" x14ac:dyDescent="0.2">
      <c r="B78" s="114">
        <v>2017</v>
      </c>
      <c r="C78" s="115" t="s">
        <v>26</v>
      </c>
      <c r="D78" s="117">
        <v>10179</v>
      </c>
      <c r="E78" s="117">
        <v>26843</v>
      </c>
      <c r="F78" s="117">
        <v>392690</v>
      </c>
      <c r="G78" s="118"/>
      <c r="H78" s="117">
        <v>12726</v>
      </c>
      <c r="I78" s="118"/>
      <c r="J78" s="117">
        <v>16137</v>
      </c>
      <c r="K78" s="118"/>
      <c r="L78" s="118"/>
      <c r="M78" s="118"/>
      <c r="N78" s="117">
        <v>8797</v>
      </c>
      <c r="O78" s="118"/>
      <c r="P78" s="117">
        <v>15192</v>
      </c>
      <c r="Q78" s="118"/>
      <c r="R78" s="117">
        <v>2671</v>
      </c>
      <c r="S78" s="117">
        <v>23280</v>
      </c>
      <c r="T78" s="118"/>
      <c r="U78" s="118"/>
      <c r="V78" s="118"/>
      <c r="W78" s="118"/>
      <c r="X78" s="118"/>
      <c r="Y78" s="117">
        <v>24727</v>
      </c>
      <c r="Z78" s="117">
        <v>3134</v>
      </c>
      <c r="AA78" s="117">
        <v>106289</v>
      </c>
      <c r="AB78" s="117">
        <v>4423</v>
      </c>
      <c r="AC78" s="118"/>
      <c r="AD78" s="118"/>
      <c r="AE78" s="118"/>
      <c r="AF78" s="118"/>
      <c r="AG78" s="118"/>
      <c r="AH78" s="118"/>
      <c r="AI78" s="117">
        <v>65037</v>
      </c>
      <c r="AJ78" s="117">
        <v>1993</v>
      </c>
      <c r="AK78" s="118"/>
      <c r="AL78" s="117">
        <v>3586</v>
      </c>
      <c r="AM78" s="117">
        <v>37888</v>
      </c>
      <c r="AN78" s="118"/>
      <c r="AO78" s="117">
        <v>1015</v>
      </c>
      <c r="AP78" s="118"/>
      <c r="AQ78" s="117">
        <v>1656</v>
      </c>
      <c r="AR78" s="117">
        <v>3480</v>
      </c>
      <c r="AS78" s="118"/>
      <c r="AT78" s="118"/>
      <c r="AU78" s="118"/>
      <c r="AV78" s="118"/>
      <c r="AW78" s="117">
        <v>108362</v>
      </c>
      <c r="AX78" s="117">
        <v>332575</v>
      </c>
      <c r="AY78" s="118"/>
      <c r="AZ78" s="117">
        <v>9092</v>
      </c>
      <c r="BA78" s="118"/>
    </row>
    <row r="79" spans="2:53" x14ac:dyDescent="0.2">
      <c r="B79" s="114">
        <v>2017</v>
      </c>
      <c r="C79" s="115" t="s">
        <v>27</v>
      </c>
      <c r="D79" s="117">
        <v>3435</v>
      </c>
      <c r="E79" s="117">
        <v>9612</v>
      </c>
      <c r="F79" s="117">
        <v>139086</v>
      </c>
      <c r="G79" s="118"/>
      <c r="H79" s="117">
        <v>4607</v>
      </c>
      <c r="I79" s="118"/>
      <c r="J79" s="117">
        <v>5643</v>
      </c>
      <c r="K79" s="118"/>
      <c r="L79" s="118"/>
      <c r="M79" s="118"/>
      <c r="N79" s="117">
        <v>3207</v>
      </c>
      <c r="O79" s="118"/>
      <c r="P79" s="117">
        <v>6652</v>
      </c>
      <c r="Q79" s="118"/>
      <c r="R79" s="117">
        <v>1036</v>
      </c>
      <c r="S79" s="117">
        <v>9017</v>
      </c>
      <c r="T79" s="118"/>
      <c r="U79" s="118"/>
      <c r="V79" s="118"/>
      <c r="W79" s="118"/>
      <c r="X79" s="118"/>
      <c r="Y79" s="117">
        <v>8660</v>
      </c>
      <c r="Z79" s="117">
        <v>936</v>
      </c>
      <c r="AA79" s="117">
        <v>40434</v>
      </c>
      <c r="AB79" s="117">
        <v>1713</v>
      </c>
      <c r="AC79" s="118"/>
      <c r="AD79" s="118"/>
      <c r="AE79" s="118"/>
      <c r="AF79" s="118"/>
      <c r="AG79" s="118"/>
      <c r="AH79" s="118"/>
      <c r="AI79" s="117">
        <v>24060</v>
      </c>
      <c r="AJ79" s="117">
        <v>568</v>
      </c>
      <c r="AK79" s="118"/>
      <c r="AL79" s="117">
        <v>1339</v>
      </c>
      <c r="AM79" s="117">
        <v>13639</v>
      </c>
      <c r="AN79" s="118"/>
      <c r="AO79" s="117">
        <v>450</v>
      </c>
      <c r="AP79" s="118"/>
      <c r="AQ79" s="117">
        <v>658</v>
      </c>
      <c r="AR79" s="117">
        <v>1206</v>
      </c>
      <c r="AS79" s="118"/>
      <c r="AT79" s="118"/>
      <c r="AU79" s="118"/>
      <c r="AV79" s="118"/>
      <c r="AW79" s="117">
        <v>39109</v>
      </c>
      <c r="AX79" s="117">
        <v>118724</v>
      </c>
      <c r="AY79" s="118"/>
      <c r="AZ79" s="117">
        <v>3479</v>
      </c>
      <c r="BA79" s="118"/>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Notes</vt:lpstr>
      <vt:lpstr>Summary Report</vt:lpstr>
      <vt:lpstr>Register Data</vt:lpstr>
      <vt:lpstr>Years</vt:lpstr>
      <vt:lpstr>2017KEEP</vt:lpstr>
      <vt:lpstr>addserv</vt:lpstr>
      <vt:lpstr>clinical</vt:lpstr>
      <vt:lpstr>CND</vt:lpstr>
      <vt:lpstr>MM</vt:lpstr>
      <vt:lpstr>organisational</vt:lpstr>
      <vt:lpstr>patients</vt:lpstr>
      <vt:lpstr>PE</vt:lpstr>
      <vt:lpstr>PH</vt:lpstr>
      <vt:lpstr>PHpoints</vt:lpstr>
      <vt:lpstr>pointa</vt:lpstr>
      <vt:lpstr>points</vt:lpstr>
      <vt:lpstr>practice</vt:lpstr>
      <vt:lpstr>'Summary Report'!Print_Area</vt:lpstr>
      <vt:lpstr>QP</vt:lpstr>
      <vt:lpstr>register</vt:lpstr>
      <vt:lpstr>total</vt:lpstr>
    </vt:vector>
  </TitlesOfParts>
  <Company>ABMU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Smeeth (ABM ULHB - Delivery And Support Unit)</dc:creator>
  <cp:lastModifiedBy>Leigh, Deirdre (KAS)</cp:lastModifiedBy>
  <cp:lastPrinted>2014-06-17T14:02:44Z</cp:lastPrinted>
  <dcterms:created xsi:type="dcterms:W3CDTF">2013-07-29T12:18:43Z</dcterms:created>
  <dcterms:modified xsi:type="dcterms:W3CDTF">2017-09-21T14:44:19Z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A7213252</vt:lpwstr>
  </property>
  <property fmtid="{D5CDD505-2E9C-101B-9397-08002B2CF9AE}" pid="4" name="Objective-Title">
    <vt:lpwstr>Agenda item/for info - Primary and Community Care Dashboard</vt:lpwstr>
  </property>
  <property fmtid="{D5CDD505-2E9C-101B-9397-08002B2CF9AE}" pid="5" name="Objective-Comment">
    <vt:lpwstr/>
  </property>
  <property fmtid="{D5CDD505-2E9C-101B-9397-08002B2CF9AE}" pid="6" name="Objective-CreationStamp">
    <vt:filetime>2014-05-06T10:26:08Z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2014-06-25T13:38:39Z</vt:filetime>
  </property>
  <property fmtid="{D5CDD505-2E9C-101B-9397-08002B2CF9AE}" pid="11" name="Objective-Owner">
    <vt:lpwstr>Andrews, Rachel (DHSS - Delivery &amp; Performance)</vt:lpwstr>
  </property>
  <property fmtid="{D5CDD505-2E9C-101B-9397-08002B2CF9AE}" pid="12" name="Objective-Path">
    <vt:lpwstr>Objective Global Folder:Corporate File Plan:WORKING WITH STAKEHOLDERS:Working with Stakeholders - Public Sector Organisations:Working with Stakeholders - Public Sector - National Health Service (NHS) Bodies - Non EU Funded:Quality and Safety Management Sy</vt:lpwstr>
  </property>
  <property fmtid="{D5CDD505-2E9C-101B-9397-08002B2CF9AE}" pid="13" name="Objective-Parent">
    <vt:lpwstr>20140715 - Quality and Safety Assurance Group</vt:lpwstr>
  </property>
  <property fmtid="{D5CDD505-2E9C-101B-9397-08002B2CF9AE}" pid="14" name="Objective-State">
    <vt:lpwstr>Being Drafted</vt:lpwstr>
  </property>
  <property fmtid="{D5CDD505-2E9C-101B-9397-08002B2CF9AE}" pid="15" name="Objective-Version">
    <vt:lpwstr>1.1</vt:lpwstr>
  </property>
  <property fmtid="{D5CDD505-2E9C-101B-9397-08002B2CF9AE}" pid="16" name="Objective-VersionNumber">
    <vt:r8>26</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 - Sensitive]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2014-05-05T23:00:00Z</vt:filetime>
  </property>
  <property fmtid="{D5CDD505-2E9C-101B-9397-08002B2CF9AE}" pid="23" name="Objective-What to Keep [system]">
    <vt:lpwstr>No</vt:lpwstr>
  </property>
  <property fmtid="{D5CDD505-2E9C-101B-9397-08002B2CF9AE}" pid="24" name="Objective-Official Translation [system]">
    <vt:lpwstr/>
  </property>
</Properties>
</file>