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P:\stats\Analysis_LLS\Post-16 Performance Measures\Learner Outcome Reports\LORs 1718\WBL\Output\LORs - SFR Freeze\"/>
    </mc:Choice>
  </mc:AlternateContent>
  <workbookProtection workbookAlgorithmName="SHA-512" workbookHashValue="XeEP4rJ0EVXixI4asscIKLymnt6/NG9jyFQsXMIfhFbftkCxXiqJBC7RdiuXLdi+SQfswqI8Z3DEZuXHYBSgQg==" workbookSaltValue="+fnLa2cl7nTwxueh8AvKNA==" workbookSpinCount="100000" lockStructure="1"/>
  <bookViews>
    <workbookView xWindow="-60" yWindow="15" windowWidth="14760" windowHeight="12810"/>
  </bookViews>
  <sheets>
    <sheet name="Deall y data" sheetId="32" r:id="rId1"/>
    <sheet name="Dewiswch" sheetId="31" r:id="rId2"/>
    <sheet name="ADD" sheetId="26" r:id="rId3"/>
    <sheet name="Providers" sheetId="25" state="hidden" r:id="rId4"/>
    <sheet name="Data" sheetId="28" state="hidden" r:id="rId5"/>
  </sheets>
  <definedNames>
    <definedName name="_xlnm.Print_Area" localSheetId="2">ADD!$A$1:$F$63</definedName>
    <definedName name="_xlnm.Print_Area" localSheetId="0">'Deall y data'!$A$1:$A$81</definedName>
  </definedNames>
  <calcPr calcId="162913"/>
</workbook>
</file>

<file path=xl/calcChain.xml><?xml version="1.0" encoding="utf-8"?>
<calcChain xmlns="http://schemas.openxmlformats.org/spreadsheetml/2006/main">
  <c r="A1" i="26" l="1"/>
  <c r="C1" i="26"/>
  <c r="E46" i="26" s="1"/>
  <c r="O10" i="26" l="1"/>
  <c r="N10" i="26" s="1"/>
  <c r="R19" i="26"/>
  <c r="I4" i="26"/>
  <c r="C43" i="26"/>
  <c r="D43" i="26" s="1"/>
  <c r="C41" i="26"/>
  <c r="D41" i="26" s="1"/>
  <c r="C42" i="26"/>
  <c r="D42" i="26" s="1"/>
  <c r="E47" i="26"/>
  <c r="S5" i="26"/>
  <c r="C48" i="26"/>
  <c r="E43" i="26"/>
  <c r="E45" i="26"/>
  <c r="C46" i="26"/>
  <c r="I19" i="26"/>
  <c r="R4" i="26"/>
  <c r="C45" i="26"/>
  <c r="D45" i="26" s="1"/>
  <c r="E44" i="26"/>
  <c r="C44" i="26"/>
  <c r="D44" i="26" s="1"/>
  <c r="E41" i="26"/>
  <c r="I7" i="26"/>
  <c r="O22" i="26"/>
  <c r="L22" i="26" s="1"/>
  <c r="E42" i="26"/>
  <c r="I16" i="26"/>
  <c r="E48" i="26"/>
  <c r="C47" i="26"/>
  <c r="D47" i="26" s="1"/>
  <c r="R22" i="26"/>
  <c r="Y13" i="26"/>
  <c r="Y12" i="26"/>
  <c r="R8" i="26"/>
  <c r="S9" i="26"/>
  <c r="X25" i="26"/>
  <c r="N22" i="26" l="1"/>
  <c r="M10" i="26"/>
  <c r="L10" i="26"/>
  <c r="K10" i="26"/>
  <c r="M22" i="26"/>
  <c r="K22" i="26"/>
  <c r="W13" i="26"/>
  <c r="X13" i="26"/>
  <c r="U13" i="26"/>
  <c r="V13" i="26"/>
  <c r="X12" i="26"/>
  <c r="U12" i="26"/>
  <c r="W12" i="26"/>
  <c r="V12" i="26"/>
  <c r="V25" i="26"/>
  <c r="T25" i="26"/>
  <c r="U25" i="26"/>
  <c r="W25" i="26"/>
</calcChain>
</file>

<file path=xl/sharedStrings.xml><?xml version="1.0" encoding="utf-8"?>
<sst xmlns="http://schemas.openxmlformats.org/spreadsheetml/2006/main" count="476" uniqueCount="157">
  <si>
    <r>
      <t xml:space="preserve">Volume of provision </t>
    </r>
    <r>
      <rPr>
        <b/>
        <vertAlign val="superscript"/>
        <sz val="12"/>
        <rFont val="Arial"/>
        <family val="2"/>
      </rPr>
      <t>(hidden)</t>
    </r>
  </si>
  <si>
    <t>X</t>
  </si>
  <si>
    <t>80 – 89%</t>
  </si>
  <si>
    <t>60-69%</t>
  </si>
  <si>
    <t>75 – 79%</t>
  </si>
  <si>
    <t>70-79%</t>
  </si>
  <si>
    <t>65-74%</t>
  </si>
  <si>
    <t>55-64%</t>
  </si>
  <si>
    <t>Engagement</t>
  </si>
  <si>
    <t>Level 1</t>
  </si>
  <si>
    <t>2015/16</t>
  </si>
  <si>
    <t>Foundation Apprenticeship</t>
  </si>
  <si>
    <t>% framework success</t>
  </si>
  <si>
    <t>Apprenticeship</t>
  </si>
  <si>
    <t>Higher Apprenticeship</t>
  </si>
  <si>
    <t>Flexible Learning</t>
  </si>
  <si>
    <t>% learning activity success</t>
  </si>
  <si>
    <t>Traineeship Engagement</t>
  </si>
  <si>
    <t>% positive progressions</t>
  </si>
  <si>
    <t>Traineeship Level 1</t>
  </si>
  <si>
    <t>Adult Employability Programmes</t>
  </si>
  <si>
    <t>T0009036</t>
  </si>
  <si>
    <t>T0000131</t>
  </si>
  <si>
    <t>T0000006</t>
  </si>
  <si>
    <t>T0000007</t>
  </si>
  <si>
    <t>T0000022</t>
  </si>
  <si>
    <t>T0009037</t>
  </si>
  <si>
    <t>T0000029</t>
  </si>
  <si>
    <t>T0000144</t>
  </si>
  <si>
    <t>T0000001</t>
  </si>
  <si>
    <t>T0000025</t>
  </si>
  <si>
    <t>T0000086</t>
  </si>
  <si>
    <t>T0009033</t>
  </si>
  <si>
    <t>T0000145</t>
  </si>
  <si>
    <t>T0000148</t>
  </si>
  <si>
    <t>T0000147</t>
  </si>
  <si>
    <t>T0000108</t>
  </si>
  <si>
    <t>T0000112</t>
  </si>
  <si>
    <t>T0000143</t>
  </si>
  <si>
    <t>T0000041</t>
  </si>
  <si>
    <t>Framework Success Rates</t>
  </si>
  <si>
    <t>Learning Activity Success Rates</t>
  </si>
  <si>
    <t>Positive Progression Rates</t>
  </si>
  <si>
    <t>Traineeship</t>
  </si>
  <si>
    <t>Adult Employablity</t>
  </si>
  <si>
    <t>No. of Leavers</t>
  </si>
  <si>
    <t>%</t>
  </si>
  <si>
    <t>Dark Green</t>
  </si>
  <si>
    <t>Green</t>
  </si>
  <si>
    <t>Orange</t>
  </si>
  <si>
    <t>Red</t>
  </si>
  <si>
    <t>Prov Rate</t>
  </si>
  <si>
    <t>AE</t>
  </si>
  <si>
    <t>ENW'R DARPARWR: ACT LTD</t>
  </si>
  <si>
    <t>ENW'R DARPARWR: CAMBRIAN TRAINING COMPANY</t>
  </si>
  <si>
    <t>ENW'R DARPARWR: ISA TRAINING</t>
  </si>
  <si>
    <t>ENW'R DARPARWR: ITEC TRAINING SOLUTIONS LTD</t>
  </si>
  <si>
    <t>ENW'R DARPARWR: THE CADCENTRE UK LTD</t>
  </si>
  <si>
    <t>ENW'R DARPARWR: TORFAEN TRAINING</t>
  </si>
  <si>
    <t>ENW'R DARPARWR: VOCATIONAL SKILLS PARTNERSHIP</t>
  </si>
  <si>
    <t>Cyfradd Llwyddo Fframwaith y Sector</t>
  </si>
  <si>
    <t>Cyfradd Llwyddo'r Sector</t>
  </si>
  <si>
    <t>Rhaglen</t>
  </si>
  <si>
    <t>Prentisiaeth Sylfaen</t>
  </si>
  <si>
    <t>Prentisiaeth</t>
  </si>
  <si>
    <t>Prentisiaeth Uwch</t>
  </si>
  <si>
    <t>Dysgu Hyblyg</t>
  </si>
  <si>
    <t>Hyfforddeiaeth</t>
  </si>
  <si>
    <t>Hyfforddeiaeth Lefel 1</t>
  </si>
  <si>
    <t>Dull mesur</t>
  </si>
  <si>
    <t>% llwyddiant o ran y  fframwaith</t>
  </si>
  <si>
    <t>% llwyddiant o ran gweithgareddau dysgu</t>
  </si>
  <si>
    <t>% dilyniannau cadarnhaol</t>
  </si>
  <si>
    <t>Nifer yr Ymadawyr</t>
  </si>
  <si>
    <t>Cyfradd llwyddo/dilyniannau cadarnhaol</t>
  </si>
  <si>
    <t>Ffynhonnell: Cofnod Dysgu Gydol Oes Cymru</t>
  </si>
  <si>
    <t>Cyfraddau llwyddo</t>
  </si>
  <si>
    <t>Dilyniannau Cadarnhaol</t>
  </si>
  <si>
    <t>90% neu'n uwch</t>
  </si>
  <si>
    <t>80% neu'n uwch</t>
  </si>
  <si>
    <t>75% neu'n uwch</t>
  </si>
  <si>
    <t>Yn is na 75%</t>
  </si>
  <si>
    <t>Yn is na 60%</t>
  </si>
  <si>
    <t>Yn is na 55%</t>
  </si>
  <si>
    <t>This year's sector rates go in the blue cells, once they've been calculated</t>
  </si>
  <si>
    <t>Trends in Framework Success Rates (Top left chart)</t>
  </si>
  <si>
    <t>Trends in Learning Activity Success Rates (Top right chart)</t>
  </si>
  <si>
    <t>Positive Progressions from Traineeships (Bottom left chart)</t>
  </si>
  <si>
    <t>Positive Progressions from AE Programmes (Bottom right chart)</t>
  </si>
  <si>
    <t>Once have the data has been inputted, change the view back to page break preview</t>
  </si>
  <si>
    <t>For future years the traineeships previous years sector rates go in the orange cells, and the data will have to be added to the chart</t>
  </si>
  <si>
    <t>Cyfradd Dilyniant Positif fesul Sector</t>
  </si>
  <si>
    <t>Pan fydd Darparwr Dysgu seiliedig ar waith yn cael ei dewis, diweddarir y tab ADD i ddangos data’r darparwr hwnnw.</t>
  </si>
  <si>
    <t xml:space="preserve">Nodiadau: (a) O ran rhaglenni sydd â llai na 10 o ymadawyr, mae'r ffigurau yn y tabl wedi'u hepgor a roddwyd '*' yn lle.  Ni fydd y siartiau ar gyfer Cyfraddau Llwyddo o ran y Fframwaith a Chyfraddau Llwyddo cyffredinol o ran Gweithgareddau Dysgu yn adlewyrchu'r newidiadau hyn o reidrwydd, gan fod pob ymadawr wedi'u cynnwys yn eu ffigurau gwreiddiol. </t>
  </si>
  <si>
    <t>ENW'R DARPARWR: PEOPLE PLUS</t>
  </si>
  <si>
    <t>2016/17</t>
  </si>
  <si>
    <t>ENW'R DARPARWR: ACORN LEARNING SOLUTIONS</t>
  </si>
  <si>
    <t>ENW'R DARPARWR: CITB</t>
  </si>
  <si>
    <t>ENW'R DARPARWR: BABCOCK TRAINING LTD</t>
  </si>
  <si>
    <t>ENW'R DARPARWR: RATHBONE CYMRU</t>
  </si>
  <si>
    <t>ENW'R DARPARWR: GRWP LLANDRILLO MENAI</t>
  </si>
  <si>
    <t>ENW'R DARPARWR: PEMBROKESHIRE COLLEGE</t>
  </si>
  <si>
    <t>ENW'R DARPARWR: MARR CORPORATION</t>
  </si>
  <si>
    <t>ENW'R DARPARWR: GOWER COLLEGE SWANSEA</t>
  </si>
  <si>
    <t>ENW'R DARPARWR: NEATH PORT TALBOT COLLEGE</t>
  </si>
  <si>
    <t>ENW'R DARPARWR: CARDIFF AND VALE COLLEGE</t>
  </si>
  <si>
    <t>ENW'R DARPARWR: COLEG CAMBRIA</t>
  </si>
  <si>
    <t>Adroddiadau ar Ddeilliannau Dysgwyr ar gyfer dysgu seiliedig ar waith</t>
  </si>
  <si>
    <t>Deall y data</t>
  </si>
  <si>
    <t>Cyflwyniad</t>
  </si>
  <si>
    <r>
      <t>1</t>
    </r>
    <r>
      <rPr>
        <sz val="7"/>
        <color theme="1"/>
        <rFont val="Times New Roman"/>
        <family val="1"/>
      </rPr>
      <t xml:space="preserve">     </t>
    </r>
    <r>
      <rPr>
        <sz val="12"/>
        <rFont val="Arial"/>
        <family val="2"/>
      </rPr>
      <t>Ers 2011 mae Llywodraeth Cymru wedi cyhoeddi dangosyddion perfformiad blynyddol ar gyfer dysgu seiliedig ar waith.  Mae'r arweiniad hwn yn egluro'r wybodaeth sy'n cael ei chynnwys  i gyfrifo'r dangosyddion, sut maent yn cael eu cyfrifo, a sut i ddehongli ein hadroddiadau.</t>
    </r>
  </si>
  <si>
    <r>
      <t xml:space="preserve">2     Mae'r adroddiadau'n rhan o'r Fframwaith Ansawdd ac Effeithiolrwydd ar gyfer dysgu ôl-16. I gael rhagor o wybodaeth, ewch i </t>
    </r>
    <r>
      <rPr>
        <u/>
        <sz val="12"/>
        <color rgb="FF0000FF"/>
        <rFont val="Arial"/>
        <family val="2"/>
      </rPr>
      <t>http://gov.wales/topics/educationandskills/learningproviders/raisingqualityandstandards/?skip=1&amp;lang=cy</t>
    </r>
  </si>
  <si>
    <t>Beth yw Adroddiadau ar Ddeilliannau Dysgwyr?</t>
  </si>
  <si>
    <r>
      <t>3</t>
    </r>
    <r>
      <rPr>
        <sz val="7"/>
        <color theme="1"/>
        <rFont val="Times New Roman"/>
        <family val="1"/>
      </rPr>
      <t xml:space="preserve">     </t>
    </r>
    <r>
      <rPr>
        <sz val="12"/>
        <rFont val="Arial"/>
        <family val="2"/>
      </rPr>
      <t xml:space="preserve">Nod yr Adroddiadau ar Ddeilliannau Dysgwyr yw rhoi golwg gyffredinol o gyfraddau llwyddo dysgwyr ar gyfer pob darparwr dysgu seiliedig ar waith yng Nghymru. Maent yn rhoi 'ciplun' sy'n dangos ystadegau ar gyfer blwyddyn benodol, ond maent hefyd yn cynnwys gwybodaeth am dueddiadau sy'n dangos sut mae deilliannau dysgwyr wedi newid dros gyfnod o dair blynedd. Mae'r ystadegau wedi'u seilio ar wybodaeth a roddwyd inni gan y rhai hynny sy'n darparu dysgu seiliedig ar waith. </t>
    </r>
  </si>
  <si>
    <r>
      <t>4</t>
    </r>
    <r>
      <rPr>
        <sz val="7"/>
        <color theme="1"/>
        <rFont val="Times New Roman"/>
        <family val="1"/>
      </rPr>
      <t xml:space="preserve">     </t>
    </r>
    <r>
      <rPr>
        <sz val="12"/>
        <rFont val="Arial"/>
        <family val="2"/>
      </rPr>
      <t xml:space="preserve">Cyfnod blwyddyn academaidd o 1 Awst i 31 Gorffennaf sydd dan sylw yn yr Adroddiadau. Mae'r Adroddiadau'n cael eu cyhoeddi rhai misoedd yn ddiweddarach, er mwyn rhoi amser i'r darparwyr gofnodi, gwirio a dadansoddi eu data. Felly, mae'r Adroddiadau fel arfer yn cael eu cyhoeddi yn ystod gwanwyn y flwyddyn academaidd sy'n dilyn y flwyddyn academaidd dan sylw. </t>
    </r>
  </si>
  <si>
    <t>Darllen yr adroddiadau</t>
  </si>
  <si>
    <r>
      <t>5</t>
    </r>
    <r>
      <rPr>
        <sz val="7"/>
        <color theme="1"/>
        <rFont val="Times New Roman"/>
        <family val="1"/>
      </rPr>
      <t xml:space="preserve">     </t>
    </r>
    <r>
      <rPr>
        <sz val="12"/>
        <rFont val="Arial"/>
        <family val="2"/>
      </rPr>
      <t>Rydym yn mesur dysgu seiliedig ar waith yn wahanol ar gyfer pob un o'r prif raglenni yr ydym yn eu hariannu. Y dulliau mesur yw:</t>
    </r>
  </si>
  <si>
    <r>
      <t xml:space="preserve">Prentisiaethau                                                                                                                                                                                                                     Llwyddiant o ran y Fframwaith: </t>
    </r>
    <r>
      <rPr>
        <sz val="11"/>
        <color theme="1"/>
        <rFont val="Arial"/>
        <family val="2"/>
      </rPr>
      <t xml:space="preserve">pa gyfran o ddysgwyr sy'n ennill y fframwaith llawn o gymwysterau sydd ei angen i gwblhau Prentisiaeth? </t>
    </r>
  </si>
  <si>
    <r>
      <t xml:space="preserve">Hyfforddeiaethau - Ymwneud / Lefel 1                                                                                                                                                                              Cynnydd dysgwyr : </t>
    </r>
    <r>
      <rPr>
        <sz val="11"/>
        <color theme="1"/>
        <rFont val="Arial"/>
        <family val="2"/>
      </rPr>
      <t>pa gyfran o'r dysgwyr aeth ymlaen i fyd cyflogaeth neu ddysgu bellach ar lefel uwch, ar ol gadael y rhaglen?</t>
    </r>
  </si>
  <si>
    <r>
      <t>Pob rhaglen</t>
    </r>
    <r>
      <rPr>
        <sz val="11"/>
        <color theme="1"/>
        <rFont val="Arial"/>
        <family val="2"/>
      </rPr>
      <t xml:space="preserve"> (gan gynnwys Dysgu Hyblyg)                                                                                                                                                                       </t>
    </r>
    <r>
      <rPr>
        <b/>
        <sz val="11"/>
        <color theme="1"/>
        <rFont val="Arial"/>
        <family val="2"/>
      </rPr>
      <t>Llwyddiant o ran gweithgareddau dysgu</t>
    </r>
    <r>
      <rPr>
        <sz val="11"/>
        <color theme="1"/>
        <rFont val="Arial"/>
        <family val="2"/>
      </rPr>
      <t>: o'r holl weithgareddau dysgu a ddechreuwyd, faint ohonynt a gafodd eu cwblhau a'u cyflawni'n effeithiol?</t>
    </r>
  </si>
  <si>
    <r>
      <t>6</t>
    </r>
    <r>
      <rPr>
        <sz val="7"/>
        <color theme="1"/>
        <rFont val="Times New Roman"/>
        <family val="1"/>
      </rPr>
      <t xml:space="preserve">     </t>
    </r>
    <r>
      <rPr>
        <sz val="12"/>
        <rFont val="Arial"/>
        <family val="2"/>
      </rPr>
      <t xml:space="preserve">Nid yw pob un o'r darparwyr dysgu seiliedig ar waith yn cyflawni'r holl raglenni hyn. </t>
    </r>
  </si>
  <si>
    <t>Siartiau sy'n dangos tueddiadau</t>
  </si>
  <si>
    <r>
      <t>7</t>
    </r>
    <r>
      <rPr>
        <sz val="7"/>
        <color theme="1"/>
        <rFont val="Times New Roman"/>
        <family val="1"/>
      </rPr>
      <t xml:space="preserve">     </t>
    </r>
    <r>
      <rPr>
        <sz val="12"/>
        <rFont val="Arial"/>
        <family val="2"/>
      </rPr>
      <t xml:space="preserve">Mae rhan gyntaf yr Adroddiad yn dangos tueddiadau mewn perfformiad ar gyfer y tair blynedd ddiwethaf.    </t>
    </r>
  </si>
  <si>
    <t xml:space="preserve">Mae'r siart hon yn dangos cyfraddau llwyddo cyffredinol ar gyfer llwyddiant o ran y fframwaith ar gyfer Prentisiaethau.                                                                                                                                                              Mae'r barrau llwyd yn dangos y gyfradd gyfartalog genedlaethol a gyflawnwyd ar gyfer pob Prentisiaeth ar draws yr holl ddarparwyr dysgu seiliedig ar waith yng Nghymru.                                                                           </t>
  </si>
  <si>
    <t>Mae'r siart hon yn dangos cyfraddau llwyddo cyffredinol o ran gweithgareddau dysgu ar gyfer yr holl raglenni dysgu seiliedig ar waith a gyflawnwyd gan y darparwr.                                                                                                                                                                                          Mae'r barrau llwyd yn dangos y gyfradd gyfartalog genedlaethol a gyflawnwyd ar draws yr holl ddarparwyr dysgu seiliedig ar waith yng Nghymru.</t>
  </si>
  <si>
    <r>
      <t>8</t>
    </r>
    <r>
      <rPr>
        <sz val="7"/>
        <color theme="1"/>
        <rFont val="Times New Roman"/>
        <family val="1"/>
      </rPr>
      <t xml:space="preserve">     </t>
    </r>
    <r>
      <rPr>
        <sz val="12"/>
        <rFont val="Arial"/>
        <family val="2"/>
      </rPr>
      <t xml:space="preserve">Ar gyfer y flwyddyn ddiweddaraf, rydym yn defnyddio </t>
    </r>
    <r>
      <rPr>
        <b/>
        <sz val="12"/>
        <color theme="1"/>
        <rFont val="Arial"/>
        <family val="2"/>
      </rPr>
      <t>‘goleuadau traffig’</t>
    </r>
    <r>
      <rPr>
        <sz val="12"/>
        <rFont val="Arial"/>
        <family val="2"/>
      </rPr>
      <t xml:space="preserve"> i gymharu cyfraddau llwyddo yn erbyn y targedau yr ydym wedi'u pennu. Y raddfa a ddefnyddir yw:</t>
    </r>
  </si>
  <si>
    <t>80 - 89%</t>
  </si>
  <si>
    <t>75 - 79%</t>
  </si>
  <si>
    <t xml:space="preserve">Yn is na 75% </t>
  </si>
  <si>
    <t xml:space="preserve">Mae'r siart hon yn dangos 'dilyniannau cadarnhaol' fel canlyniad i Hyfforddeiaethau – hynny yw, canran y dysgwyr a gafodd waith neu a aeth ymlaen i gael hyfforddiant pellach ar ôl y rhaglen.                                                                                                            </t>
  </si>
  <si>
    <t>9. Dyma'r raddfa 'goleuadau traffig' ar gyfer Hyfforddeiaethau :</t>
  </si>
  <si>
    <t>Ymwneud                                                            Lefel 1</t>
  </si>
  <si>
    <t>80% neu'n uwch                                                 75% neu'n uwch</t>
  </si>
  <si>
    <t xml:space="preserve">70-79%                                                                 65-74%  </t>
  </si>
  <si>
    <t>60-69%                                                                 55-64%</t>
  </si>
  <si>
    <t>Odan 60%                                                            O dan 55%</t>
  </si>
  <si>
    <t>Mae'r siart hwn yn dangos 'dilyniant positif' ar ol y Rhaglenni Cyflogadwyedd Oedolion - hynny yw, canran y dysgwyr a aeth ymlaen I fyd cyflogaeth neu ddysgu bellach at lefel uwch ar ol y rhaglen</t>
  </si>
  <si>
    <t>Dadansoddi cyfraddau llwyddo</t>
  </si>
  <si>
    <t>I gael rhagor o wybodaeth</t>
  </si>
  <si>
    <t>Prentisiaethau:</t>
  </si>
  <si>
    <t>http://gov.wales/topics/educationandskills/skillsandtraining/apprenticeships/;jsessionid=1B7D555CE51AD9A0C473068DA63AC682?skip=1&amp;lang=cy</t>
  </si>
  <si>
    <t>Hyfforddeiaethau:</t>
  </si>
  <si>
    <t>http://gov.wales/topics/educationandskills/skillsandtraining/traineeships/;jsessionid=C8C673ADB555E8C2A628644B469F8934?skip=1&amp;lang=cy</t>
  </si>
  <si>
    <t>2017/18</t>
  </si>
  <si>
    <t>Cymharydd Cenedlaethol 2017/18</t>
  </si>
  <si>
    <t>Graddfeydd categoreiddio 2017/18:</t>
  </si>
  <si>
    <t>(data fel yr oedd ar 20 December 2018)</t>
  </si>
  <si>
    <t xml:space="preserve"> </t>
  </si>
  <si>
    <t xml:space="preserve">* </t>
  </si>
  <si>
    <t xml:space="preserve">n/a </t>
  </si>
  <si>
    <t>n/a</t>
  </si>
  <si>
    <t>*</t>
  </si>
  <si>
    <t xml:space="preserve">            (b) O 2015/16, mae’r mesur dilyniant positif ar gyfer rhaglenni Hyfforddiaeth yn seiliedig ar y cyrchfan o fewn 4 wythnos (LLWR maes LP79). </t>
  </si>
  <si>
    <t xml:space="preserve">10   Mae ail ran yr Adroddiad yn dangos gwybodaeth fanylach am ddeilliannau dysgwyr y darparwyr ar gyfer pob un o'r rhaglenni y maent yn eu darparu. Caiff y rhain eu cyfrifo yn yr un ffordd â'r cyfraddau llwyddo cyffredinol a'r cyfraddau dilyniant a ddangosir yn y siartiau ar ddechrau'r Adroddiad. Mae'r tabl hefyd yn dangos nifer y dysgwyr a adawodd pob rhaglen yn ystod y flwyddyn dan sylw. Os oedd llai na 10 o ymadawyr, rydym wedi dileu'r ffigurau ac yn nodi seren (*) yn hytrach na chyfrifo cyfraddau perfformiad sy'n seiliedig ar niferoedd bach iawn o ymadawyr.               </t>
  </si>
  <si>
    <t xml:space="preserve">11  Yn y golofn olaf, rydym yn dangos y cymaryddion cenedlaethol (y cyfartaledd ar gyfer pob darparwr dysgu seiliedig ar waith yng Nghymru ar gyfer y rhaglen dan sylw). Mae'r rhain yn rhoi gwybodaeth gefndir, fel y gallwch weld pa mor dda y mae'r darparwr wedi perfformio o'i gymharu â'r gweddill yng Nghymru.        </t>
  </si>
  <si>
    <r>
      <t>12   Os bydd gennych unrhyw gwestiynau, neu unrhyw sylwadau ar yr Adroddiadau ar Ddeilliannau Dysgwyr, cysylltwch â ni drwy anfon e-bost at</t>
    </r>
    <r>
      <rPr>
        <u/>
        <sz val="12"/>
        <color rgb="FF0000FF"/>
        <rFont val="Arial"/>
        <family val="2"/>
      </rPr>
      <t xml:space="preserve"> askWBL@llyw.cymru</t>
    </r>
  </si>
  <si>
    <t>13   Os hoffech wybod mwy am y rhaglenni, cewch hyd i ragor o wybodaeth drwy'r dolenni isod: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</si>
</sst>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2"/>
      <name val="Arial"/>
    </font>
    <font>
      <sz val="12"/>
      <color theme="1"/>
      <name val="Arial"/>
      <family val="2"/>
    </font>
    <font>
      <sz val="12"/>
      <color theme="1"/>
      <name val="Arial"/>
      <family val="2"/>
    </font>
    <font>
      <sz val="12"/>
      <name val="Arial"/>
      <family val="2"/>
    </font>
    <font>
      <b/>
      <sz val="12"/>
      <name val="Arial"/>
      <family val="2"/>
    </font>
    <font>
      <i/>
      <sz val="10"/>
      <name val="Arial"/>
      <family val="2"/>
    </font>
    <font>
      <sz val="14"/>
      <name val="Arial"/>
      <family val="2"/>
    </font>
    <font>
      <b/>
      <sz val="16"/>
      <name val="Arial"/>
      <family val="2"/>
    </font>
    <font>
      <sz val="12"/>
      <name val="Arial"/>
      <family val="2"/>
    </font>
    <font>
      <sz val="14"/>
      <name val="Arial"/>
      <family val="2"/>
    </font>
    <font>
      <sz val="11"/>
      <name val="Arial"/>
      <family val="2"/>
    </font>
    <font>
      <b/>
      <vertAlign val="superscript"/>
      <sz val="12"/>
      <name val="Arial"/>
      <family val="2"/>
    </font>
    <font>
      <sz val="12"/>
      <color indexed="9"/>
      <name val="Arial"/>
      <family val="2"/>
    </font>
    <font>
      <i/>
      <sz val="12"/>
      <name val="Arial"/>
      <family val="2"/>
    </font>
    <font>
      <sz val="11"/>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theme="0"/>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u/>
      <sz val="12"/>
      <color rgb="FF0000FF"/>
      <name val="Arial"/>
      <family val="2"/>
    </font>
    <font>
      <b/>
      <sz val="11"/>
      <color theme="1"/>
      <name val="Arial"/>
      <family val="2"/>
    </font>
    <font>
      <sz val="12"/>
      <color rgb="FFFFFFFF"/>
      <name val="Arial Black"/>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
      <patternFill patternType="solid">
        <fgColor rgb="FFFF9900"/>
        <bgColor indexed="64"/>
      </patternFill>
    </fill>
    <fill>
      <patternFill patternType="solid">
        <fgColor rgb="FF339966"/>
        <bgColor indexed="64"/>
      </patternFill>
    </fill>
    <fill>
      <patternFill patternType="solid">
        <fgColor theme="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1" fillId="0" borderId="0"/>
    <xf numFmtId="9" fontId="3" fillId="0" borderId="0" applyFont="0" applyFill="0" applyBorder="0" applyAlignment="0" applyProtection="0"/>
    <xf numFmtId="0" fontId="2" fillId="0" borderId="0"/>
    <xf numFmtId="0" fontId="3" fillId="0" borderId="0"/>
    <xf numFmtId="0" fontId="34" fillId="0" borderId="0" applyNumberFormat="0" applyFill="0" applyBorder="0" applyAlignment="0" applyProtection="0">
      <alignment vertical="top"/>
      <protection locked="0"/>
    </xf>
    <xf numFmtId="9" fontId="20" fillId="0" borderId="0" applyFont="0" applyFill="0" applyBorder="0" applyAlignment="0" applyProtection="0"/>
  </cellStyleXfs>
  <cellXfs count="183">
    <xf numFmtId="0" fontId="0" fillId="0" borderId="0" xfId="0"/>
    <xf numFmtId="0" fontId="5" fillId="0" borderId="0" xfId="0" applyFont="1" applyFill="1" applyBorder="1" applyAlignment="1"/>
    <xf numFmtId="0" fontId="6" fillId="0" borderId="0" xfId="0" applyFont="1"/>
    <xf numFmtId="0" fontId="8" fillId="0" borderId="0" xfId="0" applyFont="1" applyAlignment="1">
      <alignment horizontal="center" vertical="center"/>
    </xf>
    <xf numFmtId="0" fontId="9" fillId="0" borderId="0" xfId="0" applyFont="1"/>
    <xf numFmtId="3" fontId="7" fillId="0" borderId="0" xfId="0" applyNumberFormat="1" applyFont="1" applyBorder="1" applyAlignment="1">
      <alignment vertical="center"/>
    </xf>
    <xf numFmtId="9" fontId="0" fillId="0" borderId="0" xfId="2" applyFont="1"/>
    <xf numFmtId="0" fontId="10" fillId="0" borderId="0" xfId="0" applyFont="1"/>
    <xf numFmtId="0" fontId="4" fillId="0" borderId="0" xfId="0" applyFont="1"/>
    <xf numFmtId="0" fontId="4" fillId="2" borderId="1" xfId="0" applyFont="1" applyFill="1" applyBorder="1" applyAlignment="1">
      <alignment horizontal="center" vertical="center" wrapText="1"/>
    </xf>
    <xf numFmtId="0" fontId="0" fillId="0" borderId="0" xfId="0" applyFill="1" applyAlignment="1">
      <alignment horizontal="left"/>
    </xf>
    <xf numFmtId="0" fontId="12" fillId="0" borderId="0" xfId="0" applyFont="1"/>
    <xf numFmtId="0" fontId="14" fillId="0" borderId="0" xfId="0" applyNumberFormat="1" applyFont="1" applyAlignment="1">
      <alignment vertical="top" wrapText="1"/>
    </xf>
    <xf numFmtId="0" fontId="15" fillId="0" borderId="0" xfId="0" applyFont="1"/>
    <xf numFmtId="0" fontId="3" fillId="0" borderId="0" xfId="0" applyFont="1" applyAlignment="1">
      <alignment horizontal="center"/>
    </xf>
    <xf numFmtId="0" fontId="3" fillId="0" borderId="0" xfId="0" applyFont="1"/>
    <xf numFmtId="0" fontId="16" fillId="0" borderId="0" xfId="0" applyFont="1" applyFill="1" applyBorder="1" applyAlignment="1"/>
    <xf numFmtId="0" fontId="17" fillId="0" borderId="0" xfId="0" applyFont="1"/>
    <xf numFmtId="0" fontId="8" fillId="0" borderId="2" xfId="0" applyFont="1" applyBorder="1" applyAlignment="1">
      <alignment horizontal="center" wrapText="1"/>
    </xf>
    <xf numFmtId="0" fontId="8" fillId="0" borderId="2" xfId="0" applyFont="1" applyBorder="1"/>
    <xf numFmtId="0" fontId="22" fillId="0" borderId="0" xfId="0" applyFont="1"/>
    <xf numFmtId="0" fontId="13" fillId="0" borderId="0" xfId="0" applyFont="1" applyFill="1" applyBorder="1" applyAlignment="1">
      <alignment horizontal="right"/>
    </xf>
    <xf numFmtId="9" fontId="13" fillId="3" borderId="2" xfId="0" applyNumberFormat="1" applyFont="1" applyFill="1" applyBorder="1" applyAlignment="1">
      <alignment horizontal="center" vertical="center" wrapText="1"/>
    </xf>
    <xf numFmtId="9" fontId="21" fillId="0" borderId="0" xfId="1" applyNumberFormat="1"/>
    <xf numFmtId="9" fontId="13" fillId="3" borderId="4"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3" fontId="8" fillId="0" borderId="7" xfId="2" applyNumberFormat="1" applyFont="1" applyBorder="1" applyAlignment="1">
      <alignment horizontal="center" vertical="center"/>
    </xf>
    <xf numFmtId="9" fontId="13" fillId="3" borderId="7"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0" borderId="0" xfId="0" applyFont="1"/>
    <xf numFmtId="0" fontId="23" fillId="0" borderId="0" xfId="0" applyNumberFormat="1" applyFont="1" applyFill="1" applyAlignment="1">
      <alignment vertical="top"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 xfId="0" applyBorder="1"/>
    <xf numFmtId="3" fontId="8" fillId="0" borderId="18" xfId="0" applyNumberFormat="1" applyFont="1" applyBorder="1" applyAlignment="1">
      <alignment vertical="center"/>
    </xf>
    <xf numFmtId="3" fontId="8" fillId="0" borderId="19" xfId="0" applyNumberFormat="1" applyFont="1" applyBorder="1" applyAlignment="1">
      <alignment vertical="center"/>
    </xf>
    <xf numFmtId="0" fontId="0" fillId="0" borderId="20" xfId="0" applyBorder="1"/>
    <xf numFmtId="0" fontId="0" fillId="0" borderId="0" xfId="0" applyBorder="1"/>
    <xf numFmtId="0" fontId="0" fillId="0" borderId="21" xfId="0" applyBorder="1"/>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0" fillId="0" borderId="22" xfId="0" applyFont="1" applyBorder="1" applyAlignment="1">
      <alignment horizontal="center"/>
    </xf>
    <xf numFmtId="0" fontId="20" fillId="0" borderId="9" xfId="0" applyFont="1" applyBorder="1" applyAlignment="1">
      <alignment horizontal="center"/>
    </xf>
    <xf numFmtId="0" fontId="20" fillId="0" borderId="8" xfId="0" applyFont="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vertical="center"/>
    </xf>
    <xf numFmtId="3" fontId="8" fillId="0" borderId="23" xfId="2" applyNumberFormat="1" applyFont="1" applyBorder="1" applyAlignment="1">
      <alignment horizontal="center" vertical="center"/>
    </xf>
    <xf numFmtId="3" fontId="8" fillId="0" borderId="24" xfId="2" applyNumberFormat="1" applyFont="1" applyBorder="1" applyAlignment="1">
      <alignment horizontal="center" vertical="center"/>
    </xf>
    <xf numFmtId="3" fontId="8" fillId="0" borderId="25" xfId="2" applyNumberFormat="1" applyFont="1" applyBorder="1" applyAlignment="1">
      <alignment horizontal="center" vertical="center"/>
    </xf>
    <xf numFmtId="3" fontId="8" fillId="0" borderId="24" xfId="2" applyNumberFormat="1" applyFont="1" applyBorder="1" applyAlignment="1">
      <alignment horizontal="center" vertical="center" wrapText="1"/>
    </xf>
    <xf numFmtId="3" fontId="8" fillId="0" borderId="26" xfId="2" applyNumberFormat="1" applyFont="1" applyBorder="1" applyAlignment="1">
      <alignment horizontal="center" vertical="center" wrapText="1"/>
    </xf>
    <xf numFmtId="3" fontId="8" fillId="0" borderId="27" xfId="2" applyNumberFormat="1" applyFont="1" applyBorder="1" applyAlignment="1">
      <alignment horizontal="center" vertical="center"/>
    </xf>
    <xf numFmtId="3" fontId="8" fillId="0" borderId="5" xfId="2" applyNumberFormat="1" applyFont="1" applyBorder="1" applyAlignment="1">
      <alignment horizontal="center" vertical="center" wrapText="1"/>
    </xf>
    <xf numFmtId="3" fontId="8" fillId="0" borderId="28" xfId="2" applyNumberFormat="1" applyFont="1" applyBorder="1" applyAlignment="1">
      <alignment horizontal="center" vertical="center"/>
    </xf>
    <xf numFmtId="3" fontId="8" fillId="0" borderId="29" xfId="2" applyNumberFormat="1" applyFont="1" applyBorder="1" applyAlignment="1">
      <alignment horizontal="center" vertical="center"/>
    </xf>
    <xf numFmtId="3" fontId="8" fillId="0" borderId="4" xfId="2" applyNumberFormat="1" applyFont="1" applyBorder="1" applyAlignment="1">
      <alignment horizontal="center" vertical="center"/>
    </xf>
    <xf numFmtId="9" fontId="13" fillId="3" borderId="23" xfId="0" applyNumberFormat="1" applyFont="1" applyFill="1" applyBorder="1" applyAlignment="1">
      <alignment horizontal="center" vertical="center" wrapText="1"/>
    </xf>
    <xf numFmtId="9" fontId="13" fillId="3" borderId="24" xfId="0" applyNumberFormat="1" applyFont="1" applyFill="1" applyBorder="1" applyAlignment="1">
      <alignment horizontal="center" vertical="center" wrapText="1"/>
    </xf>
    <xf numFmtId="9" fontId="13" fillId="3" borderId="26" xfId="0" applyNumberFormat="1" applyFont="1" applyFill="1" applyBorder="1" applyAlignment="1">
      <alignment horizontal="center" vertical="center" wrapText="1"/>
    </xf>
    <xf numFmtId="9" fontId="13" fillId="3" borderId="27" xfId="0" applyNumberFormat="1" applyFont="1" applyFill="1" applyBorder="1" applyAlignment="1">
      <alignment horizontal="center" vertical="center" wrapText="1"/>
    </xf>
    <xf numFmtId="9" fontId="13" fillId="3" borderId="5" xfId="0" applyNumberFormat="1" applyFont="1" applyFill="1" applyBorder="1" applyAlignment="1">
      <alignment horizontal="center" vertical="center" wrapText="1"/>
    </xf>
    <xf numFmtId="9" fontId="13" fillId="3" borderId="28" xfId="0" applyNumberFormat="1" applyFont="1" applyFill="1" applyBorder="1" applyAlignment="1">
      <alignment horizontal="center" vertical="center" wrapText="1"/>
    </xf>
    <xf numFmtId="0" fontId="20" fillId="0" borderId="11" xfId="0" applyFont="1" applyBorder="1" applyAlignment="1">
      <alignment horizontal="center"/>
    </xf>
    <xf numFmtId="0" fontId="20" fillId="0" borderId="12" xfId="0" applyFont="1" applyBorder="1" applyAlignment="1">
      <alignment horizontal="center"/>
    </xf>
    <xf numFmtId="0" fontId="20" fillId="0" borderId="20" xfId="0" applyFont="1" applyBorder="1" applyAlignment="1">
      <alignment horizontal="center"/>
    </xf>
    <xf numFmtId="0" fontId="0" fillId="3" borderId="0" xfId="0" applyFill="1"/>
    <xf numFmtId="0" fontId="10" fillId="0" borderId="0" xfId="0" applyFont="1" applyFill="1"/>
    <xf numFmtId="9" fontId="10" fillId="0" borderId="0" xfId="0" applyNumberFormat="1" applyFont="1" applyFill="1" applyBorder="1" applyAlignment="1" applyProtection="1">
      <alignment horizontal="left" vertical="center" wrapText="1"/>
    </xf>
    <xf numFmtId="9" fontId="10" fillId="0" borderId="0" xfId="0" applyNumberFormat="1" applyFont="1" applyFill="1" applyAlignment="1" applyProtection="1"/>
    <xf numFmtId="9" fontId="24" fillId="0" borderId="0" xfId="1" applyNumberFormat="1" applyFont="1" applyFill="1"/>
    <xf numFmtId="0" fontId="18" fillId="0" borderId="0" xfId="0" applyFont="1" applyFill="1" applyBorder="1" applyAlignment="1">
      <alignment horizontal="center" vertical="center" wrapText="1"/>
    </xf>
    <xf numFmtId="0" fontId="8" fillId="0" borderId="0" xfId="0" applyFont="1" applyFill="1" applyBorder="1" applyAlignment="1">
      <alignment horizontal="center" wrapText="1"/>
    </xf>
    <xf numFmtId="9" fontId="10" fillId="0" borderId="0" xfId="2" applyFont="1" applyFill="1"/>
    <xf numFmtId="0" fontId="10" fillId="0" borderId="0" xfId="0" applyFont="1" applyFill="1" applyAlignment="1"/>
    <xf numFmtId="0" fontId="8" fillId="4" borderId="30" xfId="0" applyFont="1" applyFill="1" applyBorder="1" applyAlignment="1">
      <alignment horizontal="center" vertical="center"/>
    </xf>
    <xf numFmtId="0" fontId="8" fillId="5" borderId="31" xfId="0" applyFont="1" applyFill="1" applyBorder="1" applyAlignment="1">
      <alignment horizontal="center" vertical="center"/>
    </xf>
    <xf numFmtId="0" fontId="13" fillId="2" borderId="19" xfId="0" applyFont="1" applyFill="1" applyBorder="1" applyAlignment="1">
      <alignment horizontal="center" vertical="center" wrapText="1"/>
    </xf>
    <xf numFmtId="0" fontId="18" fillId="0" borderId="2" xfId="0" applyFont="1" applyBorder="1" applyAlignment="1">
      <alignment horizontal="center" vertical="center" wrapText="1"/>
    </xf>
    <xf numFmtId="0" fontId="23" fillId="6" borderId="30" xfId="0" applyFont="1" applyFill="1" applyBorder="1" applyAlignment="1">
      <alignment horizontal="center" vertical="center"/>
    </xf>
    <xf numFmtId="0" fontId="25" fillId="0" borderId="0" xfId="0" applyFont="1"/>
    <xf numFmtId="0" fontId="26" fillId="0" borderId="0" xfId="0" applyFont="1"/>
    <xf numFmtId="0" fontId="26" fillId="0" borderId="0" xfId="0" applyFont="1" applyFill="1"/>
    <xf numFmtId="0" fontId="27" fillId="0" borderId="0" xfId="0" applyFont="1" applyFill="1"/>
    <xf numFmtId="0" fontId="26" fillId="0" borderId="0" xfId="0" applyFont="1" applyFill="1" applyAlignment="1">
      <alignment vertical="center"/>
    </xf>
    <xf numFmtId="9" fontId="26" fillId="0" borderId="0" xfId="2" applyFont="1" applyFill="1"/>
    <xf numFmtId="0" fontId="28" fillId="0" borderId="0" xfId="0" applyFont="1" applyFill="1" applyBorder="1" applyAlignment="1">
      <alignment horizontal="center" vertical="center" wrapText="1"/>
    </xf>
    <xf numFmtId="9" fontId="26" fillId="0" borderId="0" xfId="2" applyFont="1"/>
    <xf numFmtId="9" fontId="25" fillId="0" borderId="0" xfId="2" applyFont="1"/>
    <xf numFmtId="9" fontId="26" fillId="0" borderId="0" xfId="1" applyNumberFormat="1" applyFont="1"/>
    <xf numFmtId="9" fontId="26" fillId="0" borderId="0" xfId="0" applyNumberFormat="1" applyFont="1" applyFill="1" applyBorder="1" applyAlignment="1" applyProtection="1">
      <alignment horizontal="left" vertical="center" wrapText="1"/>
    </xf>
    <xf numFmtId="9" fontId="26" fillId="0" borderId="0" xfId="0" applyNumberFormat="1" applyFont="1" applyFill="1" applyAlignment="1" applyProtection="1"/>
    <xf numFmtId="0" fontId="25" fillId="0" borderId="0" xfId="0" applyFont="1" applyFill="1" applyBorder="1" applyAlignment="1">
      <alignment horizontal="center" wrapText="1"/>
    </xf>
    <xf numFmtId="9" fontId="26" fillId="0" borderId="0" xfId="2" applyFont="1" applyFill="1" applyAlignment="1">
      <alignment vertical="center"/>
    </xf>
    <xf numFmtId="0" fontId="26" fillId="0" borderId="0" xfId="0" applyFont="1" applyAlignment="1">
      <alignment vertical="center"/>
    </xf>
    <xf numFmtId="0" fontId="26" fillId="0" borderId="0" xfId="0" applyFont="1" applyFill="1" applyAlignment="1"/>
    <xf numFmtId="9" fontId="26" fillId="0" borderId="0" xfId="1" applyNumberFormat="1" applyFont="1" applyFill="1"/>
    <xf numFmtId="0" fontId="8" fillId="7" borderId="30" xfId="0" applyFont="1" applyFill="1" applyBorder="1" applyAlignment="1">
      <alignment horizontal="center" vertical="center"/>
    </xf>
    <xf numFmtId="9" fontId="3" fillId="0" borderId="3" xfId="2" applyNumberFormat="1" applyFont="1" applyBorder="1" applyAlignment="1">
      <alignment horizontal="center" vertical="center"/>
    </xf>
    <xf numFmtId="3" fontId="3" fillId="0" borderId="18" xfId="0" applyNumberFormat="1" applyFont="1" applyBorder="1" applyAlignment="1">
      <alignment vertical="center"/>
    </xf>
    <xf numFmtId="0" fontId="31" fillId="0" borderId="0" xfId="4" applyFont="1" applyAlignment="1">
      <alignment vertical="center" wrapText="1"/>
    </xf>
    <xf numFmtId="0" fontId="3" fillId="0" borderId="0" xfId="4" applyAlignment="1">
      <alignment wrapText="1"/>
    </xf>
    <xf numFmtId="0" fontId="1" fillId="0" borderId="0" xfId="4" applyFont="1" applyAlignment="1">
      <alignment vertical="center" wrapText="1"/>
    </xf>
    <xf numFmtId="0" fontId="24" fillId="0" borderId="0" xfId="4" applyFont="1" applyAlignment="1">
      <alignment vertical="center" wrapText="1"/>
    </xf>
    <xf numFmtId="0" fontId="3" fillId="0" borderId="0" xfId="4" applyFont="1" applyAlignment="1">
      <alignment vertical="center" wrapText="1"/>
    </xf>
    <xf numFmtId="0" fontId="32" fillId="0" borderId="0" xfId="4" applyFont="1" applyAlignment="1">
      <alignment vertical="center" wrapText="1"/>
    </xf>
    <xf numFmtId="0" fontId="1" fillId="0" borderId="0" xfId="4" applyFont="1" applyAlignment="1">
      <alignment horizontal="left" vertical="center" wrapText="1"/>
    </xf>
    <xf numFmtId="0" fontId="3" fillId="0" borderId="0" xfId="5" applyFont="1" applyAlignment="1" applyProtection="1">
      <alignment horizontal="left" vertical="center" wrapText="1"/>
    </xf>
    <xf numFmtId="0" fontId="1" fillId="0" borderId="0" xfId="4" applyFont="1" applyAlignment="1">
      <alignment horizontal="justify" vertical="center" wrapText="1"/>
    </xf>
    <xf numFmtId="0" fontId="32" fillId="0" borderId="0" xfId="4" applyFont="1" applyAlignment="1">
      <alignment horizontal="justify" vertical="center" wrapText="1"/>
    </xf>
    <xf numFmtId="0" fontId="36" fillId="0" borderId="23" xfId="4" applyFont="1" applyBorder="1" applyAlignment="1">
      <alignment vertical="top" wrapText="1"/>
    </xf>
    <xf numFmtId="0" fontId="36" fillId="0" borderId="0" xfId="4" applyFont="1" applyBorder="1" applyAlignment="1">
      <alignment vertical="center" wrapText="1"/>
    </xf>
    <xf numFmtId="0" fontId="36" fillId="0" borderId="6" xfId="4" applyFont="1" applyBorder="1" applyAlignment="1">
      <alignment vertical="top" wrapText="1"/>
    </xf>
    <xf numFmtId="0" fontId="36" fillId="0" borderId="2" xfId="4" applyFont="1" applyBorder="1" applyAlignment="1">
      <alignment vertical="top" wrapText="1"/>
    </xf>
    <xf numFmtId="0" fontId="37" fillId="8" borderId="0" xfId="4" applyFont="1" applyFill="1" applyAlignment="1">
      <alignment horizontal="justify" vertical="center" wrapText="1"/>
    </xf>
    <xf numFmtId="0" fontId="30" fillId="7" borderId="1" xfId="4" applyFont="1" applyFill="1" applyBorder="1" applyAlignment="1">
      <alignment horizontal="center" vertical="center" wrapText="1"/>
    </xf>
    <xf numFmtId="0" fontId="30" fillId="4" borderId="19" xfId="4" applyFont="1" applyFill="1" applyBorder="1" applyAlignment="1">
      <alignment horizontal="center" vertical="center" wrapText="1"/>
    </xf>
    <xf numFmtId="0" fontId="30" fillId="6" borderId="19" xfId="4" applyFont="1" applyFill="1" applyBorder="1" applyAlignment="1">
      <alignment horizontal="center" vertical="center" wrapText="1"/>
    </xf>
    <xf numFmtId="0" fontId="30" fillId="5" borderId="19" xfId="4" applyFont="1" applyFill="1" applyBorder="1" applyAlignment="1">
      <alignment horizontal="center" vertical="center" wrapText="1"/>
    </xf>
    <xf numFmtId="0" fontId="3" fillId="0" borderId="0" xfId="4" applyFont="1" applyAlignment="1">
      <alignment vertical="top" wrapText="1"/>
    </xf>
    <xf numFmtId="0" fontId="36" fillId="0" borderId="0" xfId="4" applyFont="1" applyAlignment="1">
      <alignment vertical="top" wrapText="1"/>
    </xf>
    <xf numFmtId="0" fontId="36" fillId="7" borderId="2" xfId="4" applyFont="1" applyFill="1" applyBorder="1" applyAlignment="1">
      <alignment vertical="top" wrapText="1"/>
    </xf>
    <xf numFmtId="0" fontId="36" fillId="4" borderId="2" xfId="4" applyFont="1" applyFill="1" applyBorder="1" applyAlignment="1">
      <alignment vertical="top" wrapText="1"/>
    </xf>
    <xf numFmtId="0" fontId="36" fillId="6" borderId="2" xfId="4" applyFont="1" applyFill="1" applyBorder="1" applyAlignment="1">
      <alignment vertical="top" wrapText="1"/>
    </xf>
    <xf numFmtId="0" fontId="36" fillId="5" borderId="2" xfId="4" applyFont="1" applyFill="1" applyBorder="1" applyAlignment="1">
      <alignment vertical="top" wrapText="1"/>
    </xf>
    <xf numFmtId="0" fontId="24" fillId="0" borderId="0" xfId="4" applyFont="1" applyFill="1" applyAlignment="1">
      <alignment vertical="top" wrapText="1"/>
    </xf>
    <xf numFmtId="0" fontId="3" fillId="0" borderId="0" xfId="4" applyFont="1" applyFill="1" applyAlignment="1">
      <alignment vertical="top" wrapText="1"/>
    </xf>
    <xf numFmtId="0" fontId="3" fillId="0" borderId="0" xfId="4" applyFont="1" applyAlignment="1">
      <alignment horizontal="left" vertical="top" wrapText="1"/>
    </xf>
    <xf numFmtId="0" fontId="3" fillId="0" borderId="0" xfId="4" applyFont="1" applyAlignment="1">
      <alignment horizontal="left" vertical="center" wrapText="1"/>
    </xf>
    <xf numFmtId="0" fontId="34" fillId="0" borderId="0" xfId="5" applyAlignment="1" applyProtection="1">
      <alignment horizontal="left" vertical="center" wrapText="1"/>
    </xf>
    <xf numFmtId="0" fontId="30" fillId="0" borderId="0" xfId="4" applyFont="1" applyAlignment="1">
      <alignment horizontal="justify" vertical="center" wrapText="1"/>
    </xf>
    <xf numFmtId="0" fontId="34" fillId="0" borderId="0" xfId="5" applyAlignment="1" applyProtection="1">
      <alignment horizontal="justify" vertical="center" wrapText="1"/>
    </xf>
    <xf numFmtId="3" fontId="8" fillId="0" borderId="10" xfId="2" applyNumberFormat="1" applyFont="1" applyBorder="1" applyAlignment="1">
      <alignment horizontal="center" vertical="center"/>
    </xf>
    <xf numFmtId="3" fontId="8" fillId="0" borderId="7" xfId="2" applyNumberFormat="1" applyFont="1" applyBorder="1" applyAlignment="1">
      <alignment horizontal="center" vertical="center"/>
    </xf>
    <xf numFmtId="3" fontId="8" fillId="0" borderId="2" xfId="2" applyNumberFormat="1" applyFont="1" applyBorder="1" applyAlignment="1">
      <alignment horizontal="center" vertical="center" wrapText="1"/>
    </xf>
    <xf numFmtId="3" fontId="8" fillId="0" borderId="4" xfId="2" applyNumberFormat="1" applyFont="1" applyBorder="1" applyAlignment="1">
      <alignment horizontal="center" vertical="center" wrapText="1"/>
    </xf>
    <xf numFmtId="3" fontId="3" fillId="0" borderId="27" xfId="2" applyNumberFormat="1" applyFont="1" applyBorder="1" applyAlignment="1">
      <alignment horizontal="center" vertical="center"/>
    </xf>
    <xf numFmtId="3" fontId="3" fillId="0" borderId="7" xfId="2" applyNumberFormat="1" applyFont="1" applyBorder="1" applyAlignment="1">
      <alignment horizontal="center" vertical="center"/>
    </xf>
    <xf numFmtId="0" fontId="18" fillId="0" borderId="0" xfId="0" applyFont="1" applyBorder="1" applyAlignment="1">
      <alignment vertical="center"/>
    </xf>
    <xf numFmtId="0" fontId="3" fillId="0" borderId="0" xfId="4" applyFont="1" applyAlignment="1">
      <alignment vertical="top" wrapText="1"/>
    </xf>
    <xf numFmtId="0" fontId="1" fillId="0" borderId="0" xfId="4" applyFont="1" applyAlignment="1">
      <alignment vertical="top" wrapText="1"/>
    </xf>
    <xf numFmtId="0" fontId="8" fillId="0" borderId="0" xfId="0" applyFont="1" applyAlignment="1">
      <alignment horizontal="left" vertical="top" wrapText="1"/>
    </xf>
    <xf numFmtId="0" fontId="10" fillId="0" borderId="0" xfId="0" applyNumberFormat="1" applyFont="1" applyAlignment="1">
      <alignment horizontal="left" vertical="center" wrapText="1"/>
    </xf>
    <xf numFmtId="0" fontId="10" fillId="0" borderId="0" xfId="0" applyNumberFormat="1" applyFont="1" applyFill="1" applyAlignment="1">
      <alignment horizontal="left" vertical="top" wrapText="1"/>
    </xf>
    <xf numFmtId="0" fontId="26" fillId="0" borderId="0" xfId="0" applyFont="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3" fontId="8" fillId="0" borderId="10" xfId="2" applyNumberFormat="1" applyFont="1" applyBorder="1" applyAlignment="1">
      <alignment horizontal="center" vertical="center"/>
    </xf>
    <xf numFmtId="3" fontId="8" fillId="0" borderId="7" xfId="2" applyNumberFormat="1" applyFont="1" applyBorder="1" applyAlignment="1">
      <alignment horizontal="center" vertical="center"/>
    </xf>
    <xf numFmtId="0" fontId="4" fillId="0" borderId="10" xfId="0" applyFont="1" applyBorder="1" applyAlignment="1">
      <alignment horizontal="center"/>
    </xf>
    <xf numFmtId="0" fontId="4" fillId="0" borderId="32" xfId="0" applyFont="1" applyBorder="1" applyAlignment="1">
      <alignment horizont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21"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5" xfId="0" applyFont="1" applyBorder="1" applyAlignment="1">
      <alignment horizontal="center"/>
    </xf>
    <xf numFmtId="0" fontId="19" fillId="0" borderId="21" xfId="0" applyFont="1" applyBorder="1" applyAlignment="1">
      <alignment horizontal="center"/>
    </xf>
    <xf numFmtId="0" fontId="19" fillId="0" borderId="16" xfId="0" applyFont="1" applyBorder="1" applyAlignment="1">
      <alignment horizont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35"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7">
    <cellStyle name="Hyperlink" xfId="5" builtinId="8"/>
    <cellStyle name="Normal" xfId="0" builtinId="0"/>
    <cellStyle name="Normal 2" xfId="1"/>
    <cellStyle name="Normal 3" xfId="3"/>
    <cellStyle name="Normal 4" xfId="4"/>
    <cellStyle name="Percent" xfId="2" builtinId="5"/>
    <cellStyle name="Percent 5" xfId="6"/>
  </cellStyles>
  <dxfs count="341">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339966"/>
        </patternFill>
      </fill>
    </dxf>
    <dxf>
      <fill>
        <patternFill>
          <bgColor rgb="FFCCFFCC"/>
        </patternFill>
      </fill>
    </dxf>
    <dxf>
      <fill>
        <patternFill>
          <bgColor rgb="FFFF9900"/>
        </patternFill>
      </fill>
    </dxf>
    <dxf>
      <fill>
        <patternFill>
          <bgColor rgb="FFFF0000"/>
        </patternFill>
      </fill>
    </dxf>
    <dxf>
      <fill>
        <patternFill>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llwyddo'r Fframwaith
</a:t>
            </a:r>
          </a:p>
        </c:rich>
      </c:tx>
      <c:layout>
        <c:manualLayout>
          <c:xMode val="edge"/>
          <c:yMode val="edge"/>
          <c:x val="0.1017314866002281"/>
          <c:y val="2.9455779353547658E-2"/>
        </c:manualLayout>
      </c:layout>
      <c:overlay val="0"/>
    </c:title>
    <c:autoTitleDeleted val="0"/>
    <c:plotArea>
      <c:layout>
        <c:manualLayout>
          <c:layoutTarget val="inner"/>
          <c:xMode val="edge"/>
          <c:yMode val="edge"/>
          <c:x val="0.10281410633669007"/>
          <c:y val="0.24636695435314612"/>
          <c:w val="0.83634544527078358"/>
          <c:h val="0.59309946739007224"/>
        </c:manualLayout>
      </c:layout>
      <c:barChart>
        <c:barDir val="col"/>
        <c:grouping val="stacked"/>
        <c:varyColors val="0"/>
        <c:ser>
          <c:idx val="0"/>
          <c:order val="0"/>
          <c:tx>
            <c:strRef>
              <c:f>ADD!$I$2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2015/16</c:v>
                </c:pt>
                <c:pt idx="1">
                  <c:v>2016/17</c:v>
                </c:pt>
                <c:pt idx="2">
                  <c:v>2017/18</c:v>
                </c:pt>
              </c:strCache>
            </c:strRef>
          </c:cat>
          <c:val>
            <c:numRef>
              <c:f>ADD!$I$3:$I$12</c:f>
              <c:numCache>
                <c:formatCode>0%</c:formatCode>
                <c:ptCount val="10"/>
                <c:pt idx="1">
                  <c:v>0.85</c:v>
                </c:pt>
                <c:pt idx="4">
                  <c:v>0.79</c:v>
                </c:pt>
              </c:numCache>
            </c:numRef>
          </c:val>
          <c:extLst>
            <c:ext xmlns:c16="http://schemas.microsoft.com/office/drawing/2014/chart" uri="{C3380CC4-5D6E-409C-BE32-E72D297353CC}">
              <c16:uniqueId val="{00000000-5783-40D4-8785-40D76712E6D5}"/>
            </c:ext>
          </c:extLst>
        </c:ser>
        <c:ser>
          <c:idx val="1"/>
          <c:order val="1"/>
          <c:tx>
            <c:strRef>
              <c:f>ADD!$J$2</c:f>
              <c:strCache>
                <c:ptCount val="1"/>
                <c:pt idx="0">
                  <c:v>Cyfradd Llwyddo Fframwaith y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2015/16</c:v>
                </c:pt>
                <c:pt idx="1">
                  <c:v>2016/17</c:v>
                </c:pt>
                <c:pt idx="2">
                  <c:v>2017/18</c:v>
                </c:pt>
              </c:strCache>
            </c:strRef>
          </c:cat>
          <c:val>
            <c:numRef>
              <c:f>ADD!$J$3:$J$12</c:f>
              <c:numCache>
                <c:formatCode>General</c:formatCode>
                <c:ptCount val="10"/>
                <c:pt idx="2" formatCode="0%">
                  <c:v>0.82</c:v>
                </c:pt>
                <c:pt idx="5" formatCode="0%">
                  <c:v>0.81211188970546344</c:v>
                </c:pt>
                <c:pt idx="8" formatCode="0%">
                  <c:v>0.81622987053994311</c:v>
                </c:pt>
              </c:numCache>
            </c:numRef>
          </c:val>
          <c:extLst>
            <c:ext xmlns:c16="http://schemas.microsoft.com/office/drawing/2014/chart" uri="{C3380CC4-5D6E-409C-BE32-E72D297353CC}">
              <c16:uniqueId val="{00000001-5783-40D4-8785-40D76712E6D5}"/>
            </c:ext>
          </c:extLst>
        </c:ser>
        <c:ser>
          <c:idx val="2"/>
          <c:order val="2"/>
          <c:tx>
            <c:strRef>
              <c:f>ADD!$K$2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2015/16</c:v>
                </c:pt>
                <c:pt idx="1">
                  <c:v>2016/17</c:v>
                </c:pt>
                <c:pt idx="2">
                  <c:v>2017/18</c:v>
                </c:pt>
              </c:strCache>
            </c:strRef>
          </c:cat>
          <c:val>
            <c:numRef>
              <c:f>ADD!$K$3:$K$12</c:f>
              <c:numCache>
                <c:formatCode>General</c:formatCode>
                <c:ptCount val="10"/>
                <c:pt idx="7" formatCode="0%">
                  <c:v>0</c:v>
                </c:pt>
              </c:numCache>
            </c:numRef>
          </c:val>
          <c:extLst>
            <c:ext xmlns:c16="http://schemas.microsoft.com/office/drawing/2014/chart" uri="{C3380CC4-5D6E-409C-BE32-E72D297353CC}">
              <c16:uniqueId val="{00000002-5783-40D4-8785-40D76712E6D5}"/>
            </c:ext>
          </c:extLst>
        </c:ser>
        <c:ser>
          <c:idx val="3"/>
          <c:order val="3"/>
          <c:tx>
            <c:strRef>
              <c:f>ADD!$L$2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(ADD!$H$4,ADD!$H$7,ADD!$H$10)</c:f>
              <c:strCache>
                <c:ptCount val="3"/>
                <c:pt idx="0">
                  <c:v>2015/16</c:v>
                </c:pt>
                <c:pt idx="1">
                  <c:v>2016/17</c:v>
                </c:pt>
                <c:pt idx="2">
                  <c:v>2017/18</c:v>
                </c:pt>
              </c:strCache>
            </c:strRef>
          </c:cat>
          <c:val>
            <c:numRef>
              <c:f>ADD!$L$3:$L$12</c:f>
              <c:numCache>
                <c:formatCode>General</c:formatCode>
                <c:ptCount val="10"/>
                <c:pt idx="7" formatCode="0%">
                  <c:v>0.8</c:v>
                </c:pt>
              </c:numCache>
            </c:numRef>
          </c:val>
          <c:extLst>
            <c:ext xmlns:c16="http://schemas.microsoft.com/office/drawing/2014/chart" uri="{C3380CC4-5D6E-409C-BE32-E72D297353CC}">
              <c16:uniqueId val="{00000003-5783-40D4-8785-40D76712E6D5}"/>
            </c:ext>
          </c:extLst>
        </c:ser>
        <c:ser>
          <c:idx val="4"/>
          <c:order val="4"/>
          <c:tx>
            <c:strRef>
              <c:f>ADD!$M$2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2015/16</c:v>
                </c:pt>
                <c:pt idx="1">
                  <c:v>2016/17</c:v>
                </c:pt>
                <c:pt idx="2">
                  <c:v>2017/18</c:v>
                </c:pt>
              </c:strCache>
            </c:strRef>
          </c:cat>
          <c:val>
            <c:numRef>
              <c:f>ADD!$M$3:$M$12</c:f>
              <c:numCache>
                <c:formatCode>General</c:formatCode>
                <c:ptCount val="10"/>
                <c:pt idx="7" formatCode="0%">
                  <c:v>0</c:v>
                </c:pt>
              </c:numCache>
            </c:numRef>
          </c:val>
          <c:extLst>
            <c:ext xmlns:c16="http://schemas.microsoft.com/office/drawing/2014/chart" uri="{C3380CC4-5D6E-409C-BE32-E72D297353CC}">
              <c16:uniqueId val="{00000004-5783-40D4-8785-40D76712E6D5}"/>
            </c:ext>
          </c:extLst>
        </c:ser>
        <c:ser>
          <c:idx val="5"/>
          <c:order val="5"/>
          <c:tx>
            <c:strRef>
              <c:f>ADD!$N$2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2015/16</c:v>
                </c:pt>
                <c:pt idx="1">
                  <c:v>2016/17</c:v>
                </c:pt>
                <c:pt idx="2">
                  <c:v>2017/18</c:v>
                </c:pt>
              </c:strCache>
            </c:strRef>
          </c:cat>
          <c:val>
            <c:numRef>
              <c:f>ADD!$N$3:$N$12</c:f>
              <c:numCache>
                <c:formatCode>General</c:formatCode>
                <c:ptCount val="10"/>
                <c:pt idx="7" formatCode="0%">
                  <c:v>0</c:v>
                </c:pt>
              </c:numCache>
            </c:numRef>
          </c:val>
          <c:extLst>
            <c:ext xmlns:c16="http://schemas.microsoft.com/office/drawing/2014/chart" uri="{C3380CC4-5D6E-409C-BE32-E72D297353CC}">
              <c16:uniqueId val="{00000005-5783-40D4-8785-40D76712E6D5}"/>
            </c:ext>
          </c:extLst>
        </c:ser>
        <c:dLbls>
          <c:showLegendKey val="0"/>
          <c:showVal val="0"/>
          <c:showCatName val="0"/>
          <c:showSerName val="0"/>
          <c:showPercent val="0"/>
          <c:showBubbleSize val="0"/>
        </c:dLbls>
        <c:gapWidth val="0"/>
        <c:overlap val="100"/>
        <c:axId val="249193984"/>
        <c:axId val="249195520"/>
      </c:barChart>
      <c:barChart>
        <c:barDir val="col"/>
        <c:grouping val="stacked"/>
        <c:varyColors val="0"/>
        <c:ser>
          <c:idx val="6"/>
          <c:order val="6"/>
          <c:invertIfNegative val="0"/>
          <c:cat>
            <c:strRef>
              <c:f>(ADD!$H$4,ADD!$H$7,ADD!$H$10)</c:f>
              <c:strCache>
                <c:ptCount val="3"/>
                <c:pt idx="0">
                  <c:v>2015/16</c:v>
                </c:pt>
                <c:pt idx="1">
                  <c:v>2016/17</c:v>
                </c:pt>
                <c:pt idx="2">
                  <c:v>2017/18</c:v>
                </c:pt>
              </c:strCache>
            </c:strRef>
          </c:cat>
          <c:val>
            <c:numRef>
              <c:f>ADD!$R$30:$R$32</c:f>
              <c:numCache>
                <c:formatCode>0%</c:formatCode>
                <c:ptCount val="3"/>
              </c:numCache>
            </c:numRef>
          </c:val>
          <c:extLst>
            <c:ext xmlns:c16="http://schemas.microsoft.com/office/drawing/2014/chart" uri="{C3380CC4-5D6E-409C-BE32-E72D297353CC}">
              <c16:uniqueId val="{00000006-5783-40D4-8785-40D76712E6D5}"/>
            </c:ext>
          </c:extLst>
        </c:ser>
        <c:dLbls>
          <c:showLegendKey val="0"/>
          <c:showVal val="0"/>
          <c:showCatName val="0"/>
          <c:showSerName val="0"/>
          <c:showPercent val="0"/>
          <c:showBubbleSize val="0"/>
        </c:dLbls>
        <c:gapWidth val="0"/>
        <c:overlap val="100"/>
        <c:axId val="249344384"/>
        <c:axId val="249346304"/>
      </c:barChart>
      <c:catAx>
        <c:axId val="249193984"/>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249195520"/>
        <c:crosses val="max"/>
        <c:auto val="1"/>
        <c:lblAlgn val="ctr"/>
        <c:lblOffset val="100"/>
        <c:noMultiLvlLbl val="0"/>
      </c:catAx>
      <c:valAx>
        <c:axId val="249195520"/>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49193984"/>
        <c:crosses val="autoZero"/>
        <c:crossBetween val="midCat"/>
        <c:majorUnit val="0.2"/>
      </c:valAx>
      <c:catAx>
        <c:axId val="24934438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49346304"/>
        <c:crosses val="autoZero"/>
        <c:auto val="1"/>
        <c:lblAlgn val="ctr"/>
        <c:lblOffset val="100"/>
        <c:noMultiLvlLbl val="0"/>
      </c:catAx>
      <c:valAx>
        <c:axId val="249346304"/>
        <c:scaling>
          <c:orientation val="minMax"/>
        </c:scaling>
        <c:delete val="1"/>
        <c:axPos val="r"/>
        <c:numFmt formatCode="General" sourceLinked="1"/>
        <c:majorTickMark val="out"/>
        <c:minorTickMark val="none"/>
        <c:tickLblPos val="nextTo"/>
        <c:crossAx val="249344384"/>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42092505988933548"/>
          <c:y val="0.91439306274560983"/>
          <c:w val="0.5344985482127826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 Gweithgareddau Dysgu</a:t>
            </a:r>
          </a:p>
        </c:rich>
      </c:tx>
      <c:layout>
        <c:manualLayout>
          <c:xMode val="edge"/>
          <c:yMode val="edge"/>
          <c:x val="0.10351845488004702"/>
          <c:y val="2.9660242745899856E-2"/>
        </c:manualLayout>
      </c:layout>
      <c:overlay val="0"/>
    </c:title>
    <c:autoTitleDeleted val="0"/>
    <c:plotArea>
      <c:layout>
        <c:manualLayout>
          <c:layoutTarget val="inner"/>
          <c:xMode val="edge"/>
          <c:yMode val="edge"/>
          <c:x val="0.10281412679950545"/>
          <c:y val="0.25567515201364682"/>
          <c:w val="0.83634541269905716"/>
          <c:h val="0.57227914035359551"/>
        </c:manualLayout>
      </c:layout>
      <c:barChart>
        <c:barDir val="col"/>
        <c:grouping val="stacked"/>
        <c:varyColors val="0"/>
        <c:ser>
          <c:idx val="0"/>
          <c:order val="0"/>
          <c:tx>
            <c:strRef>
              <c:f>ADD!$I$14</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2015/16</c:v>
                </c:pt>
                <c:pt idx="1">
                  <c:v>2016/17</c:v>
                </c:pt>
                <c:pt idx="2">
                  <c:v>2017/18</c:v>
                </c:pt>
              </c:strCache>
            </c:strRef>
          </c:cat>
          <c:val>
            <c:numRef>
              <c:f>ADD!$I$15:$I$24</c:f>
              <c:numCache>
                <c:formatCode>0%</c:formatCode>
                <c:ptCount val="10"/>
                <c:pt idx="1">
                  <c:v>0.82</c:v>
                </c:pt>
                <c:pt idx="4">
                  <c:v>0.81</c:v>
                </c:pt>
              </c:numCache>
            </c:numRef>
          </c:val>
          <c:extLst>
            <c:ext xmlns:c16="http://schemas.microsoft.com/office/drawing/2014/chart" uri="{C3380CC4-5D6E-409C-BE32-E72D297353CC}">
              <c16:uniqueId val="{00000000-4728-4E7A-B174-8B4DDD10D95D}"/>
            </c:ext>
          </c:extLst>
        </c:ser>
        <c:ser>
          <c:idx val="1"/>
          <c:order val="1"/>
          <c:tx>
            <c:strRef>
              <c:f>ADD!$J$14</c:f>
              <c:strCache>
                <c:ptCount val="1"/>
                <c:pt idx="0">
                  <c:v>Cyfradd Llwyddo'r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2015/16</c:v>
                </c:pt>
                <c:pt idx="1">
                  <c:v>2016/17</c:v>
                </c:pt>
                <c:pt idx="2">
                  <c:v>2017/18</c:v>
                </c:pt>
              </c:strCache>
            </c:strRef>
          </c:cat>
          <c:val>
            <c:numRef>
              <c:f>ADD!$J$15:$J$24</c:f>
              <c:numCache>
                <c:formatCode>General</c:formatCode>
                <c:ptCount val="10"/>
                <c:pt idx="2" formatCode="0%">
                  <c:v>0.83</c:v>
                </c:pt>
                <c:pt idx="5" formatCode="0%">
                  <c:v>0.84984978631574493</c:v>
                </c:pt>
                <c:pt idx="8" formatCode="0%">
                  <c:v>0.81651815251207116</c:v>
                </c:pt>
              </c:numCache>
            </c:numRef>
          </c:val>
          <c:extLst>
            <c:ext xmlns:c16="http://schemas.microsoft.com/office/drawing/2014/chart" uri="{C3380CC4-5D6E-409C-BE32-E72D297353CC}">
              <c16:uniqueId val="{00000001-4728-4E7A-B174-8B4DDD10D95D}"/>
            </c:ext>
          </c:extLst>
        </c:ser>
        <c:ser>
          <c:idx val="2"/>
          <c:order val="2"/>
          <c:tx>
            <c:strRef>
              <c:f>ADD!$K$14</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2015/16</c:v>
                </c:pt>
                <c:pt idx="1">
                  <c:v>2016/17</c:v>
                </c:pt>
                <c:pt idx="2">
                  <c:v>2017/18</c:v>
                </c:pt>
              </c:strCache>
            </c:strRef>
          </c:cat>
          <c:val>
            <c:numRef>
              <c:f>ADD!$K$15:$K$24</c:f>
              <c:numCache>
                <c:formatCode>General</c:formatCode>
                <c:ptCount val="10"/>
                <c:pt idx="7" formatCode="0%">
                  <c:v>0</c:v>
                </c:pt>
              </c:numCache>
            </c:numRef>
          </c:val>
          <c:extLst>
            <c:ext xmlns:c16="http://schemas.microsoft.com/office/drawing/2014/chart" uri="{C3380CC4-5D6E-409C-BE32-E72D297353CC}">
              <c16:uniqueId val="{00000002-4728-4E7A-B174-8B4DDD10D95D}"/>
            </c:ext>
          </c:extLst>
        </c:ser>
        <c:ser>
          <c:idx val="3"/>
          <c:order val="3"/>
          <c:tx>
            <c:strRef>
              <c:f>ADD!$L$14</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2015/16</c:v>
                </c:pt>
                <c:pt idx="1">
                  <c:v>2016/17</c:v>
                </c:pt>
                <c:pt idx="2">
                  <c:v>2017/18</c:v>
                </c:pt>
              </c:strCache>
            </c:strRef>
          </c:cat>
          <c:val>
            <c:numRef>
              <c:f>ADD!$L$15:$L$23</c:f>
              <c:numCache>
                <c:formatCode>General</c:formatCode>
                <c:ptCount val="9"/>
                <c:pt idx="7" formatCode="0%">
                  <c:v>0</c:v>
                </c:pt>
              </c:numCache>
            </c:numRef>
          </c:val>
          <c:extLst>
            <c:ext xmlns:c16="http://schemas.microsoft.com/office/drawing/2014/chart" uri="{C3380CC4-5D6E-409C-BE32-E72D297353CC}">
              <c16:uniqueId val="{00000003-4728-4E7A-B174-8B4DDD10D95D}"/>
            </c:ext>
          </c:extLst>
        </c:ser>
        <c:ser>
          <c:idx val="4"/>
          <c:order val="4"/>
          <c:tx>
            <c:strRef>
              <c:f>ADD!$M$14</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(ADD!$H$16,ADD!$H$19,ADD!$H$22)</c:f>
              <c:strCache>
                <c:ptCount val="3"/>
                <c:pt idx="0">
                  <c:v>2015/16</c:v>
                </c:pt>
                <c:pt idx="1">
                  <c:v>2016/17</c:v>
                </c:pt>
                <c:pt idx="2">
                  <c:v>2017/18</c:v>
                </c:pt>
              </c:strCache>
            </c:strRef>
          </c:cat>
          <c:val>
            <c:numRef>
              <c:f>ADD!$M$15:$M$24</c:f>
              <c:numCache>
                <c:formatCode>General</c:formatCode>
                <c:ptCount val="10"/>
                <c:pt idx="7" formatCode="0%">
                  <c:v>0</c:v>
                </c:pt>
              </c:numCache>
            </c:numRef>
          </c:val>
          <c:extLst>
            <c:ext xmlns:c16="http://schemas.microsoft.com/office/drawing/2014/chart" uri="{C3380CC4-5D6E-409C-BE32-E72D297353CC}">
              <c16:uniqueId val="{00000004-4728-4E7A-B174-8B4DDD10D95D}"/>
            </c:ext>
          </c:extLst>
        </c:ser>
        <c:ser>
          <c:idx val="5"/>
          <c:order val="5"/>
          <c:tx>
            <c:strRef>
              <c:f>ADD!$N$14</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(ADD!$H$16,ADD!$H$19,ADD!$H$22)</c:f>
              <c:strCache>
                <c:ptCount val="3"/>
                <c:pt idx="0">
                  <c:v>2015/16</c:v>
                </c:pt>
                <c:pt idx="1">
                  <c:v>2016/17</c:v>
                </c:pt>
                <c:pt idx="2">
                  <c:v>2017/18</c:v>
                </c:pt>
              </c:strCache>
            </c:strRef>
          </c:cat>
          <c:val>
            <c:numRef>
              <c:f>ADD!$N$15:$N$24</c:f>
              <c:numCache>
                <c:formatCode>General</c:formatCode>
                <c:ptCount val="10"/>
                <c:pt idx="7" formatCode="0%">
                  <c:v>0.74</c:v>
                </c:pt>
              </c:numCache>
            </c:numRef>
          </c:val>
          <c:extLst>
            <c:ext xmlns:c16="http://schemas.microsoft.com/office/drawing/2014/chart" uri="{C3380CC4-5D6E-409C-BE32-E72D297353CC}">
              <c16:uniqueId val="{00000005-4728-4E7A-B174-8B4DDD10D95D}"/>
            </c:ext>
          </c:extLst>
        </c:ser>
        <c:dLbls>
          <c:showLegendKey val="0"/>
          <c:showVal val="0"/>
          <c:showCatName val="0"/>
          <c:showSerName val="0"/>
          <c:showPercent val="0"/>
          <c:showBubbleSize val="0"/>
        </c:dLbls>
        <c:gapWidth val="0"/>
        <c:overlap val="100"/>
        <c:axId val="255868288"/>
        <c:axId val="255876096"/>
      </c:barChart>
      <c:barChart>
        <c:barDir val="col"/>
        <c:grouping val="stacked"/>
        <c:varyColors val="0"/>
        <c:ser>
          <c:idx val="6"/>
          <c:order val="6"/>
          <c:invertIfNegative val="0"/>
          <c:cat>
            <c:strRef>
              <c:f>(ADD!$H$16,ADD!$H$19,ADD!$H$22)</c:f>
              <c:strCache>
                <c:ptCount val="3"/>
                <c:pt idx="0">
                  <c:v>2015/16</c:v>
                </c:pt>
                <c:pt idx="1">
                  <c:v>2016/17</c:v>
                </c:pt>
                <c:pt idx="2">
                  <c:v>2017/18</c:v>
                </c:pt>
              </c:strCache>
            </c:strRef>
          </c:cat>
          <c:val>
            <c:numRef>
              <c:f>ADD!$R$30:$R$32</c:f>
              <c:numCache>
                <c:formatCode>0%</c:formatCode>
                <c:ptCount val="3"/>
              </c:numCache>
            </c:numRef>
          </c:val>
          <c:extLst>
            <c:ext xmlns:c16="http://schemas.microsoft.com/office/drawing/2014/chart" uri="{C3380CC4-5D6E-409C-BE32-E72D297353CC}">
              <c16:uniqueId val="{00000006-4728-4E7A-B174-8B4DDD10D95D}"/>
            </c:ext>
          </c:extLst>
        </c:ser>
        <c:dLbls>
          <c:showLegendKey val="0"/>
          <c:showVal val="0"/>
          <c:showCatName val="0"/>
          <c:showSerName val="0"/>
          <c:showPercent val="0"/>
          <c:showBubbleSize val="0"/>
        </c:dLbls>
        <c:gapWidth val="0"/>
        <c:overlap val="100"/>
        <c:axId val="255877888"/>
        <c:axId val="255879424"/>
      </c:barChart>
      <c:catAx>
        <c:axId val="255868288"/>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255876096"/>
        <c:crosses val="max"/>
        <c:auto val="1"/>
        <c:lblAlgn val="ctr"/>
        <c:lblOffset val="100"/>
        <c:noMultiLvlLbl val="0"/>
      </c:catAx>
      <c:valAx>
        <c:axId val="255876096"/>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55868288"/>
        <c:crosses val="autoZero"/>
        <c:crossBetween val="midCat"/>
        <c:majorUnit val="0.2"/>
      </c:valAx>
      <c:catAx>
        <c:axId val="255877888"/>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255879424"/>
        <c:crosses val="autoZero"/>
        <c:auto val="1"/>
        <c:lblAlgn val="ctr"/>
        <c:lblOffset val="100"/>
        <c:noMultiLvlLbl val="0"/>
      </c:catAx>
      <c:valAx>
        <c:axId val="255879424"/>
        <c:scaling>
          <c:orientation val="minMax"/>
        </c:scaling>
        <c:delete val="1"/>
        <c:axPos val="r"/>
        <c:numFmt formatCode="General" sourceLinked="1"/>
        <c:majorTickMark val="out"/>
        <c:minorTickMark val="none"/>
        <c:tickLblPos val="nextTo"/>
        <c:crossAx val="255877888"/>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60038807293300867"/>
          <c:y val="0.91071098156929275"/>
          <c:w val="0.33718358260245929"/>
          <c:h val="6.7043401342787967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sz="1800" b="1" i="0" u="none" strike="noStrike" baseline="0">
                <a:effectLst/>
              </a:rPr>
              <a:t>Dilyniant Positif o Hyfforddiaethau</a:t>
            </a:r>
            <a:endParaRPr lang="en-GB"/>
          </a:p>
        </c:rich>
      </c:tx>
      <c:layout>
        <c:manualLayout>
          <c:xMode val="edge"/>
          <c:yMode val="edge"/>
          <c:x val="0.10073580460886411"/>
          <c:y val="3.3137860529864706E-2"/>
        </c:manualLayout>
      </c:layout>
      <c:overlay val="0"/>
    </c:title>
    <c:autoTitleDeleted val="0"/>
    <c:plotArea>
      <c:layout/>
      <c:barChart>
        <c:barDir val="col"/>
        <c:grouping val="stacked"/>
        <c:varyColors val="0"/>
        <c:ser>
          <c:idx val="0"/>
          <c:order val="0"/>
          <c:tx>
            <c:strRef>
              <c:f>ADD!$R$2</c:f>
              <c:strCache>
                <c:ptCount val="1"/>
                <c:pt idx="0">
                  <c:v>Engagement</c:v>
                </c:pt>
              </c:strCache>
            </c:strRef>
          </c:tx>
          <c:spPr>
            <a:solidFill>
              <a:schemeClr val="bg1"/>
            </a:solidFill>
            <a:ln w="12700">
              <a:solidFill>
                <a:schemeClr val="tx1"/>
              </a:solidFill>
            </a:ln>
          </c:spPr>
          <c:invertIfNegative val="0"/>
          <c:dLbls>
            <c:numFmt formatCode="&quot;Hyfforddeiaeth: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ADD!$R$7:$R$15</c:f>
              <c:numCache>
                <c:formatCode>0%</c:formatCode>
                <c:ptCount val="9"/>
                <c:pt idx="1">
                  <c:v>0</c:v>
                </c:pt>
              </c:numCache>
            </c:numRef>
          </c:val>
          <c:extLst>
            <c:ext xmlns:c16="http://schemas.microsoft.com/office/drawing/2014/chart" uri="{C3380CC4-5D6E-409C-BE32-E72D297353CC}">
              <c16:uniqueId val="{00000000-D090-44F8-9E64-209D25FA76B7}"/>
            </c:ext>
          </c:extLst>
        </c:ser>
        <c:ser>
          <c:idx val="1"/>
          <c:order val="1"/>
          <c:tx>
            <c:strRef>
              <c:f>ADD!$S$2</c:f>
              <c:strCache>
                <c:ptCount val="1"/>
                <c:pt idx="0">
                  <c:v>Level 1</c:v>
                </c:pt>
              </c:strCache>
            </c:strRef>
          </c:tx>
          <c:spPr>
            <a:solidFill>
              <a:schemeClr val="bg1"/>
            </a:solidFill>
            <a:ln w="12700">
              <a:solidFill>
                <a:schemeClr val="tx1"/>
              </a:solidFill>
            </a:ln>
          </c:spPr>
          <c:invertIfNegative val="0"/>
          <c:dLbls>
            <c:numFmt formatCode="&quot;Lef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ADD!$S$7:$S$15</c:f>
              <c:numCache>
                <c:formatCode>General</c:formatCode>
                <c:ptCount val="9"/>
                <c:pt idx="2" formatCode="0%">
                  <c:v>0</c:v>
                </c:pt>
              </c:numCache>
            </c:numRef>
          </c:val>
          <c:extLst>
            <c:ext xmlns:c16="http://schemas.microsoft.com/office/drawing/2014/chart" uri="{C3380CC4-5D6E-409C-BE32-E72D297353CC}">
              <c16:uniqueId val="{00000001-D090-44F8-9E64-209D25FA76B7}"/>
            </c:ext>
          </c:extLst>
        </c:ser>
        <c:ser>
          <c:idx val="2"/>
          <c:order val="2"/>
          <c:tx>
            <c:strRef>
              <c:f>ADD!$T$2</c:f>
              <c:strCache>
                <c:ptCount val="1"/>
                <c:pt idx="0">
                  <c:v>Cyfradd Dilyniant Positif fesul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(ADD!$Q$8,ADD!$Q$12)</c:f>
              <c:strCache>
                <c:ptCount val="2"/>
                <c:pt idx="0">
                  <c:v>2016/17</c:v>
                </c:pt>
                <c:pt idx="1">
                  <c:v>2017/18</c:v>
                </c:pt>
              </c:strCache>
            </c:strRef>
          </c:cat>
          <c:val>
            <c:numRef>
              <c:f>ADD!$T$7:$T$15</c:f>
              <c:numCache>
                <c:formatCode>General</c:formatCode>
                <c:ptCount val="9"/>
                <c:pt idx="3" formatCode="0%">
                  <c:v>0.72676554633283441</c:v>
                </c:pt>
                <c:pt idx="7" formatCode="0%">
                  <c:v>0.73667047122126206</c:v>
                </c:pt>
              </c:numCache>
            </c:numRef>
          </c:val>
          <c:extLst>
            <c:ext xmlns:c16="http://schemas.microsoft.com/office/drawing/2014/chart" uri="{C3380CC4-5D6E-409C-BE32-E72D297353CC}">
              <c16:uniqueId val="{00000002-D090-44F8-9E64-209D25FA76B7}"/>
            </c:ext>
          </c:extLst>
        </c:ser>
        <c:ser>
          <c:idx val="3"/>
          <c:order val="3"/>
          <c:tx>
            <c:strRef>
              <c:f>ADD!$U$2</c:f>
              <c:strCache>
                <c:ptCount val="1"/>
                <c:pt idx="0">
                  <c:v>Dark Green</c:v>
                </c:pt>
              </c:strCache>
            </c:strRef>
          </c:tx>
          <c:spPr>
            <a:solidFill>
              <a:srgbClr val="339966"/>
            </a:solidFill>
            <a:ln w="12700">
              <a:solidFill>
                <a:schemeClr val="tx1"/>
              </a:solidFill>
            </a:ln>
          </c:spPr>
          <c:invertIfNegative val="0"/>
          <c:dLbls>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EC45-43D0-BE22-67F02125B5C7}"/>
                </c:ext>
              </c:extLst>
            </c:dLbl>
            <c:numFmt formatCode="&quot;Lefel 1: &quot;0%;;;" sourceLinked="0"/>
            <c:spPr>
              <a:noFill/>
              <a:ln>
                <a:noFill/>
              </a:ln>
              <a:effectLst/>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ADD!$U$7:$U$15</c:f>
              <c:numCache>
                <c:formatCode>General</c:formatCode>
                <c:ptCount val="9"/>
                <c:pt idx="5" formatCode="0%">
                  <c:v>0</c:v>
                </c:pt>
                <c:pt idx="6" formatCode="0%">
                  <c:v>0</c:v>
                </c:pt>
              </c:numCache>
            </c:numRef>
          </c:val>
          <c:extLst>
            <c:ext xmlns:c16="http://schemas.microsoft.com/office/drawing/2014/chart" uri="{C3380CC4-5D6E-409C-BE32-E72D297353CC}">
              <c16:uniqueId val="{00000004-D090-44F8-9E64-209D25FA76B7}"/>
            </c:ext>
          </c:extLst>
        </c:ser>
        <c:ser>
          <c:idx val="4"/>
          <c:order val="4"/>
          <c:tx>
            <c:strRef>
              <c:f>ADD!$V$2</c:f>
              <c:strCache>
                <c:ptCount val="1"/>
                <c:pt idx="0">
                  <c:v>Green</c:v>
                </c:pt>
              </c:strCache>
            </c:strRef>
          </c:tx>
          <c:spPr>
            <a:solidFill>
              <a:srgbClr val="CCFFCC"/>
            </a:solidFill>
            <a:ln w="12700">
              <a:solidFill>
                <a:schemeClr val="tx1"/>
              </a:solidFill>
            </a:ln>
          </c:spPr>
          <c:invertIfNegative val="0"/>
          <c:dLbls>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EC45-43D0-BE22-67F02125B5C7}"/>
                </c:ext>
              </c:extLst>
            </c:dLbl>
            <c:numFmt formatCode="&quot;Hyfforddeiaeth: &quot;0%;;;" sourceLinked="0"/>
            <c:spPr>
              <a:noFill/>
              <a:ln>
                <a:noFill/>
              </a:ln>
              <a:effectLst/>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ADD!$V$7:$V$15</c:f>
              <c:numCache>
                <c:formatCode>General</c:formatCode>
                <c:ptCount val="9"/>
                <c:pt idx="5" formatCode="0%">
                  <c:v>0</c:v>
                </c:pt>
                <c:pt idx="6" formatCode="0%">
                  <c:v>0</c:v>
                </c:pt>
              </c:numCache>
            </c:numRef>
          </c:val>
          <c:extLst>
            <c:ext xmlns:c16="http://schemas.microsoft.com/office/drawing/2014/chart" uri="{C3380CC4-5D6E-409C-BE32-E72D297353CC}">
              <c16:uniqueId val="{00000006-D090-44F8-9E64-209D25FA76B7}"/>
            </c:ext>
          </c:extLst>
        </c:ser>
        <c:ser>
          <c:idx val="5"/>
          <c:order val="5"/>
          <c:tx>
            <c:strRef>
              <c:f>ADD!$W$2</c:f>
              <c:strCache>
                <c:ptCount val="1"/>
                <c:pt idx="0">
                  <c:v>Orange</c:v>
                </c:pt>
              </c:strCache>
            </c:strRef>
          </c:tx>
          <c:spPr>
            <a:solidFill>
              <a:srgbClr val="FF9900"/>
            </a:solidFill>
            <a:ln w="12700">
              <a:solidFill>
                <a:schemeClr val="tx1"/>
              </a:solidFill>
            </a:ln>
          </c:spPr>
          <c:invertIfNegative val="0"/>
          <c:dLbls>
            <c:dLbl>
              <c:idx val="1"/>
              <c:numFmt formatCode="&quot;Hyfforddeiaeth: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EC45-43D0-BE22-67F02125B5C7}"/>
                </c:ext>
              </c:extLst>
            </c:dLbl>
            <c:dLbl>
              <c:idx val="2"/>
              <c:numFmt formatCode="&quot;Hyfforddeiaeth Lefel 1: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EC45-43D0-BE22-67F02125B5C7}"/>
                </c:ext>
              </c:extLst>
            </c:dLbl>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4-EC45-43D0-BE22-67F02125B5C7}"/>
                </c:ext>
              </c:extLst>
            </c:dLbl>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EC45-43D0-BE22-67F02125B5C7}"/>
                </c:ext>
              </c:extLst>
            </c:dLbl>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ADD!$W$7:$W$15</c:f>
              <c:numCache>
                <c:formatCode>General</c:formatCode>
                <c:ptCount val="9"/>
                <c:pt idx="5" formatCode="0%">
                  <c:v>0</c:v>
                </c:pt>
                <c:pt idx="6" formatCode="0%">
                  <c:v>0</c:v>
                </c:pt>
              </c:numCache>
            </c:numRef>
          </c:val>
          <c:extLst>
            <c:ext xmlns:c16="http://schemas.microsoft.com/office/drawing/2014/chart" uri="{C3380CC4-5D6E-409C-BE32-E72D297353CC}">
              <c16:uniqueId val="{0000000B-D090-44F8-9E64-209D25FA76B7}"/>
            </c:ext>
          </c:extLst>
        </c:ser>
        <c:ser>
          <c:idx val="6"/>
          <c:order val="6"/>
          <c:tx>
            <c:strRef>
              <c:f>ADD!$X$2</c:f>
              <c:strCache>
                <c:ptCount val="1"/>
                <c:pt idx="0">
                  <c:v>Red</c:v>
                </c:pt>
              </c:strCache>
            </c:strRef>
          </c:tx>
          <c:spPr>
            <a:solidFill>
              <a:srgbClr val="FF0000"/>
            </a:solidFill>
            <a:ln w="12700">
              <a:solidFill>
                <a:schemeClr val="tx1"/>
              </a:solidFill>
            </a:ln>
          </c:spPr>
          <c:invertIfNegative val="0"/>
          <c:dLbls>
            <c:dLbl>
              <c:idx val="1"/>
              <c:numFmt formatCode="&quot;Hyfforddeiaeth: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6-EC45-43D0-BE22-67F02125B5C7}"/>
                </c:ext>
              </c:extLst>
            </c:dLbl>
            <c:dLbl>
              <c:idx val="2"/>
              <c:numFmt formatCode="&quot;Hyfforddeiaeth Lefel 1: &quot;0%;;;" sourceLinked="0"/>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EC45-43D0-BE22-67F02125B5C7}"/>
                </c:ext>
              </c:extLst>
            </c:dLbl>
            <c:dLbl>
              <c:idx val="5"/>
              <c:numFmt formatCode="&quot;Hyfforddeiaeth: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8-EC45-43D0-BE22-67F02125B5C7}"/>
                </c:ext>
              </c:extLst>
            </c:dLbl>
            <c:dLbl>
              <c:idx val="6"/>
              <c:numFmt formatCode="&quot;Lefel 1: &quot;0%;;;" sourceLinked="0"/>
              <c:spPr/>
              <c:txPr>
                <a:bodyPr rot="-5400000" vert="horz"/>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9-EC45-43D0-BE22-67F02125B5C7}"/>
                </c:ext>
              </c:extLst>
            </c:dLbl>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(ADD!$Q$8,ADD!$Q$12)</c:f>
              <c:strCache>
                <c:ptCount val="2"/>
                <c:pt idx="0">
                  <c:v>2016/17</c:v>
                </c:pt>
                <c:pt idx="1">
                  <c:v>2017/18</c:v>
                </c:pt>
              </c:strCache>
            </c:strRef>
          </c:cat>
          <c:val>
            <c:numRef>
              <c:f>ADD!$X$7:$X$15</c:f>
              <c:numCache>
                <c:formatCode>General</c:formatCode>
                <c:ptCount val="9"/>
                <c:pt idx="5" formatCode="0%">
                  <c:v>0</c:v>
                </c:pt>
                <c:pt idx="6" formatCode="0%">
                  <c:v>0</c:v>
                </c:pt>
              </c:numCache>
            </c:numRef>
          </c:val>
          <c:extLst>
            <c:ext xmlns:c16="http://schemas.microsoft.com/office/drawing/2014/chart" uri="{C3380CC4-5D6E-409C-BE32-E72D297353CC}">
              <c16:uniqueId val="{00000010-D090-44F8-9E64-209D25FA76B7}"/>
            </c:ext>
          </c:extLst>
        </c:ser>
        <c:dLbls>
          <c:showLegendKey val="0"/>
          <c:showVal val="0"/>
          <c:showCatName val="0"/>
          <c:showSerName val="0"/>
          <c:showPercent val="0"/>
          <c:showBubbleSize val="0"/>
        </c:dLbls>
        <c:gapWidth val="0"/>
        <c:overlap val="100"/>
        <c:axId val="159856896"/>
        <c:axId val="159870976"/>
      </c:barChart>
      <c:barChart>
        <c:barDir val="col"/>
        <c:grouping val="stacked"/>
        <c:varyColors val="0"/>
        <c:ser>
          <c:idx val="7"/>
          <c:order val="7"/>
          <c:invertIfNegative val="0"/>
          <c:cat>
            <c:strRef>
              <c:f>(ADD!$Q$8,ADD!$Q$12)</c:f>
              <c:strCache>
                <c:ptCount val="2"/>
                <c:pt idx="0">
                  <c:v>2016/17</c:v>
                </c:pt>
                <c:pt idx="1">
                  <c:v>2017/18</c:v>
                </c:pt>
              </c:strCache>
            </c:strRef>
          </c:cat>
          <c:val>
            <c:numRef>
              <c:f>ADD!$R$31:$R$32</c:f>
              <c:numCache>
                <c:formatCode>General</c:formatCode>
                <c:ptCount val="2"/>
              </c:numCache>
            </c:numRef>
          </c:val>
          <c:extLst>
            <c:ext xmlns:c16="http://schemas.microsoft.com/office/drawing/2014/chart" uri="{C3380CC4-5D6E-409C-BE32-E72D297353CC}">
              <c16:uniqueId val="{00000011-D090-44F8-9E64-209D25FA76B7}"/>
            </c:ext>
          </c:extLst>
        </c:ser>
        <c:dLbls>
          <c:showLegendKey val="0"/>
          <c:showVal val="0"/>
          <c:showCatName val="0"/>
          <c:showSerName val="0"/>
          <c:showPercent val="0"/>
          <c:showBubbleSize val="0"/>
        </c:dLbls>
        <c:gapWidth val="0"/>
        <c:overlap val="100"/>
        <c:axId val="159872512"/>
        <c:axId val="159874048"/>
      </c:barChart>
      <c:catAx>
        <c:axId val="159856896"/>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Calibri"/>
                <a:ea typeface="Calibri"/>
                <a:cs typeface="Calibri"/>
              </a:defRPr>
            </a:pPr>
            <a:endParaRPr lang="en-US"/>
          </a:p>
        </c:txPr>
        <c:crossAx val="159870976"/>
        <c:crosses val="max"/>
        <c:auto val="1"/>
        <c:lblAlgn val="ctr"/>
        <c:lblOffset val="100"/>
        <c:noMultiLvlLbl val="0"/>
      </c:catAx>
      <c:valAx>
        <c:axId val="159870976"/>
        <c:scaling>
          <c:orientation val="minMax"/>
          <c:max val="1"/>
          <c:min val="0"/>
        </c:scaling>
        <c:delete val="0"/>
        <c:axPos val="l"/>
        <c:majorGridlines/>
        <c:numFmt formatCode="0%" sourceLinked="0"/>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856896"/>
        <c:crosses val="autoZero"/>
        <c:crossBetween val="midCat"/>
        <c:majorUnit val="0.2"/>
      </c:valAx>
      <c:catAx>
        <c:axId val="159872512"/>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59874048"/>
        <c:crosses val="autoZero"/>
        <c:auto val="1"/>
        <c:lblAlgn val="ctr"/>
        <c:lblOffset val="100"/>
        <c:noMultiLvlLbl val="0"/>
      </c:catAx>
      <c:valAx>
        <c:axId val="159874048"/>
        <c:scaling>
          <c:orientation val="minMax"/>
        </c:scaling>
        <c:delete val="1"/>
        <c:axPos val="r"/>
        <c:numFmt formatCode="0%" sourceLinked="1"/>
        <c:majorTickMark val="out"/>
        <c:minorTickMark val="none"/>
        <c:tickLblPos val="nextTo"/>
        <c:crossAx val="159872512"/>
        <c:crosses val="max"/>
        <c:crossBetween val="between"/>
      </c:valAx>
      <c:spPr>
        <a:ln w="9525">
          <a:solidFill>
            <a:schemeClr val="tx1"/>
          </a:solid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52986717267552186"/>
          <c:y val="0.91132756195530806"/>
          <c:w val="0.4701328273244781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21"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1543050</xdr:colOff>
      <xdr:row>6</xdr:row>
      <xdr:rowOff>19050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5191125</xdr:colOff>
      <xdr:row>0</xdr:row>
      <xdr:rowOff>47625</xdr:rowOff>
    </xdr:from>
    <xdr:to>
      <xdr:col>0</xdr:col>
      <xdr:colOff>6619875</xdr:colOff>
      <xdr:row>4</xdr:row>
      <xdr:rowOff>76200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1125" y="47625"/>
          <a:ext cx="1428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5</xdr:col>
          <xdr:colOff>0</xdr:colOff>
          <xdr:row>30</xdr:row>
          <xdr:rowOff>180975</xdr:rowOff>
        </xdr:to>
        <xdr:sp macro="" textlink="">
          <xdr:nvSpPr>
            <xdr:cNvPr id="2232321" name="Group Box 1" hidden="1">
              <a:extLst>
                <a:ext uri="{63B3BB69-23CF-44E3-9099-C40C66FF867C}">
                  <a14:compatExt spid="_x0000_s2232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Dewiswch Ddarparwr Dysgu seiliedig ar waith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38100</xdr:rowOff>
        </xdr:from>
        <xdr:to>
          <xdr:col>4</xdr:col>
          <xdr:colOff>647700</xdr:colOff>
          <xdr:row>3</xdr:row>
          <xdr:rowOff>47625</xdr:rowOff>
        </xdr:to>
        <xdr:sp macro="" textlink="">
          <xdr:nvSpPr>
            <xdr:cNvPr id="2232322" name="Option Button 2" hidden="1">
              <a:extLst>
                <a:ext uri="{63B3BB69-23CF-44E3-9099-C40C66FF867C}">
                  <a14:compatExt spid="_x0000_s223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Acorn Learning Solutions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xdr:row>
          <xdr:rowOff>142875</xdr:rowOff>
        </xdr:from>
        <xdr:to>
          <xdr:col>4</xdr:col>
          <xdr:colOff>647700</xdr:colOff>
          <xdr:row>4</xdr:row>
          <xdr:rowOff>152400</xdr:rowOff>
        </xdr:to>
        <xdr:sp macro="" textlink="">
          <xdr:nvSpPr>
            <xdr:cNvPr id="2232323" name="Option Button 3" hidden="1">
              <a:extLst>
                <a:ext uri="{63B3BB69-23CF-44E3-9099-C40C66FF867C}">
                  <a14:compatExt spid="_x0000_s223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xdr:row>
          <xdr:rowOff>57150</xdr:rowOff>
        </xdr:from>
        <xdr:to>
          <xdr:col>4</xdr:col>
          <xdr:colOff>647700</xdr:colOff>
          <xdr:row>6</xdr:row>
          <xdr:rowOff>66675</xdr:rowOff>
        </xdr:to>
        <xdr:sp macro="" textlink="">
          <xdr:nvSpPr>
            <xdr:cNvPr id="2232324" name="Option Button 4" hidden="1">
              <a:extLst>
                <a:ext uri="{63B3BB69-23CF-44E3-9099-C40C66FF867C}">
                  <a14:compatExt spid="_x0000_s223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Babcock Training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152400</xdr:rowOff>
        </xdr:from>
        <xdr:to>
          <xdr:col>4</xdr:col>
          <xdr:colOff>647700</xdr:colOff>
          <xdr:row>7</xdr:row>
          <xdr:rowOff>161925</xdr:rowOff>
        </xdr:to>
        <xdr:sp macro="" textlink="">
          <xdr:nvSpPr>
            <xdr:cNvPr id="2232325" name="Option Button 5" hidden="1">
              <a:extLst>
                <a:ext uri="{63B3BB69-23CF-44E3-9099-C40C66FF867C}">
                  <a14:compatExt spid="_x0000_s223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57150</xdr:rowOff>
        </xdr:from>
        <xdr:to>
          <xdr:col>4</xdr:col>
          <xdr:colOff>647700</xdr:colOff>
          <xdr:row>9</xdr:row>
          <xdr:rowOff>66675</xdr:rowOff>
        </xdr:to>
        <xdr:sp macro="" textlink="">
          <xdr:nvSpPr>
            <xdr:cNvPr id="2232326" name="Option Button 6" hidden="1">
              <a:extLst>
                <a:ext uri="{63B3BB69-23CF-44E3-9099-C40C66FF867C}">
                  <a14:compatExt spid="_x0000_s223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xdr:row>
          <xdr:rowOff>152400</xdr:rowOff>
        </xdr:from>
        <xdr:to>
          <xdr:col>4</xdr:col>
          <xdr:colOff>647700</xdr:colOff>
          <xdr:row>10</xdr:row>
          <xdr:rowOff>161925</xdr:rowOff>
        </xdr:to>
        <xdr:sp macro="" textlink="">
          <xdr:nvSpPr>
            <xdr:cNvPr id="2232327" name="Option Button 7" hidden="1">
              <a:extLst>
                <a:ext uri="{63B3BB69-23CF-44E3-9099-C40C66FF867C}">
                  <a14:compatExt spid="_x0000_s223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CITB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47625</xdr:rowOff>
        </xdr:from>
        <xdr:to>
          <xdr:col>4</xdr:col>
          <xdr:colOff>647700</xdr:colOff>
          <xdr:row>12</xdr:row>
          <xdr:rowOff>57150</xdr:rowOff>
        </xdr:to>
        <xdr:sp macro="" textlink="">
          <xdr:nvSpPr>
            <xdr:cNvPr id="2232328" name="Option Button 8" hidden="1">
              <a:extLst>
                <a:ext uri="{63B3BB69-23CF-44E3-9099-C40C66FF867C}">
                  <a14:compatExt spid="_x0000_s223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152400</xdr:rowOff>
        </xdr:from>
        <xdr:to>
          <xdr:col>4</xdr:col>
          <xdr:colOff>647700</xdr:colOff>
          <xdr:row>13</xdr:row>
          <xdr:rowOff>161925</xdr:rowOff>
        </xdr:to>
        <xdr:sp macro="" textlink="">
          <xdr:nvSpPr>
            <xdr:cNvPr id="2232329" name="Option Button 9" hidden="1">
              <a:extLst>
                <a:ext uri="{63B3BB69-23CF-44E3-9099-C40C66FF867C}">
                  <a14:compatExt spid="_x0000_s223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14</xdr:row>
          <xdr:rowOff>47625</xdr:rowOff>
        </xdr:from>
        <xdr:to>
          <xdr:col>4</xdr:col>
          <xdr:colOff>647700</xdr:colOff>
          <xdr:row>15</xdr:row>
          <xdr:rowOff>57150</xdr:rowOff>
        </xdr:to>
        <xdr:sp macro="" textlink="">
          <xdr:nvSpPr>
            <xdr:cNvPr id="2232330" name="Option Button 10" hidden="1">
              <a:extLst>
                <a:ext uri="{63B3BB69-23CF-44E3-9099-C40C66FF867C}">
                  <a14:compatExt spid="_x0000_s223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142875</xdr:rowOff>
        </xdr:from>
        <xdr:to>
          <xdr:col>4</xdr:col>
          <xdr:colOff>647700</xdr:colOff>
          <xdr:row>16</xdr:row>
          <xdr:rowOff>152400</xdr:rowOff>
        </xdr:to>
        <xdr:sp macro="" textlink="">
          <xdr:nvSpPr>
            <xdr:cNvPr id="2232331" name="Option Button 11" hidden="1">
              <a:extLst>
                <a:ext uri="{63B3BB69-23CF-44E3-9099-C40C66FF867C}">
                  <a14:compatExt spid="_x0000_s223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ISA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47625</xdr:rowOff>
        </xdr:from>
        <xdr:to>
          <xdr:col>4</xdr:col>
          <xdr:colOff>647700</xdr:colOff>
          <xdr:row>18</xdr:row>
          <xdr:rowOff>57150</xdr:rowOff>
        </xdr:to>
        <xdr:sp macro="" textlink="">
          <xdr:nvSpPr>
            <xdr:cNvPr id="2232332" name="Option Button 12" hidden="1">
              <a:extLst>
                <a:ext uri="{63B3BB69-23CF-44E3-9099-C40C66FF867C}">
                  <a14:compatExt spid="_x0000_s223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133350</xdr:rowOff>
        </xdr:from>
        <xdr:to>
          <xdr:col>4</xdr:col>
          <xdr:colOff>647700</xdr:colOff>
          <xdr:row>19</xdr:row>
          <xdr:rowOff>142875</xdr:rowOff>
        </xdr:to>
        <xdr:sp macro="" textlink="">
          <xdr:nvSpPr>
            <xdr:cNvPr id="2232333" name="Option Button 13" hidden="1">
              <a:extLst>
                <a:ext uri="{63B3BB69-23CF-44E3-9099-C40C66FF867C}">
                  <a14:compatExt spid="_x0000_s223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Marr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47625</xdr:rowOff>
        </xdr:from>
        <xdr:to>
          <xdr:col>4</xdr:col>
          <xdr:colOff>647700</xdr:colOff>
          <xdr:row>21</xdr:row>
          <xdr:rowOff>57150</xdr:rowOff>
        </xdr:to>
        <xdr:sp macro="" textlink="">
          <xdr:nvSpPr>
            <xdr:cNvPr id="2232334" name="Option Button 14" hidden="1">
              <a:extLst>
                <a:ext uri="{63B3BB69-23CF-44E3-9099-C40C66FF867C}">
                  <a14:compatExt spid="_x0000_s223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142875</xdr:rowOff>
        </xdr:from>
        <xdr:to>
          <xdr:col>4</xdr:col>
          <xdr:colOff>647700</xdr:colOff>
          <xdr:row>22</xdr:row>
          <xdr:rowOff>152400</xdr:rowOff>
        </xdr:to>
        <xdr:sp macro="" textlink="">
          <xdr:nvSpPr>
            <xdr:cNvPr id="2232335" name="Option Button 15" hidden="1">
              <a:extLst>
                <a:ext uri="{63B3BB69-23CF-44E3-9099-C40C66FF867C}">
                  <a14:compatExt spid="_x0000_s223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47625</xdr:rowOff>
        </xdr:from>
        <xdr:to>
          <xdr:col>4</xdr:col>
          <xdr:colOff>647700</xdr:colOff>
          <xdr:row>24</xdr:row>
          <xdr:rowOff>57150</xdr:rowOff>
        </xdr:to>
        <xdr:sp macro="" textlink="">
          <xdr:nvSpPr>
            <xdr:cNvPr id="2232336" name="Option Button 16" hidden="1">
              <a:extLst>
                <a:ext uri="{63B3BB69-23CF-44E3-9099-C40C66FF867C}">
                  <a14:compatExt spid="_x0000_s223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People Plus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142875</xdr:rowOff>
        </xdr:from>
        <xdr:to>
          <xdr:col>4</xdr:col>
          <xdr:colOff>647700</xdr:colOff>
          <xdr:row>25</xdr:row>
          <xdr:rowOff>152400</xdr:rowOff>
        </xdr:to>
        <xdr:sp macro="" textlink="">
          <xdr:nvSpPr>
            <xdr:cNvPr id="2232337" name="Option Button 17" hidden="1">
              <a:extLst>
                <a:ext uri="{63B3BB69-23CF-44E3-9099-C40C66FF867C}">
                  <a14:compatExt spid="_x0000_s223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Rathbone Cymru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47625</xdr:rowOff>
        </xdr:from>
        <xdr:to>
          <xdr:col>4</xdr:col>
          <xdr:colOff>647700</xdr:colOff>
          <xdr:row>27</xdr:row>
          <xdr:rowOff>57150</xdr:rowOff>
        </xdr:to>
        <xdr:sp macro="" textlink="">
          <xdr:nvSpPr>
            <xdr:cNvPr id="2232338" name="Option Button 18" hidden="1">
              <a:extLst>
                <a:ext uri="{63B3BB69-23CF-44E3-9099-C40C66FF867C}">
                  <a14:compatExt spid="_x0000_s223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The CADCentre UK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123825</xdr:rowOff>
        </xdr:from>
        <xdr:to>
          <xdr:col>4</xdr:col>
          <xdr:colOff>638175</xdr:colOff>
          <xdr:row>28</xdr:row>
          <xdr:rowOff>133350</xdr:rowOff>
        </xdr:to>
        <xdr:sp macro="" textlink="">
          <xdr:nvSpPr>
            <xdr:cNvPr id="2232340" name="Option Button 20" hidden="1">
              <a:extLst>
                <a:ext uri="{63B3BB69-23CF-44E3-9099-C40C66FF867C}">
                  <a14:compatExt spid="_x0000_s223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Torfaen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38100</xdr:rowOff>
        </xdr:from>
        <xdr:to>
          <xdr:col>4</xdr:col>
          <xdr:colOff>638175</xdr:colOff>
          <xdr:row>30</xdr:row>
          <xdr:rowOff>47625</xdr:rowOff>
        </xdr:to>
        <xdr:sp macro="" textlink="">
          <xdr:nvSpPr>
            <xdr:cNvPr id="2232341" name="Option Button 21" hidden="1">
              <a:extLst>
                <a:ext uri="{63B3BB69-23CF-44E3-9099-C40C66FF867C}">
                  <a14:compatExt spid="_x0000_s223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Vocational Skills Partnership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70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2152650</xdr:colOff>
      <xdr:row>1</xdr:row>
      <xdr:rowOff>38100</xdr:rowOff>
    </xdr:from>
    <xdr:to>
      <xdr:col>5</xdr:col>
      <xdr:colOff>1581150</xdr:colOff>
      <xdr:row>19</xdr:row>
      <xdr:rowOff>57150</xdr:rowOff>
    </xdr:to>
    <xdr:graphicFrame macro="">
      <xdr:nvGraphicFramePr>
        <xdr:cNvPr id="127010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104775</xdr:rowOff>
    </xdr:from>
    <xdr:to>
      <xdr:col>1</xdr:col>
      <xdr:colOff>2066925</xdr:colOff>
      <xdr:row>38</xdr:row>
      <xdr:rowOff>314325</xdr:rowOff>
    </xdr:to>
    <xdr:graphicFrame macro="">
      <xdr:nvGraphicFramePr>
        <xdr:cNvPr id="12701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v.wales/topics/educationandskills/skillsandtraining/traineeships/;jsessionid=C8C673ADB555E8C2A628644B469F8934?skip=1&amp;lang=cy" TargetMode="External"/><Relationship Id="rId2" Type="http://schemas.openxmlformats.org/officeDocument/2006/relationships/hyperlink" Target="http://gov.wales/topics/educationandskills/skillsandtraining/apprenticeships/;jsessionid=1B7D555CE51AD9A0C473068DA63AC682?skip=1&amp;lang=cy" TargetMode="External"/><Relationship Id="rId1" Type="http://schemas.openxmlformats.org/officeDocument/2006/relationships/hyperlink" Target="http://www.wales.gov.uk/qualit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81"/>
  <sheetViews>
    <sheetView showGridLines="0" showRowColHeaders="0" tabSelected="1" view="pageBreakPreview" zoomScaleNormal="100" zoomScaleSheetLayoutView="100" workbookViewId="0"/>
  </sheetViews>
  <sheetFormatPr defaultColWidth="8.88671875" defaultRowHeight="15"/>
  <cols>
    <col min="1" max="1" width="77.44140625" style="111" customWidth="1"/>
    <col min="2" max="2" width="8.109375" style="111" customWidth="1"/>
    <col min="3" max="16384" width="8.88671875" style="111"/>
  </cols>
  <sheetData>
    <row r="1" spans="1:1" ht="20.25">
      <c r="A1" s="110"/>
    </row>
    <row r="2" spans="1:1" ht="20.25">
      <c r="A2" s="110"/>
    </row>
    <row r="3" spans="1:1" ht="20.25">
      <c r="A3" s="110"/>
    </row>
    <row r="5" spans="1:1" ht="20.25">
      <c r="A5" s="110"/>
    </row>
    <row r="6" spans="1:1">
      <c r="A6" s="112"/>
    </row>
    <row r="7" spans="1:1">
      <c r="A7" s="113"/>
    </row>
    <row r="8" spans="1:1" ht="40.5">
      <c r="A8" s="110" t="s">
        <v>107</v>
      </c>
    </row>
    <row r="9" spans="1:1">
      <c r="A9" s="113"/>
    </row>
    <row r="10" spans="1:1">
      <c r="A10" s="114" t="s">
        <v>108</v>
      </c>
    </row>
    <row r="11" spans="1:1">
      <c r="A11" s="113"/>
    </row>
    <row r="12" spans="1:1" ht="18">
      <c r="A12" s="115" t="s">
        <v>109</v>
      </c>
    </row>
    <row r="13" spans="1:1">
      <c r="A13" s="112"/>
    </row>
    <row r="14" spans="1:1" ht="45">
      <c r="A14" s="116" t="s">
        <v>110</v>
      </c>
    </row>
    <row r="15" spans="1:1">
      <c r="A15" s="112"/>
    </row>
    <row r="16" spans="1:1" ht="60">
      <c r="A16" s="117" t="s">
        <v>111</v>
      </c>
    </row>
    <row r="17" spans="1:2">
      <c r="A17" s="118"/>
    </row>
    <row r="18" spans="1:2" ht="18">
      <c r="A18" s="119" t="s">
        <v>112</v>
      </c>
    </row>
    <row r="19" spans="1:2">
      <c r="A19" s="118"/>
    </row>
    <row r="20" spans="1:2" ht="90">
      <c r="A20" s="116" t="s">
        <v>113</v>
      </c>
    </row>
    <row r="21" spans="1:2">
      <c r="A21" s="112"/>
    </row>
    <row r="22" spans="1:2" ht="60">
      <c r="A22" s="116" t="s">
        <v>114</v>
      </c>
    </row>
    <row r="23" spans="1:2">
      <c r="A23" s="118"/>
    </row>
    <row r="24" spans="1:2" ht="18">
      <c r="A24" s="119" t="s">
        <v>115</v>
      </c>
    </row>
    <row r="25" spans="1:2">
      <c r="A25" s="118"/>
    </row>
    <row r="26" spans="1:2" ht="30">
      <c r="A26" s="118" t="s">
        <v>116</v>
      </c>
    </row>
    <row r="27" spans="1:2" ht="15.75" thickBot="1">
      <c r="A27" s="118"/>
    </row>
    <row r="28" spans="1:2" ht="44.25">
      <c r="A28" s="120" t="s">
        <v>117</v>
      </c>
      <c r="B28" s="121"/>
    </row>
    <row r="29" spans="1:2" ht="44.25">
      <c r="A29" s="122" t="s">
        <v>118</v>
      </c>
      <c r="B29" s="121"/>
    </row>
    <row r="30" spans="1:2" ht="44.25">
      <c r="A30" s="123" t="s">
        <v>119</v>
      </c>
      <c r="B30" s="121"/>
    </row>
    <row r="31" spans="1:2">
      <c r="A31" s="118"/>
    </row>
    <row r="32" spans="1:2">
      <c r="A32" s="116" t="s">
        <v>120</v>
      </c>
    </row>
    <row r="33" spans="1:2">
      <c r="A33" s="118"/>
    </row>
    <row r="34" spans="1:2" ht="19.5">
      <c r="A34" s="124" t="s">
        <v>121</v>
      </c>
    </row>
    <row r="35" spans="1:2">
      <c r="A35" s="118"/>
    </row>
    <row r="36" spans="1:2" ht="30">
      <c r="A36" s="118" t="s">
        <v>122</v>
      </c>
    </row>
    <row r="37" spans="1:2">
      <c r="A37" s="118"/>
    </row>
    <row r="38" spans="1:2">
      <c r="A38" s="149" t="s">
        <v>123</v>
      </c>
      <c r="B38" s="112"/>
    </row>
    <row r="39" spans="1:2">
      <c r="A39" s="150"/>
      <c r="B39" s="118"/>
    </row>
    <row r="40" spans="1:2" ht="31.5" customHeight="1">
      <c r="A40" s="150"/>
      <c r="B40" s="114"/>
    </row>
    <row r="41" spans="1:2">
      <c r="A41" s="112"/>
    </row>
    <row r="42" spans="1:2">
      <c r="A42" s="149" t="s">
        <v>124</v>
      </c>
      <c r="B42" s="114"/>
    </row>
    <row r="43" spans="1:2">
      <c r="A43" s="150"/>
      <c r="B43" s="112"/>
    </row>
    <row r="44" spans="1:2">
      <c r="A44" s="118"/>
    </row>
    <row r="45" spans="1:2" ht="31.5" thickBot="1">
      <c r="A45" s="116" t="s">
        <v>125</v>
      </c>
    </row>
    <row r="46" spans="1:2" ht="16.5" thickBot="1">
      <c r="A46" s="125" t="s">
        <v>78</v>
      </c>
    </row>
    <row r="47" spans="1:2" ht="16.5" thickBot="1">
      <c r="A47" s="126" t="s">
        <v>126</v>
      </c>
    </row>
    <row r="48" spans="1:2" ht="16.5" thickBot="1">
      <c r="A48" s="127" t="s">
        <v>127</v>
      </c>
    </row>
    <row r="49" spans="1:2" ht="16.5" thickBot="1">
      <c r="A49" s="128" t="s">
        <v>128</v>
      </c>
    </row>
    <row r="50" spans="1:2">
      <c r="A50" s="113"/>
    </row>
    <row r="51" spans="1:2">
      <c r="A51" s="149" t="s">
        <v>129</v>
      </c>
      <c r="B51" s="114"/>
    </row>
    <row r="52" spans="1:2">
      <c r="A52" s="149"/>
      <c r="B52" s="114"/>
    </row>
    <row r="53" spans="1:2">
      <c r="A53" s="149"/>
      <c r="B53" s="112"/>
    </row>
    <row r="54" spans="1:2">
      <c r="A54" s="129" t="s">
        <v>130</v>
      </c>
      <c r="B54" s="113"/>
    </row>
    <row r="55" spans="1:2">
      <c r="A55" s="130" t="s">
        <v>131</v>
      </c>
      <c r="B55" s="113"/>
    </row>
    <row r="56" spans="1:2">
      <c r="A56" s="131" t="s">
        <v>132</v>
      </c>
      <c r="B56" s="113"/>
    </row>
    <row r="57" spans="1:2">
      <c r="A57" s="132" t="s">
        <v>133</v>
      </c>
      <c r="B57" s="113"/>
    </row>
    <row r="58" spans="1:2">
      <c r="A58" s="133" t="s">
        <v>134</v>
      </c>
      <c r="B58" s="113"/>
    </row>
    <row r="59" spans="1:2">
      <c r="A59" s="134" t="s">
        <v>135</v>
      </c>
      <c r="B59" s="113"/>
    </row>
    <row r="60" spans="1:2">
      <c r="A60" s="135"/>
      <c r="B60" s="113"/>
    </row>
    <row r="61" spans="1:2" ht="30">
      <c r="A61" s="136" t="s">
        <v>136</v>
      </c>
      <c r="B61" s="113"/>
    </row>
    <row r="62" spans="1:2">
      <c r="A62" s="135"/>
      <c r="B62" s="113"/>
    </row>
    <row r="63" spans="1:2" ht="19.5">
      <c r="A63" s="124" t="s">
        <v>137</v>
      </c>
    </row>
    <row r="64" spans="1:2">
      <c r="A64" s="118"/>
    </row>
    <row r="65" spans="1:2" ht="105">
      <c r="A65" s="137" t="s">
        <v>153</v>
      </c>
      <c r="B65" s="138"/>
    </row>
    <row r="66" spans="1:2">
      <c r="A66" s="118"/>
    </row>
    <row r="67" spans="1:2" ht="60">
      <c r="A67" s="137" t="s">
        <v>154</v>
      </c>
      <c r="B67" s="138"/>
    </row>
    <row r="68" spans="1:2">
      <c r="A68" s="118"/>
    </row>
    <row r="69" spans="1:2">
      <c r="A69" s="118"/>
    </row>
    <row r="70" spans="1:2" ht="18">
      <c r="A70" s="119" t="s">
        <v>138</v>
      </c>
    </row>
    <row r="71" spans="1:2">
      <c r="A71" s="118"/>
    </row>
    <row r="72" spans="1:2" ht="30">
      <c r="A72" s="138" t="s">
        <v>155</v>
      </c>
      <c r="B72" s="139"/>
    </row>
    <row r="73" spans="1:2">
      <c r="A73" s="112"/>
    </row>
    <row r="74" spans="1:2">
      <c r="A74" s="137" t="s">
        <v>156</v>
      </c>
      <c r="B74" s="138"/>
    </row>
    <row r="75" spans="1:2">
      <c r="A75" s="118"/>
    </row>
    <row r="76" spans="1:2" ht="15.75">
      <c r="A76" s="140" t="s">
        <v>139</v>
      </c>
    </row>
    <row r="77" spans="1:2" ht="30">
      <c r="A77" s="141" t="s">
        <v>140</v>
      </c>
    </row>
    <row r="78" spans="1:2">
      <c r="A78" s="118"/>
    </row>
    <row r="79" spans="1:2" ht="15.75">
      <c r="A79" s="140" t="s">
        <v>141</v>
      </c>
    </row>
    <row r="80" spans="1:2" ht="30">
      <c r="A80" s="141" t="s">
        <v>142</v>
      </c>
    </row>
    <row r="81" spans="1:1">
      <c r="A81" s="118"/>
    </row>
  </sheetData>
  <mergeCells count="3">
    <mergeCell ref="A38:A40"/>
    <mergeCell ref="A42:A43"/>
    <mergeCell ref="A51:A53"/>
  </mergeCells>
  <hyperlinks>
    <hyperlink ref="A16" r:id="rId1" display="http://www.wales.gov.uk/quality"/>
    <hyperlink ref="A77" r:id="rId2"/>
    <hyperlink ref="A80"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6"/>
  <sheetViews>
    <sheetView showGridLines="0" showRowColHeaders="0" view="pageBreakPreview" zoomScaleNormal="100" zoomScaleSheetLayoutView="100" workbookViewId="0">
      <selection activeCell="D41" sqref="D41"/>
    </sheetView>
  </sheetViews>
  <sheetFormatPr defaultColWidth="0" defaultRowHeight="15" zeroHeight="1"/>
  <cols>
    <col min="1" max="1" width="6.88671875" style="76" customWidth="1"/>
    <col min="2" max="5" width="8.88671875" style="76" customWidth="1"/>
    <col min="6" max="6" width="6.88671875" style="76" customWidth="1"/>
    <col min="7" max="16384" width="0" style="76"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1:6">
      <c r="A33" s="151" t="s">
        <v>92</v>
      </c>
      <c r="B33" s="151"/>
      <c r="C33" s="151"/>
      <c r="D33" s="151"/>
      <c r="E33" s="151"/>
      <c r="F33" s="151"/>
    </row>
    <row r="34" spans="1:6">
      <c r="A34" s="151"/>
      <c r="B34" s="151"/>
      <c r="C34" s="151"/>
      <c r="D34" s="151"/>
      <c r="E34" s="151"/>
      <c r="F34" s="151"/>
    </row>
    <row r="35" spans="1:6"/>
    <row r="36" spans="1:6"/>
  </sheetData>
  <mergeCells count="1">
    <mergeCell ref="A33:F3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9525</xdr:colOff>
                    <xdr:row>1</xdr:row>
                    <xdr:rowOff>9525</xdr:rowOff>
                  </from>
                  <to>
                    <xdr:col>5</xdr:col>
                    <xdr:colOff>0</xdr:colOff>
                    <xdr:row>30</xdr:row>
                    <xdr:rowOff>180975</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180975</xdr:colOff>
                    <xdr:row>2</xdr:row>
                    <xdr:rowOff>38100</xdr:rowOff>
                  </from>
                  <to>
                    <xdr:col>4</xdr:col>
                    <xdr:colOff>647700</xdr:colOff>
                    <xdr:row>3</xdr:row>
                    <xdr:rowOff>47625</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180975</xdr:colOff>
                    <xdr:row>3</xdr:row>
                    <xdr:rowOff>142875</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180975</xdr:colOff>
                    <xdr:row>5</xdr:row>
                    <xdr:rowOff>57150</xdr:rowOff>
                  </from>
                  <to>
                    <xdr:col>4</xdr:col>
                    <xdr:colOff>647700</xdr:colOff>
                    <xdr:row>6</xdr:row>
                    <xdr:rowOff>66675</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180975</xdr:colOff>
                    <xdr:row>6</xdr:row>
                    <xdr:rowOff>152400</xdr:rowOff>
                  </from>
                  <to>
                    <xdr:col>4</xdr:col>
                    <xdr:colOff>647700</xdr:colOff>
                    <xdr:row>7</xdr:row>
                    <xdr:rowOff>161925</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180975</xdr:colOff>
                    <xdr:row>8</xdr:row>
                    <xdr:rowOff>57150</xdr:rowOff>
                  </from>
                  <to>
                    <xdr:col>4</xdr:col>
                    <xdr:colOff>647700</xdr:colOff>
                    <xdr:row>9</xdr:row>
                    <xdr:rowOff>66675</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180975</xdr:colOff>
                    <xdr:row>9</xdr:row>
                    <xdr:rowOff>152400</xdr:rowOff>
                  </from>
                  <to>
                    <xdr:col>4</xdr:col>
                    <xdr:colOff>647700</xdr:colOff>
                    <xdr:row>10</xdr:row>
                    <xdr:rowOff>161925</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180975</xdr:colOff>
                    <xdr:row>11</xdr:row>
                    <xdr:rowOff>47625</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180975</xdr:colOff>
                    <xdr:row>12</xdr:row>
                    <xdr:rowOff>152400</xdr:rowOff>
                  </from>
                  <to>
                    <xdr:col>4</xdr:col>
                    <xdr:colOff>647700</xdr:colOff>
                    <xdr:row>13</xdr:row>
                    <xdr:rowOff>161925</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180975</xdr:colOff>
                    <xdr:row>14</xdr:row>
                    <xdr:rowOff>47625</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180975</xdr:colOff>
                    <xdr:row>15</xdr:row>
                    <xdr:rowOff>142875</xdr:rowOff>
                  </from>
                  <to>
                    <xdr:col>4</xdr:col>
                    <xdr:colOff>647700</xdr:colOff>
                    <xdr:row>16</xdr:row>
                    <xdr:rowOff>152400</xdr:rowOff>
                  </to>
                </anchor>
              </controlPr>
            </control>
          </mc:Choice>
        </mc:AlternateContent>
        <mc:AlternateContent xmlns:mc="http://schemas.openxmlformats.org/markup-compatibility/2006">
          <mc:Choice Requires="x14">
            <control shapeId="2232332" r:id="rId15" name="Option Button 12">
              <controlPr defaultSize="0" autoFill="0" autoLine="0" autoPict="0">
                <anchor moveWithCells="1">
                  <from>
                    <xdr:col>1</xdr:col>
                    <xdr:colOff>180975</xdr:colOff>
                    <xdr:row>17</xdr:row>
                    <xdr:rowOff>47625</xdr:rowOff>
                  </from>
                  <to>
                    <xdr:col>4</xdr:col>
                    <xdr:colOff>647700</xdr:colOff>
                    <xdr:row>18</xdr:row>
                    <xdr:rowOff>57150</xdr:rowOff>
                  </to>
                </anchor>
              </controlPr>
            </control>
          </mc:Choice>
        </mc:AlternateContent>
        <mc:AlternateContent xmlns:mc="http://schemas.openxmlformats.org/markup-compatibility/2006">
          <mc:Choice Requires="x14">
            <control shapeId="2232333" r:id="rId16" name="Option Button 13">
              <controlPr defaultSize="0" autoFill="0" autoLine="0" autoPict="0">
                <anchor moveWithCells="1">
                  <from>
                    <xdr:col>1</xdr:col>
                    <xdr:colOff>180975</xdr:colOff>
                    <xdr:row>18</xdr:row>
                    <xdr:rowOff>133350</xdr:rowOff>
                  </from>
                  <to>
                    <xdr:col>4</xdr:col>
                    <xdr:colOff>647700</xdr:colOff>
                    <xdr:row>19</xdr:row>
                    <xdr:rowOff>142875</xdr:rowOff>
                  </to>
                </anchor>
              </controlPr>
            </control>
          </mc:Choice>
        </mc:AlternateContent>
        <mc:AlternateContent xmlns:mc="http://schemas.openxmlformats.org/markup-compatibility/2006">
          <mc:Choice Requires="x14">
            <control shapeId="2232334" r:id="rId17" name="Option Button 14">
              <controlPr defaultSize="0" autoFill="0" autoLine="0" autoPict="0">
                <anchor moveWithCells="1">
                  <from>
                    <xdr:col>1</xdr:col>
                    <xdr:colOff>180975</xdr:colOff>
                    <xdr:row>20</xdr:row>
                    <xdr:rowOff>47625</xdr:rowOff>
                  </from>
                  <to>
                    <xdr:col>4</xdr:col>
                    <xdr:colOff>647700</xdr:colOff>
                    <xdr:row>21</xdr:row>
                    <xdr:rowOff>57150</xdr:rowOff>
                  </to>
                </anchor>
              </controlPr>
            </control>
          </mc:Choice>
        </mc:AlternateContent>
        <mc:AlternateContent xmlns:mc="http://schemas.openxmlformats.org/markup-compatibility/2006">
          <mc:Choice Requires="x14">
            <control shapeId="2232335" r:id="rId18" name="Option Button 15">
              <controlPr defaultSize="0" autoFill="0" autoLine="0" autoPict="0">
                <anchor moveWithCells="1">
                  <from>
                    <xdr:col>1</xdr:col>
                    <xdr:colOff>180975</xdr:colOff>
                    <xdr:row>21</xdr:row>
                    <xdr:rowOff>142875</xdr:rowOff>
                  </from>
                  <to>
                    <xdr:col>4</xdr:col>
                    <xdr:colOff>647700</xdr:colOff>
                    <xdr:row>22</xdr:row>
                    <xdr:rowOff>152400</xdr:rowOff>
                  </to>
                </anchor>
              </controlPr>
            </control>
          </mc:Choice>
        </mc:AlternateContent>
        <mc:AlternateContent xmlns:mc="http://schemas.openxmlformats.org/markup-compatibility/2006">
          <mc:Choice Requires="x14">
            <control shapeId="2232336" r:id="rId19" name="Option Button 16">
              <controlPr defaultSize="0" autoFill="0" autoLine="0" autoPict="0">
                <anchor moveWithCells="1">
                  <from>
                    <xdr:col>1</xdr:col>
                    <xdr:colOff>180975</xdr:colOff>
                    <xdr:row>23</xdr:row>
                    <xdr:rowOff>47625</xdr:rowOff>
                  </from>
                  <to>
                    <xdr:col>4</xdr:col>
                    <xdr:colOff>647700</xdr:colOff>
                    <xdr:row>24</xdr:row>
                    <xdr:rowOff>57150</xdr:rowOff>
                  </to>
                </anchor>
              </controlPr>
            </control>
          </mc:Choice>
        </mc:AlternateContent>
        <mc:AlternateContent xmlns:mc="http://schemas.openxmlformats.org/markup-compatibility/2006">
          <mc:Choice Requires="x14">
            <control shapeId="2232337" r:id="rId20" name="Option Button 17">
              <controlPr defaultSize="0" autoFill="0" autoLine="0" autoPict="0">
                <anchor moveWithCells="1">
                  <from>
                    <xdr:col>1</xdr:col>
                    <xdr:colOff>180975</xdr:colOff>
                    <xdr:row>24</xdr:row>
                    <xdr:rowOff>142875</xdr:rowOff>
                  </from>
                  <to>
                    <xdr:col>4</xdr:col>
                    <xdr:colOff>647700</xdr:colOff>
                    <xdr:row>25</xdr:row>
                    <xdr:rowOff>152400</xdr:rowOff>
                  </to>
                </anchor>
              </controlPr>
            </control>
          </mc:Choice>
        </mc:AlternateContent>
        <mc:AlternateContent xmlns:mc="http://schemas.openxmlformats.org/markup-compatibility/2006">
          <mc:Choice Requires="x14">
            <control shapeId="2232338" r:id="rId21" name="Option Button 18">
              <controlPr defaultSize="0" autoFill="0" autoLine="0" autoPict="0">
                <anchor moveWithCells="1">
                  <from>
                    <xdr:col>1</xdr:col>
                    <xdr:colOff>180975</xdr:colOff>
                    <xdr:row>26</xdr:row>
                    <xdr:rowOff>47625</xdr:rowOff>
                  </from>
                  <to>
                    <xdr:col>4</xdr:col>
                    <xdr:colOff>647700</xdr:colOff>
                    <xdr:row>27</xdr:row>
                    <xdr:rowOff>57150</xdr:rowOff>
                  </to>
                </anchor>
              </controlPr>
            </control>
          </mc:Choice>
        </mc:AlternateContent>
        <mc:AlternateContent xmlns:mc="http://schemas.openxmlformats.org/markup-compatibility/2006">
          <mc:Choice Requires="x14">
            <control shapeId="2232340" r:id="rId22" name="Option Button 20">
              <controlPr defaultSize="0" autoFill="0" autoLine="0" autoPict="0">
                <anchor moveWithCells="1">
                  <from>
                    <xdr:col>1</xdr:col>
                    <xdr:colOff>171450</xdr:colOff>
                    <xdr:row>27</xdr:row>
                    <xdr:rowOff>123825</xdr:rowOff>
                  </from>
                  <to>
                    <xdr:col>4</xdr:col>
                    <xdr:colOff>638175</xdr:colOff>
                    <xdr:row>28</xdr:row>
                    <xdr:rowOff>133350</xdr:rowOff>
                  </to>
                </anchor>
              </controlPr>
            </control>
          </mc:Choice>
        </mc:AlternateContent>
        <mc:AlternateContent xmlns:mc="http://schemas.openxmlformats.org/markup-compatibility/2006">
          <mc:Choice Requires="x14">
            <control shapeId="2232341" r:id="rId23" name="Option Button 21">
              <controlPr defaultSize="0" autoFill="0" autoLine="0" autoPict="0">
                <anchor moveWithCells="1">
                  <from>
                    <xdr:col>1</xdr:col>
                    <xdr:colOff>171450</xdr:colOff>
                    <xdr:row>29</xdr:row>
                    <xdr:rowOff>38100</xdr:rowOff>
                  </from>
                  <to>
                    <xdr:col>4</xdr:col>
                    <xdr:colOff>638175</xdr:colOff>
                    <xdr:row>30</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63"/>
  <sheetViews>
    <sheetView showGridLines="0" showRowColHeaders="0" view="pageBreakPreview" zoomScaleNormal="80" zoomScaleSheetLayoutView="100" workbookViewId="0"/>
  </sheetViews>
  <sheetFormatPr defaultRowHeight="15"/>
  <cols>
    <col min="1" max="1" width="34.88671875" customWidth="1"/>
    <col min="2" max="2" width="31.88671875" customWidth="1"/>
    <col min="3" max="3" width="11.6640625" hidden="1" customWidth="1"/>
    <col min="4" max="4" width="16.33203125" customWidth="1"/>
    <col min="5" max="5" width="17" customWidth="1"/>
    <col min="6" max="6" width="18.88671875" customWidth="1"/>
    <col min="7" max="7" width="9.77734375" customWidth="1"/>
    <col min="25" max="25" width="17" customWidth="1"/>
    <col min="26" max="26" width="14.88671875" customWidth="1"/>
    <col min="27" max="27" width="15.44140625" customWidth="1"/>
  </cols>
  <sheetData>
    <row r="1" spans="1:27" ht="23.25">
      <c r="A1" s="5" t="str">
        <f>VLOOKUP(Providers!$A$21,Providers!$A$1:$C$19,3,FALSE)</f>
        <v>ENW'R DARPARWR: ACORN LEARNING SOLUTIONS</v>
      </c>
      <c r="C1" t="str">
        <f>VLOOKUP(Providers!$A$21,Providers!$A$1:$C$19,2,FALSE)</f>
        <v>T0000006</v>
      </c>
      <c r="E1" s="13"/>
      <c r="H1" s="90" t="s">
        <v>85</v>
      </c>
      <c r="I1" s="90"/>
      <c r="J1" s="90"/>
      <c r="K1" s="90"/>
      <c r="L1" s="90"/>
      <c r="M1" s="90"/>
      <c r="N1" s="90"/>
      <c r="O1" s="90"/>
      <c r="P1" s="90"/>
      <c r="Q1" s="90" t="s">
        <v>87</v>
      </c>
      <c r="R1" s="90"/>
      <c r="S1" s="90"/>
      <c r="T1" s="90"/>
      <c r="U1" s="90"/>
      <c r="V1" s="90"/>
      <c r="W1" s="90"/>
      <c r="X1" s="90"/>
      <c r="Y1" s="90"/>
    </row>
    <row r="2" spans="1:27">
      <c r="H2" s="91"/>
      <c r="I2" s="91" t="s">
        <v>51</v>
      </c>
      <c r="J2" s="91" t="s">
        <v>60</v>
      </c>
      <c r="K2" s="92" t="s">
        <v>47</v>
      </c>
      <c r="L2" s="92" t="s">
        <v>48</v>
      </c>
      <c r="M2" s="92" t="s">
        <v>49</v>
      </c>
      <c r="N2" s="92" t="s">
        <v>50</v>
      </c>
      <c r="O2" s="91"/>
      <c r="P2" s="92"/>
      <c r="Q2" s="91"/>
      <c r="R2" s="91" t="s">
        <v>8</v>
      </c>
      <c r="S2" s="92" t="s">
        <v>9</v>
      </c>
      <c r="T2" s="90" t="s">
        <v>91</v>
      </c>
      <c r="U2" s="92" t="s">
        <v>47</v>
      </c>
      <c r="V2" s="92" t="s">
        <v>48</v>
      </c>
      <c r="W2" s="92" t="s">
        <v>49</v>
      </c>
      <c r="X2" s="92" t="s">
        <v>50</v>
      </c>
      <c r="Y2" s="93"/>
    </row>
    <row r="3" spans="1:27">
      <c r="H3" s="90"/>
      <c r="I3" s="90"/>
      <c r="J3" s="90"/>
      <c r="K3" s="90"/>
      <c r="L3" s="90"/>
      <c r="M3" s="90"/>
      <c r="N3" s="90"/>
      <c r="O3" s="90"/>
      <c r="P3" s="94"/>
      <c r="Q3" s="95"/>
      <c r="R3" s="92"/>
      <c r="S3" s="92"/>
      <c r="T3" s="92"/>
      <c r="U3" s="92"/>
      <c r="V3" s="92"/>
      <c r="W3" s="92"/>
      <c r="X3" s="92"/>
      <c r="Y3" s="96"/>
      <c r="Z3" s="81"/>
      <c r="AA3" s="81"/>
    </row>
    <row r="4" spans="1:27">
      <c r="A4" s="31"/>
      <c r="B4" s="6"/>
      <c r="C4" s="6"/>
      <c r="D4" s="23"/>
      <c r="H4" s="154" t="s">
        <v>10</v>
      </c>
      <c r="I4" s="97">
        <f>VLOOKUP($C$1,Data!$A$4:$P$23,2,FALSE)</f>
        <v>0.85</v>
      </c>
      <c r="J4" s="91"/>
      <c r="K4" s="91"/>
      <c r="L4" s="91"/>
      <c r="M4" s="91"/>
      <c r="N4" s="91"/>
      <c r="O4" s="91"/>
      <c r="P4" s="94"/>
      <c r="Q4" s="154" t="s">
        <v>10</v>
      </c>
      <c r="R4" s="98">
        <f>VLOOKUP($C$1,Data!$A$4:$P$23,8,FALSE)</f>
        <v>0</v>
      </c>
      <c r="S4" s="92"/>
      <c r="T4" s="91"/>
      <c r="U4" s="91"/>
      <c r="V4" s="91"/>
      <c r="W4" s="91"/>
      <c r="X4" s="91"/>
      <c r="Y4" s="91"/>
      <c r="Z4" s="82"/>
      <c r="AA4" s="82"/>
    </row>
    <row r="5" spans="1:27">
      <c r="A5" s="31"/>
      <c r="B5" s="6"/>
      <c r="C5" s="6"/>
      <c r="D5" s="23"/>
      <c r="H5" s="154"/>
      <c r="I5" s="91"/>
      <c r="J5" s="99">
        <v>0.82</v>
      </c>
      <c r="K5" s="91"/>
      <c r="L5" s="91"/>
      <c r="M5" s="91"/>
      <c r="N5" s="91"/>
      <c r="O5" s="91"/>
      <c r="P5" s="94"/>
      <c r="Q5" s="154"/>
      <c r="R5" s="91"/>
      <c r="S5" s="98">
        <f>VLOOKUP($C$1,Data!$A$4:$P$23,9,FALSE)</f>
        <v>0</v>
      </c>
      <c r="T5" s="99"/>
      <c r="U5" s="91"/>
      <c r="V5" s="91"/>
      <c r="W5" s="91"/>
      <c r="X5" s="91"/>
      <c r="Y5" s="91"/>
      <c r="Z5" s="82"/>
      <c r="AA5" s="82"/>
    </row>
    <row r="6" spans="1:27">
      <c r="A6" s="31"/>
      <c r="B6" s="6"/>
      <c r="C6" s="6"/>
      <c r="D6" s="23"/>
      <c r="H6" s="90"/>
      <c r="I6" s="90"/>
      <c r="J6" s="90"/>
      <c r="K6" s="90"/>
      <c r="L6" s="90"/>
      <c r="M6" s="90"/>
      <c r="N6" s="90"/>
      <c r="O6" s="90"/>
      <c r="P6" s="94"/>
      <c r="Q6" s="154"/>
      <c r="R6" s="97"/>
      <c r="S6" s="92"/>
      <c r="T6" s="106">
        <v>0.68</v>
      </c>
      <c r="U6" s="91"/>
      <c r="V6" s="91"/>
      <c r="W6" s="91"/>
      <c r="X6" s="91"/>
      <c r="Y6" s="91"/>
      <c r="Z6" s="82"/>
      <c r="AA6" s="82"/>
    </row>
    <row r="7" spans="1:27">
      <c r="H7" s="154" t="s">
        <v>95</v>
      </c>
      <c r="I7" s="97">
        <f>VLOOKUP($C$1,Data!$A$4:$P$23,3,FALSE)</f>
        <v>0.79</v>
      </c>
      <c r="J7" s="91"/>
      <c r="K7" s="91"/>
      <c r="L7" s="91"/>
      <c r="M7" s="91"/>
      <c r="N7" s="91"/>
      <c r="O7" s="91"/>
      <c r="P7" s="94"/>
      <c r="Q7" s="94"/>
      <c r="R7" s="92"/>
      <c r="S7" s="100"/>
      <c r="T7" s="100"/>
      <c r="U7" s="101"/>
      <c r="V7" s="101"/>
      <c r="W7" s="95"/>
      <c r="X7" s="92"/>
      <c r="Y7" s="102"/>
      <c r="Z7" s="82"/>
      <c r="AA7" s="82"/>
    </row>
    <row r="8" spans="1:27">
      <c r="A8" s="31"/>
      <c r="B8" s="6"/>
      <c r="C8" s="6"/>
      <c r="D8" s="23"/>
      <c r="H8" s="154"/>
      <c r="I8" s="91"/>
      <c r="J8" s="99">
        <v>0.81211188970546344</v>
      </c>
      <c r="K8" s="91"/>
      <c r="L8" s="91"/>
      <c r="M8" s="91"/>
      <c r="N8" s="91"/>
      <c r="O8" s="91"/>
      <c r="P8" s="94"/>
      <c r="Q8" s="154" t="s">
        <v>95</v>
      </c>
      <c r="R8" s="98" t="str">
        <f>VLOOKUP($C$1,Data!$A$4:$P$23,10,FALSE)</f>
        <v xml:space="preserve"> </v>
      </c>
      <c r="S8" s="92"/>
      <c r="T8" s="91"/>
      <c r="U8" s="91"/>
      <c r="V8" s="91"/>
      <c r="W8" s="91"/>
      <c r="X8" s="91"/>
      <c r="Y8" s="91"/>
    </row>
    <row r="9" spans="1:27">
      <c r="A9" s="31"/>
      <c r="B9" s="6"/>
      <c r="C9" s="6"/>
      <c r="D9" s="23"/>
      <c r="H9" s="90"/>
      <c r="I9" s="90"/>
      <c r="J9" s="90"/>
      <c r="K9" s="90"/>
      <c r="L9" s="90"/>
      <c r="M9" s="90"/>
      <c r="N9" s="90"/>
      <c r="O9" s="90"/>
      <c r="P9" s="92"/>
      <c r="Q9" s="154"/>
      <c r="R9" s="91"/>
      <c r="S9" s="98" t="str">
        <f>VLOOKUP($C$1,Data!$A$4:$P$23,11,FALSE)</f>
        <v xml:space="preserve"> </v>
      </c>
      <c r="T9" s="99"/>
      <c r="U9" s="91"/>
      <c r="V9" s="91"/>
      <c r="W9" s="91"/>
      <c r="X9" s="91"/>
      <c r="Y9" s="91"/>
    </row>
    <row r="10" spans="1:27">
      <c r="A10" s="31"/>
      <c r="B10" s="6"/>
      <c r="C10" s="6"/>
      <c r="D10" s="6"/>
      <c r="H10" s="154" t="s">
        <v>143</v>
      </c>
      <c r="I10" s="91"/>
      <c r="K10" s="100" t="str">
        <f>IF(O10&gt;=0.9,O10,"")</f>
        <v/>
      </c>
      <c r="L10" s="100">
        <f>IF(O10&gt;=0.8,IF(O10&lt;0.9, O10,""),"")</f>
        <v>0.8</v>
      </c>
      <c r="M10" s="101" t="str">
        <f>IF(O10&gt;=0.75,IF(O10&lt;0.8, O10,""),"")</f>
        <v/>
      </c>
      <c r="N10" s="101" t="str">
        <f>IF(O10&lt;0.75,O10,"")</f>
        <v/>
      </c>
      <c r="O10" s="97">
        <f>VLOOKUP($C$1,Data!$A$4:$P$23,4,FALSE)</f>
        <v>0.8</v>
      </c>
      <c r="P10" s="92"/>
      <c r="Q10" s="154"/>
      <c r="R10" s="91"/>
      <c r="S10" s="92"/>
      <c r="T10" s="99">
        <v>0.72676554633283441</v>
      </c>
      <c r="U10" s="100"/>
      <c r="V10" s="100"/>
      <c r="W10" s="101"/>
      <c r="X10" s="101"/>
      <c r="Y10" s="97"/>
    </row>
    <row r="11" spans="1:27">
      <c r="H11" s="154"/>
      <c r="I11" s="91"/>
      <c r="J11" s="99">
        <v>0.81622987053994311</v>
      </c>
      <c r="K11" s="91"/>
      <c r="L11" s="91"/>
      <c r="M11" s="91"/>
      <c r="N11" s="91"/>
      <c r="O11" s="97"/>
      <c r="P11" s="92"/>
      <c r="Q11" s="103"/>
      <c r="R11" s="92"/>
      <c r="S11" s="92"/>
      <c r="T11" s="92"/>
      <c r="U11" s="92"/>
      <c r="V11" s="92"/>
      <c r="W11" s="92"/>
      <c r="X11" s="92"/>
      <c r="Y11" s="93"/>
    </row>
    <row r="12" spans="1:27">
      <c r="A12" s="31"/>
      <c r="B12" s="6"/>
      <c r="D12" s="6"/>
      <c r="E12" s="6"/>
      <c r="H12" s="90"/>
      <c r="I12" s="90"/>
      <c r="J12" s="90"/>
      <c r="K12" s="90"/>
      <c r="L12" s="90"/>
      <c r="M12" s="90"/>
      <c r="N12" s="90"/>
      <c r="O12" s="90"/>
      <c r="P12" s="92"/>
      <c r="Q12" s="154" t="s">
        <v>143</v>
      </c>
      <c r="R12" s="98"/>
      <c r="S12" s="92"/>
      <c r="T12" s="91"/>
      <c r="U12" s="100" t="str">
        <f>IF(Y12&gt;=0.8,Y12,"")</f>
        <v xml:space="preserve"> </v>
      </c>
      <c r="V12" s="100" t="str">
        <f>IF(Y12&gt;=0.7,IF(Y12&lt;0.8, Y12,""),"")</f>
        <v/>
      </c>
      <c r="W12" s="98" t="str">
        <f>IF(Y12&gt;=0.6,IF(Y12&lt;0.7, Y12,""),"")</f>
        <v/>
      </c>
      <c r="X12" s="98" t="str">
        <f>IF(Y12&lt;0.6,Y12,"")</f>
        <v/>
      </c>
      <c r="Y12" s="97" t="str">
        <f>VLOOKUP($C$1,Data!$A$4:$P$23,12,FALSE)</f>
        <v xml:space="preserve"> </v>
      </c>
      <c r="Z12" s="97"/>
    </row>
    <row r="13" spans="1:27">
      <c r="A13" s="31"/>
      <c r="B13" s="6"/>
      <c r="D13" s="6"/>
      <c r="E13" s="6"/>
      <c r="H13" s="90" t="s">
        <v>86</v>
      </c>
      <c r="I13" s="90"/>
      <c r="J13" s="90"/>
      <c r="K13" s="90"/>
      <c r="L13" s="90"/>
      <c r="M13" s="90"/>
      <c r="N13" s="90"/>
      <c r="O13" s="90"/>
      <c r="P13" s="92"/>
      <c r="Q13" s="154"/>
      <c r="R13" s="91"/>
      <c r="S13" s="98"/>
      <c r="T13" s="99"/>
      <c r="U13" s="100" t="str">
        <f>IF(Y13&gt;=0.75,Y13,"")</f>
        <v xml:space="preserve"> </v>
      </c>
      <c r="V13" s="100" t="str">
        <f>IF(Y13&gt;=0.65,IF(Y13&lt;0.75, Y13,""),"")</f>
        <v/>
      </c>
      <c r="W13" s="98" t="str">
        <f>IF(Y13&gt;=0.55,IF(Y13&lt;0.65, Y13,""),"")</f>
        <v/>
      </c>
      <c r="X13" s="98" t="str">
        <f>IF(Y13&lt;0.55,Y13,"")</f>
        <v/>
      </c>
      <c r="Y13" s="97" t="str">
        <f>VLOOKUP($C$1,Data!$A$4:$P$23,13,FALSE)</f>
        <v xml:space="preserve"> </v>
      </c>
      <c r="Z13" s="97"/>
    </row>
    <row r="14" spans="1:27">
      <c r="A14" s="31"/>
      <c r="B14" s="6"/>
      <c r="D14" s="6"/>
      <c r="E14" s="6"/>
      <c r="H14" s="91"/>
      <c r="I14" s="91" t="s">
        <v>51</v>
      </c>
      <c r="J14" s="91" t="s">
        <v>61</v>
      </c>
      <c r="K14" s="92" t="s">
        <v>47</v>
      </c>
      <c r="L14" s="92" t="s">
        <v>48</v>
      </c>
      <c r="M14" s="92" t="s">
        <v>49</v>
      </c>
      <c r="N14" s="92" t="s">
        <v>50</v>
      </c>
      <c r="O14" s="91"/>
      <c r="P14" s="92"/>
      <c r="Q14" s="154"/>
      <c r="R14" s="97"/>
      <c r="S14" s="91"/>
      <c r="T14" s="99">
        <v>0.73667047122126206</v>
      </c>
      <c r="U14" s="91"/>
      <c r="V14" s="91"/>
      <c r="W14" s="91"/>
      <c r="X14" s="91"/>
      <c r="Y14" s="91"/>
    </row>
    <row r="15" spans="1:27">
      <c r="B15" s="6"/>
      <c r="H15" s="90"/>
      <c r="I15" s="90"/>
      <c r="J15" s="90"/>
      <c r="K15" s="90"/>
      <c r="L15" s="90"/>
      <c r="M15" s="90"/>
      <c r="N15" s="90"/>
      <c r="O15" s="90"/>
      <c r="P15" s="92"/>
      <c r="Q15" s="94"/>
      <c r="R15" s="92"/>
      <c r="S15" s="100"/>
      <c r="T15" s="100"/>
      <c r="U15" s="101"/>
      <c r="V15" s="101"/>
      <c r="W15" s="95"/>
      <c r="X15" s="92"/>
      <c r="Y15" s="93"/>
    </row>
    <row r="16" spans="1:27">
      <c r="A16" s="31"/>
      <c r="B16" s="6"/>
      <c r="D16" s="6"/>
      <c r="E16" s="23"/>
      <c r="H16" s="154" t="s">
        <v>10</v>
      </c>
      <c r="I16" s="97">
        <f>VLOOKUP($C$1,Data!$A$4:$P$23,5,FALSE)</f>
        <v>0.82</v>
      </c>
      <c r="J16" s="91"/>
      <c r="K16" s="91"/>
      <c r="L16" s="91"/>
      <c r="M16" s="91"/>
      <c r="N16" s="91"/>
      <c r="O16" s="91"/>
      <c r="P16" s="92"/>
      <c r="Q16" s="94" t="s">
        <v>88</v>
      </c>
      <c r="R16" s="92"/>
      <c r="S16" s="92"/>
      <c r="T16" s="92"/>
      <c r="U16" s="92"/>
      <c r="V16" s="92"/>
      <c r="W16" s="92"/>
      <c r="X16" s="91"/>
      <c r="Y16" s="90"/>
    </row>
    <row r="17" spans="1:25">
      <c r="A17" s="31"/>
      <c r="B17" s="6"/>
      <c r="D17" s="6"/>
      <c r="E17" s="23"/>
      <c r="H17" s="154"/>
      <c r="I17" s="91"/>
      <c r="J17" s="99">
        <v>0.83</v>
      </c>
      <c r="K17" s="91"/>
      <c r="L17" s="91"/>
      <c r="M17" s="91"/>
      <c r="N17" s="91"/>
      <c r="O17" s="91"/>
      <c r="P17" s="92"/>
      <c r="Q17" s="104"/>
      <c r="R17" s="91" t="s">
        <v>52</v>
      </c>
      <c r="S17" s="90" t="s">
        <v>91</v>
      </c>
      <c r="T17" s="92" t="s">
        <v>47</v>
      </c>
      <c r="U17" s="92" t="s">
        <v>48</v>
      </c>
      <c r="V17" s="92" t="s">
        <v>49</v>
      </c>
      <c r="W17" s="92" t="s">
        <v>50</v>
      </c>
      <c r="X17" s="91"/>
      <c r="Y17" s="90"/>
    </row>
    <row r="18" spans="1:25">
      <c r="A18" s="31"/>
      <c r="B18" s="6"/>
      <c r="D18" s="6"/>
      <c r="H18" s="90"/>
      <c r="I18" s="90"/>
      <c r="J18" s="90"/>
      <c r="K18" s="90"/>
      <c r="L18" s="90"/>
      <c r="M18" s="90"/>
      <c r="N18" s="90"/>
      <c r="O18" s="90"/>
      <c r="P18" s="92"/>
      <c r="Q18" s="94"/>
      <c r="R18" s="92"/>
      <c r="S18" s="92"/>
      <c r="T18" s="92"/>
      <c r="U18" s="92"/>
      <c r="V18" s="92"/>
      <c r="W18" s="92"/>
      <c r="X18" s="92"/>
      <c r="Y18" s="90"/>
    </row>
    <row r="19" spans="1:25">
      <c r="H19" s="154" t="s">
        <v>95</v>
      </c>
      <c r="I19" s="97">
        <f>VLOOKUP($C$1,Data!$A$4:$P$23,6,FALSE)</f>
        <v>0.81</v>
      </c>
      <c r="J19" s="91"/>
      <c r="K19" s="91"/>
      <c r="L19" s="91"/>
      <c r="M19" s="91"/>
      <c r="N19" s="91"/>
      <c r="O19" s="91"/>
      <c r="P19" s="105"/>
      <c r="Q19" s="154" t="s">
        <v>10</v>
      </c>
      <c r="R19" s="97">
        <f>VLOOKUP($C$1,Data!$A$4:$P$23,14,FALSE)</f>
        <v>0.08</v>
      </c>
      <c r="S19" s="91"/>
      <c r="T19" s="91"/>
      <c r="U19" s="91"/>
      <c r="V19" s="91"/>
      <c r="W19" s="91"/>
      <c r="X19" s="91"/>
      <c r="Y19" s="90"/>
    </row>
    <row r="20" spans="1:25">
      <c r="H20" s="154"/>
      <c r="I20" s="91"/>
      <c r="J20" s="99">
        <v>0.84984978631574493</v>
      </c>
      <c r="K20" s="91"/>
      <c r="L20" s="91"/>
      <c r="M20" s="91"/>
      <c r="N20" s="91"/>
      <c r="O20" s="91"/>
      <c r="P20" s="105"/>
      <c r="Q20" s="154"/>
      <c r="R20" s="91"/>
      <c r="S20" s="99">
        <v>0.56999999999999995</v>
      </c>
      <c r="T20" s="91"/>
      <c r="U20" s="91"/>
      <c r="V20" s="91"/>
      <c r="W20" s="91"/>
      <c r="X20" s="91"/>
      <c r="Y20" s="90"/>
    </row>
    <row r="21" spans="1:25">
      <c r="H21" s="90"/>
      <c r="I21" s="90"/>
      <c r="J21" s="90"/>
      <c r="K21" s="90"/>
      <c r="L21" s="90"/>
      <c r="M21" s="90"/>
      <c r="N21" s="90"/>
      <c r="O21" s="90"/>
      <c r="P21" s="105"/>
      <c r="Q21" s="90"/>
      <c r="R21" s="92"/>
      <c r="S21" s="106"/>
      <c r="T21" s="92"/>
      <c r="U21" s="92"/>
      <c r="V21" s="92"/>
      <c r="W21" s="92"/>
      <c r="X21" s="92"/>
      <c r="Y21" s="90"/>
    </row>
    <row r="22" spans="1:25">
      <c r="H22" s="154" t="s">
        <v>143</v>
      </c>
      <c r="I22" s="91"/>
      <c r="J22" s="91"/>
      <c r="K22" s="100" t="str">
        <f>IF(O22&gt;=0.9,O22,"")</f>
        <v/>
      </c>
      <c r="L22" s="100" t="str">
        <f>IF(O22&gt;=0.8,IF(O22&lt;0.9, O22,""),"")</f>
        <v/>
      </c>
      <c r="M22" s="101" t="str">
        <f>IF(O22&gt;=0.75,IF(O22&lt;0.8, O22,""),"")</f>
        <v/>
      </c>
      <c r="N22" s="101">
        <f>IF(O22&lt;0.75,O22,"")</f>
        <v>0.74</v>
      </c>
      <c r="O22" s="97">
        <f>VLOOKUP($C$1,Data!$A$4:$P$23,7,FALSE)</f>
        <v>0.74</v>
      </c>
      <c r="P22" s="105"/>
      <c r="Q22" s="154" t="s">
        <v>95</v>
      </c>
      <c r="R22" s="97" t="str">
        <f>VLOOKUP($C$1,Data!$A$4:$P$23,15,FALSE)</f>
        <v xml:space="preserve"> </v>
      </c>
      <c r="S22" s="91"/>
      <c r="T22" s="91"/>
      <c r="U22" s="91"/>
      <c r="V22" s="91"/>
      <c r="W22" s="91"/>
      <c r="X22" s="91"/>
      <c r="Y22" s="90"/>
    </row>
    <row r="23" spans="1:25">
      <c r="H23" s="154"/>
      <c r="I23" s="91"/>
      <c r="J23" s="99">
        <v>0.81651815251207116</v>
      </c>
      <c r="K23" s="91"/>
      <c r="L23" s="91"/>
      <c r="M23" s="91"/>
      <c r="N23" s="91"/>
      <c r="O23" s="91"/>
      <c r="P23" s="105"/>
      <c r="Q23" s="154"/>
      <c r="R23" s="91"/>
      <c r="S23" s="99">
        <v>0.56999999999999995</v>
      </c>
      <c r="T23" s="91"/>
      <c r="U23" s="91"/>
      <c r="V23" s="91"/>
      <c r="W23" s="91"/>
      <c r="X23" s="91"/>
      <c r="Y23" s="90"/>
    </row>
    <row r="24" spans="1:25">
      <c r="H24" s="90"/>
      <c r="I24" s="90"/>
      <c r="J24" s="90"/>
      <c r="K24" s="90"/>
      <c r="L24" s="90"/>
      <c r="M24" s="90"/>
      <c r="N24" s="90"/>
      <c r="O24" s="90"/>
      <c r="P24" s="105"/>
      <c r="Q24" s="90"/>
      <c r="R24" s="92"/>
      <c r="S24" s="106"/>
      <c r="T24" s="100"/>
      <c r="U24" s="100"/>
      <c r="V24" s="101"/>
      <c r="W24" s="101"/>
      <c r="X24" s="95"/>
      <c r="Y24" s="90"/>
    </row>
    <row r="25" spans="1:25">
      <c r="H25" s="90"/>
      <c r="I25" s="90"/>
      <c r="J25" s="90"/>
      <c r="K25" s="90"/>
      <c r="L25" s="90"/>
      <c r="M25" s="90"/>
      <c r="N25" s="90"/>
      <c r="O25" s="90"/>
      <c r="P25" s="105"/>
      <c r="Q25" s="154" t="s">
        <v>143</v>
      </c>
      <c r="R25" s="91"/>
      <c r="S25" s="91"/>
      <c r="T25" s="100" t="str">
        <f>IF(X25&gt;=0.7,X25,"")</f>
        <v xml:space="preserve"> </v>
      </c>
      <c r="U25" s="100" t="str">
        <f>IF(X25&gt;=0.6,IF(X25&lt;0.7, X25,""),"")</f>
        <v/>
      </c>
      <c r="V25" s="101" t="str">
        <f>IF(X25&gt;=0.5,IF(X25&lt;0.6, X25,""),"")</f>
        <v/>
      </c>
      <c r="W25" s="101" t="str">
        <f>IF(X25&lt;0.5,X25,"")</f>
        <v/>
      </c>
      <c r="X25" s="97" t="str">
        <f>VLOOKUP($C$1,Data!$A$4:$P$23,16,FALSE)</f>
        <v xml:space="preserve"> </v>
      </c>
      <c r="Y25" s="90"/>
    </row>
    <row r="26" spans="1:25">
      <c r="H26" s="90"/>
      <c r="I26" s="90"/>
      <c r="J26" s="90"/>
      <c r="K26" s="90"/>
      <c r="L26" s="90"/>
      <c r="M26" s="90"/>
      <c r="N26" s="90"/>
      <c r="O26" s="90"/>
      <c r="P26" s="105"/>
      <c r="Q26" s="154"/>
      <c r="R26" s="91"/>
      <c r="S26" s="99"/>
      <c r="T26" s="91"/>
      <c r="U26" s="91"/>
      <c r="V26" s="91"/>
      <c r="W26" s="91"/>
      <c r="X26" s="91"/>
      <c r="Y26" s="90"/>
    </row>
    <row r="27" spans="1:25">
      <c r="H27" s="90"/>
      <c r="I27" s="90"/>
      <c r="J27" s="90"/>
      <c r="K27" s="90"/>
      <c r="L27" s="90"/>
      <c r="M27" s="90"/>
      <c r="N27" s="90"/>
      <c r="O27" s="90"/>
      <c r="P27" s="105"/>
      <c r="Q27" s="95"/>
      <c r="R27" s="92"/>
      <c r="S27" s="92"/>
      <c r="T27" s="92"/>
      <c r="U27" s="92"/>
      <c r="V27" s="92"/>
      <c r="W27" s="92"/>
      <c r="X27" s="92"/>
      <c r="Y27" s="90"/>
    </row>
    <row r="28" spans="1:25">
      <c r="H28" s="90"/>
      <c r="I28" s="90" t="s">
        <v>84</v>
      </c>
      <c r="J28" s="90"/>
      <c r="K28" s="90"/>
      <c r="L28" s="90"/>
      <c r="M28" s="90"/>
      <c r="N28" s="90"/>
      <c r="O28" s="90"/>
      <c r="P28" s="91"/>
      <c r="Q28" s="91"/>
      <c r="R28" s="99"/>
      <c r="S28" s="91"/>
      <c r="T28" s="91"/>
      <c r="U28" s="91"/>
      <c r="V28" s="91"/>
      <c r="W28" s="91"/>
      <c r="X28" s="91"/>
      <c r="Y28" s="90"/>
    </row>
    <row r="29" spans="1:25">
      <c r="H29" s="90"/>
      <c r="I29" s="90" t="s">
        <v>90</v>
      </c>
      <c r="J29" s="90"/>
      <c r="K29" s="90"/>
      <c r="L29" s="90"/>
      <c r="M29" s="90"/>
      <c r="N29" s="90"/>
      <c r="O29" s="90"/>
      <c r="P29" s="92"/>
      <c r="Q29" s="92"/>
      <c r="R29" s="92"/>
      <c r="S29" s="92"/>
      <c r="T29" s="92"/>
      <c r="U29" s="92"/>
      <c r="V29" s="92"/>
      <c r="W29" s="92"/>
      <c r="X29" s="91"/>
      <c r="Y29" s="90"/>
    </row>
    <row r="30" spans="1:25">
      <c r="H30" s="90"/>
      <c r="I30" s="90" t="s">
        <v>89</v>
      </c>
      <c r="J30" s="90"/>
      <c r="K30" s="90"/>
      <c r="L30" s="90"/>
      <c r="M30" s="90"/>
      <c r="N30" s="90"/>
      <c r="O30" s="90"/>
      <c r="P30" s="105"/>
      <c r="Q30" s="90"/>
      <c r="R30" s="92"/>
      <c r="S30" s="92"/>
      <c r="T30" s="92"/>
      <c r="U30" s="92"/>
      <c r="V30" s="92"/>
      <c r="W30" s="92"/>
      <c r="X30" s="91"/>
      <c r="Y30" s="90"/>
    </row>
    <row r="31" spans="1:25">
      <c r="H31" s="90"/>
      <c r="J31" s="90"/>
      <c r="K31" s="90"/>
      <c r="L31" s="90"/>
      <c r="M31" s="90"/>
      <c r="N31" s="90"/>
      <c r="O31" s="90"/>
      <c r="P31" s="105"/>
      <c r="Q31" s="90"/>
      <c r="R31" s="106"/>
      <c r="S31" s="92"/>
      <c r="T31" s="92"/>
      <c r="U31" s="92"/>
      <c r="V31" s="92"/>
      <c r="W31" s="92"/>
      <c r="X31" s="91"/>
      <c r="Y31" s="90"/>
    </row>
    <row r="32" spans="1:25">
      <c r="H32" s="90"/>
      <c r="I32" s="90"/>
      <c r="J32" s="90"/>
      <c r="K32" s="90"/>
      <c r="L32" s="90"/>
      <c r="M32" s="90"/>
      <c r="N32" s="90"/>
      <c r="O32" s="90"/>
      <c r="P32" s="105"/>
      <c r="Q32" s="90"/>
      <c r="R32" s="92"/>
      <c r="S32" s="92"/>
      <c r="T32" s="92"/>
      <c r="U32" s="92"/>
      <c r="V32" s="92"/>
      <c r="W32" s="92"/>
      <c r="X32" s="91"/>
      <c r="Y32" s="90"/>
    </row>
    <row r="33" spans="1:24">
      <c r="P33" s="84"/>
      <c r="Q33" s="77"/>
      <c r="R33" s="80"/>
      <c r="S33" s="77"/>
      <c r="T33" s="77"/>
      <c r="U33" s="77"/>
      <c r="V33" s="77"/>
      <c r="W33" s="77"/>
      <c r="X33" s="7"/>
    </row>
    <row r="34" spans="1:24">
      <c r="M34" s="98"/>
      <c r="N34" s="92"/>
      <c r="P34" s="84"/>
      <c r="Q34" s="77"/>
      <c r="R34" s="77"/>
      <c r="S34" s="78"/>
      <c r="T34" s="78"/>
      <c r="U34" s="79"/>
      <c r="V34" s="79"/>
      <c r="W34" s="83"/>
      <c r="X34" s="7"/>
    </row>
    <row r="35" spans="1:24">
      <c r="M35" s="91"/>
      <c r="N35" s="98"/>
      <c r="P35" s="84"/>
      <c r="Q35" s="77"/>
      <c r="R35" s="77"/>
      <c r="S35" s="77"/>
      <c r="T35" s="77"/>
      <c r="U35" s="77"/>
      <c r="V35" s="77"/>
      <c r="W35" s="77"/>
      <c r="X35" s="7"/>
    </row>
    <row r="37" spans="1:24" hidden="1"/>
    <row r="38" spans="1:24" hidden="1"/>
    <row r="39" spans="1:24" ht="33.75" customHeight="1" thickBot="1"/>
    <row r="40" spans="1:24" s="3" customFormat="1" ht="69.75" customHeight="1" thickBot="1">
      <c r="A40" s="9" t="s">
        <v>62</v>
      </c>
      <c r="B40" s="9" t="s">
        <v>69</v>
      </c>
      <c r="C40" s="29" t="s">
        <v>0</v>
      </c>
      <c r="D40" s="9" t="s">
        <v>73</v>
      </c>
      <c r="E40" s="9" t="s">
        <v>74</v>
      </c>
      <c r="F40" s="28" t="s">
        <v>144</v>
      </c>
    </row>
    <row r="41" spans="1:24" ht="41.25" customHeight="1" thickBot="1">
      <c r="A41" s="9" t="s">
        <v>63</v>
      </c>
      <c r="B41" s="30" t="s">
        <v>70</v>
      </c>
      <c r="C41" s="25">
        <f>VLOOKUP($C$1,Data!$A$27:$K$46,2,FALSE)</f>
        <v>310</v>
      </c>
      <c r="D41" s="26">
        <f>C41</f>
        <v>310</v>
      </c>
      <c r="E41" s="27">
        <f>VLOOKUP($C$1,Data!$A$50:$K$69,2,FALSE)</f>
        <v>0.85</v>
      </c>
      <c r="F41" s="108">
        <v>0.81068648266100496</v>
      </c>
    </row>
    <row r="42" spans="1:24" ht="38.25" customHeight="1" thickBot="1">
      <c r="A42" s="9" t="s">
        <v>64</v>
      </c>
      <c r="B42" s="30" t="s">
        <v>70</v>
      </c>
      <c r="C42" s="25">
        <f>VLOOKUP($C$1,Data!$A$27:$K$46,3,FALSE)</f>
        <v>339</v>
      </c>
      <c r="D42" s="26">
        <f>C42</f>
        <v>339</v>
      </c>
      <c r="E42" s="27">
        <f>VLOOKUP($C$1,Data!$A$50:$K$69,3,FALSE)</f>
        <v>0.82</v>
      </c>
      <c r="F42" s="108">
        <v>0.83</v>
      </c>
    </row>
    <row r="43" spans="1:24" ht="38.25" customHeight="1" thickBot="1">
      <c r="A43" s="9" t="s">
        <v>65</v>
      </c>
      <c r="B43" s="30" t="s">
        <v>70</v>
      </c>
      <c r="C43" s="25">
        <f>VLOOKUP($C$1,Data!$A$27:$K$46,4,FALSE)</f>
        <v>159</v>
      </c>
      <c r="D43" s="26">
        <f>C43</f>
        <v>159</v>
      </c>
      <c r="E43" s="27">
        <f>VLOOKUP($C$1,Data!$A$50:$K$69,4,FALSE)</f>
        <v>0.68</v>
      </c>
      <c r="F43" s="108">
        <v>0.8</v>
      </c>
    </row>
    <row r="44" spans="1:24" ht="38.25" customHeight="1" thickBot="1">
      <c r="A44" s="9" t="s">
        <v>66</v>
      </c>
      <c r="B44" s="30" t="s">
        <v>71</v>
      </c>
      <c r="C44" s="25">
        <f>VLOOKUP($C$1,Data!$A$27:$K$46,5,FALSE)</f>
        <v>0</v>
      </c>
      <c r="D44" s="26">
        <f>C44</f>
        <v>0</v>
      </c>
      <c r="E44" s="27" t="str">
        <f>VLOOKUP($C$1,Data!$A$50:$K$69,5,FALSE)</f>
        <v xml:space="preserve">n/a </v>
      </c>
      <c r="F44" s="108" t="s">
        <v>151</v>
      </c>
    </row>
    <row r="45" spans="1:24" ht="38.25" customHeight="1" thickBot="1">
      <c r="A45" s="155" t="s">
        <v>67</v>
      </c>
      <c r="B45" s="30" t="s">
        <v>71</v>
      </c>
      <c r="C45" s="25">
        <f>VLOOKUP($C$1,Data!$A$27:$K$46,6,FALSE)</f>
        <v>0</v>
      </c>
      <c r="D45" s="157">
        <f>C45</f>
        <v>0</v>
      </c>
      <c r="E45" s="27" t="str">
        <f>VLOOKUP($C$1,Data!$A$50:$K$69,6,FALSE)</f>
        <v xml:space="preserve">n/a </v>
      </c>
      <c r="F45" s="108">
        <v>0.91</v>
      </c>
    </row>
    <row r="46" spans="1:24" ht="38.25" customHeight="1" thickBot="1">
      <c r="A46" s="156"/>
      <c r="B46" s="87" t="s">
        <v>72</v>
      </c>
      <c r="C46" s="25">
        <f>VLOOKUP($C$1,Data!$A$27:$K$46,7,FALSE)</f>
        <v>0</v>
      </c>
      <c r="D46" s="158"/>
      <c r="E46" s="27" t="str">
        <f>VLOOKUP($C$1,Data!$A$50:$K$69,7,FALSE)</f>
        <v xml:space="preserve">n/a </v>
      </c>
      <c r="F46" s="108">
        <v>0.74</v>
      </c>
    </row>
    <row r="47" spans="1:24" ht="38.25" customHeight="1" thickBot="1">
      <c r="A47" s="155" t="s">
        <v>68</v>
      </c>
      <c r="B47" s="30" t="s">
        <v>71</v>
      </c>
      <c r="C47" s="25">
        <f>VLOOKUP($C$1,Data!$A$27:$K$46,8,FALSE)</f>
        <v>0</v>
      </c>
      <c r="D47" s="157">
        <f>C47</f>
        <v>0</v>
      </c>
      <c r="E47" s="27" t="str">
        <f>VLOOKUP($C$1,Data!$A$50:$K$69,8,FALSE)</f>
        <v xml:space="preserve">n/a </v>
      </c>
      <c r="F47" s="108">
        <v>0.87</v>
      </c>
    </row>
    <row r="48" spans="1:24" ht="38.25" customHeight="1" thickBot="1">
      <c r="A48" s="156"/>
      <c r="B48" s="87" t="s">
        <v>72</v>
      </c>
      <c r="C48" s="25">
        <f>VLOOKUP($C$1,Data!$A$27:$K$46,9,FALSE)</f>
        <v>0</v>
      </c>
      <c r="D48" s="158"/>
      <c r="E48" s="27" t="str">
        <f>VLOOKUP($C$1,Data!$A$50:$K$69,9,FALSE)</f>
        <v xml:space="preserve">n/a </v>
      </c>
      <c r="F48" s="108">
        <v>0.74</v>
      </c>
    </row>
    <row r="49" spans="1:8" ht="9" customHeight="1">
      <c r="A49" s="20" t="s">
        <v>1</v>
      </c>
      <c r="B49" s="20" t="s">
        <v>1</v>
      </c>
      <c r="C49" s="20" t="s">
        <v>1</v>
      </c>
      <c r="D49" s="20" t="s">
        <v>1</v>
      </c>
      <c r="E49" s="20" t="s">
        <v>1</v>
      </c>
      <c r="F49" s="20" t="s">
        <v>1</v>
      </c>
      <c r="G49" s="1"/>
      <c r="H49" s="1"/>
    </row>
    <row r="50" spans="1:8" s="17" customFormat="1" ht="20.25" customHeight="1">
      <c r="A50" s="14"/>
      <c r="B50" s="15"/>
      <c r="C50" s="15"/>
      <c r="D50" s="15"/>
      <c r="E50" s="11"/>
      <c r="F50" s="21" t="s">
        <v>75</v>
      </c>
      <c r="G50" s="16"/>
      <c r="H50" s="16"/>
    </row>
    <row r="51" spans="1:8" s="17" customFormat="1" ht="20.25" customHeight="1">
      <c r="B51" s="32"/>
      <c r="F51" s="21" t="s">
        <v>146</v>
      </c>
      <c r="G51" s="16"/>
      <c r="H51" s="16"/>
    </row>
    <row r="52" spans="1:8" ht="6" customHeight="1">
      <c r="B52" s="12"/>
      <c r="G52" s="10"/>
    </row>
    <row r="53" spans="1:8" ht="15.75">
      <c r="A53" s="8" t="s">
        <v>145</v>
      </c>
    </row>
    <row r="54" spans="1:8" ht="12.75" customHeight="1">
      <c r="A54" s="2"/>
    </row>
    <row r="55" spans="1:8" s="2" customFormat="1" ht="22.5" customHeight="1">
      <c r="A55" s="159"/>
      <c r="B55" s="161" t="s">
        <v>76</v>
      </c>
      <c r="C55" s="162"/>
      <c r="D55" s="165" t="s">
        <v>77</v>
      </c>
      <c r="E55" s="165"/>
      <c r="F55" s="148"/>
    </row>
    <row r="56" spans="1:8" s="2" customFormat="1" ht="44.25" customHeight="1">
      <c r="A56" s="160"/>
      <c r="B56" s="163"/>
      <c r="C56" s="164"/>
      <c r="D56" s="88" t="s">
        <v>67</v>
      </c>
      <c r="E56" s="88" t="s">
        <v>68</v>
      </c>
    </row>
    <row r="57" spans="1:8" s="4" customFormat="1" ht="18.75" customHeight="1">
      <c r="A57" s="107"/>
      <c r="B57" s="18" t="s">
        <v>78</v>
      </c>
      <c r="C57" s="19"/>
      <c r="D57" s="18" t="s">
        <v>79</v>
      </c>
      <c r="E57" s="18" t="s">
        <v>80</v>
      </c>
    </row>
    <row r="58" spans="1:8" s="4" customFormat="1" ht="18.75" customHeight="1">
      <c r="A58" s="85"/>
      <c r="B58" s="18" t="s">
        <v>2</v>
      </c>
      <c r="C58" s="19"/>
      <c r="D58" s="18" t="s">
        <v>5</v>
      </c>
      <c r="E58" s="18" t="s">
        <v>6</v>
      </c>
    </row>
    <row r="59" spans="1:8" s="4" customFormat="1" ht="18.75" customHeight="1">
      <c r="A59" s="89"/>
      <c r="B59" s="18" t="s">
        <v>4</v>
      </c>
      <c r="C59" s="19"/>
      <c r="D59" s="18" t="s">
        <v>3</v>
      </c>
      <c r="E59" s="18" t="s">
        <v>7</v>
      </c>
    </row>
    <row r="60" spans="1:8" s="4" customFormat="1" ht="18.75" customHeight="1">
      <c r="A60" s="86"/>
      <c r="B60" s="18" t="s">
        <v>81</v>
      </c>
      <c r="C60" s="19"/>
      <c r="D60" s="18" t="s">
        <v>82</v>
      </c>
      <c r="E60" s="18" t="s">
        <v>83</v>
      </c>
    </row>
    <row r="61" spans="1:8" ht="5.25" customHeight="1">
      <c r="A61" s="7"/>
      <c r="B61" s="7"/>
    </row>
    <row r="62" spans="1:8" ht="46.5" customHeight="1">
      <c r="A62" s="152" t="s">
        <v>93</v>
      </c>
      <c r="B62" s="152"/>
      <c r="C62" s="152"/>
      <c r="D62" s="152"/>
      <c r="E62" s="152"/>
      <c r="F62" s="152"/>
    </row>
    <row r="63" spans="1:8" ht="30" customHeight="1">
      <c r="A63" s="153" t="s">
        <v>152</v>
      </c>
      <c r="B63" s="153"/>
      <c r="C63" s="153"/>
      <c r="D63" s="153"/>
      <c r="E63" s="153"/>
      <c r="F63" s="153"/>
    </row>
  </sheetData>
  <sheetProtection algorithmName="SHA-512" hashValue="yF6dtU8GcZA7MvOpnmPhoEBhZ8q5kNPsqxjcHaYUAOFMEaCExo9BitlxT2cFU6akOiXge/6ek2ozqKy57vvceQ==" saltValue="p8+flpWSnx2BkEypLie+Jg==" spinCount="100000" sheet="1" objects="1" scenarios="1"/>
  <mergeCells count="21">
    <mergeCell ref="A47:A48"/>
    <mergeCell ref="D47:D48"/>
    <mergeCell ref="A55:A56"/>
    <mergeCell ref="B55:C56"/>
    <mergeCell ref="D55:E55"/>
    <mergeCell ref="A62:F62"/>
    <mergeCell ref="A63:F63"/>
    <mergeCell ref="Q25:Q26"/>
    <mergeCell ref="H4:H5"/>
    <mergeCell ref="H7:H8"/>
    <mergeCell ref="H10:H11"/>
    <mergeCell ref="H16:H17"/>
    <mergeCell ref="H19:H20"/>
    <mergeCell ref="H22:H23"/>
    <mergeCell ref="Q4:Q6"/>
    <mergeCell ref="Q8:Q10"/>
    <mergeCell ref="Q12:Q14"/>
    <mergeCell ref="Q19:Q20"/>
    <mergeCell ref="Q22:Q23"/>
    <mergeCell ref="A45:A46"/>
    <mergeCell ref="D45:D46"/>
  </mergeCells>
  <conditionalFormatting sqref="E41:E48">
    <cfRule type="containsText" dxfId="340" priority="1" stopIfTrue="1" operator="containsText" text="n/a">
      <formula>NOT(ISERROR(SEARCH("n/a",E41)))</formula>
    </cfRule>
  </conditionalFormatting>
  <conditionalFormatting sqref="E46">
    <cfRule type="cellIs" dxfId="339" priority="4" stopIfTrue="1" operator="lessThan">
      <formula>0.6</formula>
    </cfRule>
    <cfRule type="cellIs" dxfId="338" priority="7" stopIfTrue="1" operator="between">
      <formula>0.6</formula>
      <formula>0.69</formula>
    </cfRule>
    <cfRule type="cellIs" dxfId="337" priority="10" stopIfTrue="1" operator="between">
      <formula>0.7</formula>
      <formula>0.79</formula>
    </cfRule>
    <cfRule type="cellIs" dxfId="336" priority="13" stopIfTrue="1" operator="greaterThanOrEqual">
      <formula>0.8</formula>
    </cfRule>
  </conditionalFormatting>
  <conditionalFormatting sqref="E48">
    <cfRule type="cellIs" dxfId="335" priority="3" stopIfTrue="1" operator="lessThan">
      <formula>0.55</formula>
    </cfRule>
    <cfRule type="cellIs" dxfId="334" priority="6" stopIfTrue="1" operator="between">
      <formula>0.55</formula>
      <formula>0.64</formula>
    </cfRule>
    <cfRule type="cellIs" dxfId="333" priority="9" stopIfTrue="1" operator="between">
      <formula>0.65</formula>
      <formula>0.74</formula>
    </cfRule>
    <cfRule type="cellIs" dxfId="332" priority="12" stopIfTrue="1" operator="greaterThanOrEqual">
      <formula>0.75</formula>
    </cfRule>
  </conditionalFormatting>
  <conditionalFormatting sqref="E41:E45 E47">
    <cfRule type="cellIs" dxfId="331" priority="23" stopIfTrue="1" operator="lessThan">
      <formula>0.75</formula>
    </cfRule>
    <cfRule type="cellIs" dxfId="330" priority="27" stopIfTrue="1" operator="between">
      <formula>0.75</formula>
      <formula>0.79</formula>
    </cfRule>
    <cfRule type="cellIs" dxfId="329" priority="28" stopIfTrue="1" operator="between">
      <formula>0.8</formula>
      <formula>0.89</formula>
    </cfRule>
    <cfRule type="cellIs" dxfId="328" priority="29" stopIfTrue="1" operator="greaterThanOrEqual">
      <formula>0.9</formula>
    </cfRule>
  </conditionalFormatting>
  <printOptions horizontalCentered="1"/>
  <pageMargins left="0.27559055118110237" right="0.23622047244094491" top="0.78740157480314965" bottom="0.43307086614173229" header="0.31496062992125984" footer="0.39370078740157483"/>
  <pageSetup paperSize="9" scale="58" orientation="portrait" horizontalDpi="300" verticalDpi="300" r:id="rId1"/>
  <headerFooter alignWithMargins="0">
    <oddHeader>&amp;C&amp;"Arial,Bold Italic"&amp;18Adroddiad ar Ddeilliannau Dysgwyr ar gyfer 2017/18</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1"/>
  <sheetViews>
    <sheetView showGridLines="0" workbookViewId="0"/>
  </sheetViews>
  <sheetFormatPr defaultRowHeight="15"/>
  <cols>
    <col min="2" max="2" width="10.6640625" customWidth="1"/>
    <col min="3" max="3" width="62.109375" customWidth="1"/>
  </cols>
  <sheetData>
    <row r="1" spans="1:3">
      <c r="A1" s="35">
        <v>1</v>
      </c>
      <c r="B1" s="40" t="s">
        <v>23</v>
      </c>
      <c r="C1" s="109" t="s">
        <v>96</v>
      </c>
    </row>
    <row r="2" spans="1:3">
      <c r="A2" s="35">
        <v>2</v>
      </c>
      <c r="B2" s="40" t="s">
        <v>24</v>
      </c>
      <c r="C2" s="43" t="s">
        <v>53</v>
      </c>
    </row>
    <row r="3" spans="1:3">
      <c r="A3" s="35">
        <v>3</v>
      </c>
      <c r="B3" s="40" t="s">
        <v>39</v>
      </c>
      <c r="C3" s="109" t="s">
        <v>98</v>
      </c>
    </row>
    <row r="4" spans="1:3">
      <c r="A4" s="35">
        <v>4</v>
      </c>
      <c r="B4" s="40" t="s">
        <v>25</v>
      </c>
      <c r="C4" s="43" t="s">
        <v>54</v>
      </c>
    </row>
    <row r="5" spans="1:3">
      <c r="A5" s="35">
        <v>5</v>
      </c>
      <c r="B5" s="40" t="s">
        <v>21</v>
      </c>
      <c r="C5" s="109" t="s">
        <v>105</v>
      </c>
    </row>
    <row r="6" spans="1:3">
      <c r="A6" s="35">
        <v>6</v>
      </c>
      <c r="B6" s="40" t="s">
        <v>27</v>
      </c>
      <c r="C6" s="109" t="s">
        <v>97</v>
      </c>
    </row>
    <row r="7" spans="1:3">
      <c r="A7" s="35">
        <v>7</v>
      </c>
      <c r="B7" s="40" t="s">
        <v>26</v>
      </c>
      <c r="C7" s="109" t="s">
        <v>106</v>
      </c>
    </row>
    <row r="8" spans="1:3">
      <c r="A8" s="35">
        <v>8</v>
      </c>
      <c r="B8" s="40" t="s">
        <v>34</v>
      </c>
      <c r="C8" s="109" t="s">
        <v>103</v>
      </c>
    </row>
    <row r="9" spans="1:3">
      <c r="A9" s="35">
        <v>9</v>
      </c>
      <c r="B9" s="40" t="s">
        <v>28</v>
      </c>
      <c r="C9" s="109" t="s">
        <v>100</v>
      </c>
    </row>
    <row r="10" spans="1:3">
      <c r="A10" s="35">
        <v>10</v>
      </c>
      <c r="B10" s="40" t="s">
        <v>29</v>
      </c>
      <c r="C10" s="43" t="s">
        <v>55</v>
      </c>
    </row>
    <row r="11" spans="1:3">
      <c r="A11" s="35">
        <v>11</v>
      </c>
      <c r="B11" s="40" t="s">
        <v>30</v>
      </c>
      <c r="C11" s="43" t="s">
        <v>56</v>
      </c>
    </row>
    <row r="12" spans="1:3">
      <c r="A12" s="35">
        <v>12</v>
      </c>
      <c r="B12" s="40" t="s">
        <v>35</v>
      </c>
      <c r="C12" s="109" t="s">
        <v>102</v>
      </c>
    </row>
    <row r="13" spans="1:3">
      <c r="A13" s="35">
        <v>13</v>
      </c>
      <c r="B13" s="40" t="s">
        <v>32</v>
      </c>
      <c r="C13" s="109" t="s">
        <v>104</v>
      </c>
    </row>
    <row r="14" spans="1:3">
      <c r="A14" s="35">
        <v>14</v>
      </c>
      <c r="B14" s="40" t="s">
        <v>33</v>
      </c>
      <c r="C14" s="109" t="s">
        <v>101</v>
      </c>
    </row>
    <row r="15" spans="1:3">
      <c r="A15" s="35">
        <v>15</v>
      </c>
      <c r="B15" s="40" t="s">
        <v>22</v>
      </c>
      <c r="C15" s="109" t="s">
        <v>94</v>
      </c>
    </row>
    <row r="16" spans="1:3">
      <c r="A16" s="35">
        <v>16</v>
      </c>
      <c r="B16" s="40" t="s">
        <v>31</v>
      </c>
      <c r="C16" s="109" t="s">
        <v>99</v>
      </c>
    </row>
    <row r="17" spans="1:3">
      <c r="A17" s="35">
        <v>17</v>
      </c>
      <c r="B17" s="40" t="s">
        <v>36</v>
      </c>
      <c r="C17" s="43" t="s">
        <v>57</v>
      </c>
    </row>
    <row r="18" spans="1:3">
      <c r="A18" s="35">
        <v>18</v>
      </c>
      <c r="B18" s="40" t="s">
        <v>37</v>
      </c>
      <c r="C18" s="43" t="s">
        <v>58</v>
      </c>
    </row>
    <row r="19" spans="1:3" ht="15.75" thickBot="1">
      <c r="A19" s="35">
        <v>19</v>
      </c>
      <c r="B19" s="41" t="s">
        <v>38</v>
      </c>
      <c r="C19" s="44" t="s">
        <v>59</v>
      </c>
    </row>
    <row r="20" spans="1:3" ht="15.75" thickBot="1"/>
    <row r="21" spans="1:3" ht="15.75" thickBot="1">
      <c r="A21" s="42">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69"/>
  <sheetViews>
    <sheetView showGridLines="0" workbookViewId="0">
      <selection activeCell="C60" sqref="C60"/>
    </sheetView>
  </sheetViews>
  <sheetFormatPr defaultRowHeight="15"/>
  <sheetData>
    <row r="1" spans="1:16" ht="15.75" thickBot="1">
      <c r="B1" s="166" t="s">
        <v>40</v>
      </c>
      <c r="C1" s="167"/>
      <c r="D1" s="168"/>
      <c r="E1" s="166" t="s">
        <v>41</v>
      </c>
      <c r="F1" s="167"/>
      <c r="G1" s="168"/>
      <c r="H1" s="172" t="s">
        <v>42</v>
      </c>
      <c r="I1" s="174"/>
      <c r="J1" s="174"/>
      <c r="K1" s="174"/>
      <c r="L1" s="174"/>
      <c r="M1" s="174"/>
      <c r="N1" s="174"/>
      <c r="O1" s="174"/>
      <c r="P1" s="173"/>
    </row>
    <row r="2" spans="1:16" ht="15.75" thickBot="1">
      <c r="B2" s="178"/>
      <c r="C2" s="179"/>
      <c r="D2" s="180"/>
      <c r="E2" s="178"/>
      <c r="F2" s="179"/>
      <c r="G2" s="180"/>
      <c r="H2" s="175" t="s">
        <v>43</v>
      </c>
      <c r="I2" s="176"/>
      <c r="J2" s="176"/>
      <c r="K2" s="176"/>
      <c r="L2" s="176"/>
      <c r="M2" s="177"/>
      <c r="N2" s="166" t="s">
        <v>44</v>
      </c>
      <c r="O2" s="167"/>
      <c r="P2" s="168"/>
    </row>
    <row r="3" spans="1:16" ht="15.75" thickBot="1">
      <c r="B3" s="169"/>
      <c r="C3" s="170"/>
      <c r="D3" s="171"/>
      <c r="E3" s="169"/>
      <c r="F3" s="170"/>
      <c r="G3" s="171"/>
      <c r="H3" s="172" t="s">
        <v>10</v>
      </c>
      <c r="I3" s="173"/>
      <c r="J3" s="172" t="s">
        <v>95</v>
      </c>
      <c r="K3" s="173"/>
      <c r="L3" s="174" t="s">
        <v>143</v>
      </c>
      <c r="M3" s="173"/>
      <c r="N3" s="169"/>
      <c r="O3" s="170"/>
      <c r="P3" s="171"/>
    </row>
    <row r="4" spans="1:16" ht="15.75" thickBot="1">
      <c r="B4" s="52" t="s">
        <v>10</v>
      </c>
      <c r="C4" s="53" t="s">
        <v>95</v>
      </c>
      <c r="D4" s="54" t="s">
        <v>143</v>
      </c>
      <c r="E4" s="52" t="s">
        <v>10</v>
      </c>
      <c r="F4" s="53" t="s">
        <v>95</v>
      </c>
      <c r="G4" s="54" t="s">
        <v>143</v>
      </c>
      <c r="H4" s="73" t="s">
        <v>8</v>
      </c>
      <c r="I4" s="74" t="s">
        <v>9</v>
      </c>
      <c r="J4" s="75" t="s">
        <v>8</v>
      </c>
      <c r="K4" s="75" t="s">
        <v>9</v>
      </c>
      <c r="L4" s="73" t="s">
        <v>8</v>
      </c>
      <c r="M4" s="74" t="s">
        <v>9</v>
      </c>
      <c r="N4" s="52" t="s">
        <v>10</v>
      </c>
      <c r="O4" s="53" t="s">
        <v>95</v>
      </c>
      <c r="P4" s="54" t="s">
        <v>143</v>
      </c>
    </row>
    <row r="5" spans="1:16">
      <c r="A5" s="39" t="s">
        <v>29</v>
      </c>
      <c r="B5" s="33">
        <v>0.81</v>
      </c>
      <c r="C5" s="45">
        <v>0.8</v>
      </c>
      <c r="D5" s="34">
        <v>0.77</v>
      </c>
      <c r="E5" s="33">
        <v>0.76</v>
      </c>
      <c r="F5" s="45">
        <v>0.77</v>
      </c>
      <c r="G5" s="45">
        <v>0.76</v>
      </c>
      <c r="H5" s="33"/>
      <c r="I5" s="45"/>
      <c r="J5" s="45" t="s">
        <v>147</v>
      </c>
      <c r="K5" s="45" t="s">
        <v>147</v>
      </c>
      <c r="L5" s="45" t="s">
        <v>147</v>
      </c>
      <c r="M5" s="34" t="s">
        <v>147</v>
      </c>
      <c r="N5" s="45" t="s">
        <v>147</v>
      </c>
      <c r="O5" s="45" t="s">
        <v>147</v>
      </c>
      <c r="P5" s="34" t="s">
        <v>147</v>
      </c>
    </row>
    <row r="6" spans="1:16">
      <c r="A6" s="40" t="s">
        <v>23</v>
      </c>
      <c r="B6" s="35">
        <v>0.85</v>
      </c>
      <c r="C6" s="46">
        <v>0.79</v>
      </c>
      <c r="D6" s="36">
        <v>0.8</v>
      </c>
      <c r="E6" s="35">
        <v>0.82</v>
      </c>
      <c r="F6" s="46">
        <v>0.81</v>
      </c>
      <c r="G6" s="46">
        <v>0.74</v>
      </c>
      <c r="H6" s="35"/>
      <c r="I6" s="46"/>
      <c r="J6" s="46" t="s">
        <v>147</v>
      </c>
      <c r="K6" s="46" t="s">
        <v>147</v>
      </c>
      <c r="L6" s="46" t="s">
        <v>147</v>
      </c>
      <c r="M6" s="36" t="s">
        <v>147</v>
      </c>
      <c r="N6" s="46">
        <v>0.08</v>
      </c>
      <c r="O6" s="46" t="s">
        <v>147</v>
      </c>
      <c r="P6" s="36" t="s">
        <v>147</v>
      </c>
    </row>
    <row r="7" spans="1:16">
      <c r="A7" s="40" t="s">
        <v>24</v>
      </c>
      <c r="B7" s="35">
        <v>0.79</v>
      </c>
      <c r="C7" s="46">
        <v>0.81</v>
      </c>
      <c r="D7" s="36">
        <v>0.8</v>
      </c>
      <c r="E7" s="35">
        <v>0.82</v>
      </c>
      <c r="F7" s="46">
        <v>0.87</v>
      </c>
      <c r="G7" s="46">
        <v>0.82</v>
      </c>
      <c r="H7" s="35"/>
      <c r="I7" s="46"/>
      <c r="J7" s="46">
        <v>0.71</v>
      </c>
      <c r="K7" s="46">
        <v>0.81</v>
      </c>
      <c r="L7" s="46">
        <v>0.76</v>
      </c>
      <c r="M7" s="36">
        <v>0.79</v>
      </c>
      <c r="N7" s="46">
        <v>0.56000000000000005</v>
      </c>
      <c r="O7" s="46">
        <v>0.62</v>
      </c>
      <c r="P7" s="36" t="s">
        <v>147</v>
      </c>
    </row>
    <row r="8" spans="1:16">
      <c r="A8" s="40" t="s">
        <v>25</v>
      </c>
      <c r="B8" s="35">
        <v>0.83</v>
      </c>
      <c r="C8" s="46">
        <v>0.8</v>
      </c>
      <c r="D8" s="36">
        <v>0.82</v>
      </c>
      <c r="E8" s="35">
        <v>0.82</v>
      </c>
      <c r="F8" s="46">
        <v>0.82</v>
      </c>
      <c r="G8" s="46">
        <v>0.79</v>
      </c>
      <c r="H8" s="35"/>
      <c r="I8" s="46"/>
      <c r="J8" s="46" t="s">
        <v>147</v>
      </c>
      <c r="K8" s="46" t="s">
        <v>147</v>
      </c>
      <c r="L8" s="46" t="s">
        <v>147</v>
      </c>
      <c r="M8" s="36" t="s">
        <v>147</v>
      </c>
      <c r="N8" s="46" t="s">
        <v>147</v>
      </c>
      <c r="O8" s="46" t="s">
        <v>147</v>
      </c>
      <c r="P8" s="36" t="s">
        <v>147</v>
      </c>
    </row>
    <row r="9" spans="1:16">
      <c r="A9" s="40" t="s">
        <v>30</v>
      </c>
      <c r="B9" s="35">
        <v>0.88</v>
      </c>
      <c r="C9" s="46">
        <v>0.88</v>
      </c>
      <c r="D9" s="36">
        <v>0.81</v>
      </c>
      <c r="E9" s="35">
        <v>0.86</v>
      </c>
      <c r="F9" s="46">
        <v>0.85</v>
      </c>
      <c r="G9" s="46">
        <v>0.84</v>
      </c>
      <c r="H9" s="35"/>
      <c r="I9" s="46"/>
      <c r="J9" s="46">
        <v>0.7</v>
      </c>
      <c r="K9" s="46">
        <v>0.75</v>
      </c>
      <c r="L9" s="46">
        <v>0.8</v>
      </c>
      <c r="M9" s="36">
        <v>0.76</v>
      </c>
      <c r="N9" s="46">
        <v>0.62</v>
      </c>
      <c r="O9" s="46">
        <v>0</v>
      </c>
      <c r="P9" s="36" t="s">
        <v>147</v>
      </c>
    </row>
    <row r="10" spans="1:16">
      <c r="A10" s="40" t="s">
        <v>27</v>
      </c>
      <c r="B10" s="35">
        <v>0.87</v>
      </c>
      <c r="C10" s="46">
        <v>0.85</v>
      </c>
      <c r="D10" s="36">
        <v>0.82</v>
      </c>
      <c r="E10" s="35">
        <v>0.9</v>
      </c>
      <c r="F10" s="46">
        <v>0.89</v>
      </c>
      <c r="G10" s="46">
        <v>0.86</v>
      </c>
      <c r="H10" s="35"/>
      <c r="I10" s="46"/>
      <c r="J10" s="46" t="s">
        <v>147</v>
      </c>
      <c r="K10" s="46" t="s">
        <v>147</v>
      </c>
      <c r="L10" s="46" t="s">
        <v>147</v>
      </c>
      <c r="M10" s="36" t="s">
        <v>147</v>
      </c>
      <c r="N10" s="46" t="s">
        <v>147</v>
      </c>
      <c r="O10" s="46" t="s">
        <v>147</v>
      </c>
      <c r="P10" s="36" t="s">
        <v>147</v>
      </c>
    </row>
    <row r="11" spans="1:16">
      <c r="A11" s="40" t="s">
        <v>39</v>
      </c>
      <c r="B11" s="35">
        <v>0.83</v>
      </c>
      <c r="C11" s="46">
        <v>0.77</v>
      </c>
      <c r="D11" s="36">
        <v>0.83</v>
      </c>
      <c r="E11" s="35">
        <v>0.85</v>
      </c>
      <c r="F11" s="46">
        <v>0.78</v>
      </c>
      <c r="G11" s="46">
        <v>0.8</v>
      </c>
      <c r="H11" s="35"/>
      <c r="I11" s="46"/>
      <c r="J11" s="46" t="s">
        <v>147</v>
      </c>
      <c r="K11" s="46" t="s">
        <v>147</v>
      </c>
      <c r="L11" s="46" t="s">
        <v>147</v>
      </c>
      <c r="M11" s="36" t="s">
        <v>147</v>
      </c>
      <c r="N11" s="46" t="s">
        <v>147</v>
      </c>
      <c r="O11" s="46" t="s">
        <v>147</v>
      </c>
      <c r="P11" s="36" t="s">
        <v>147</v>
      </c>
    </row>
    <row r="12" spans="1:16">
      <c r="A12" s="40" t="s">
        <v>31</v>
      </c>
      <c r="B12" s="35">
        <v>0.44</v>
      </c>
      <c r="C12" s="46">
        <v>0.72</v>
      </c>
      <c r="D12" s="36">
        <v>0.85</v>
      </c>
      <c r="E12" s="35">
        <v>0.77</v>
      </c>
      <c r="F12" s="46">
        <v>0.78</v>
      </c>
      <c r="G12" s="46">
        <v>0.83</v>
      </c>
      <c r="H12" s="35"/>
      <c r="I12" s="46"/>
      <c r="J12" s="46">
        <v>0.65</v>
      </c>
      <c r="K12" s="46">
        <v>0.6</v>
      </c>
      <c r="L12" s="46">
        <v>0.71</v>
      </c>
      <c r="M12" s="36">
        <v>0.6</v>
      </c>
      <c r="N12" s="46" t="s">
        <v>147</v>
      </c>
      <c r="O12" s="46" t="s">
        <v>147</v>
      </c>
      <c r="P12" s="36" t="s">
        <v>147</v>
      </c>
    </row>
    <row r="13" spans="1:16">
      <c r="A13" s="40" t="s">
        <v>36</v>
      </c>
      <c r="B13" s="35">
        <v>0.7</v>
      </c>
      <c r="C13" s="46">
        <v>0.76</v>
      </c>
      <c r="D13" s="36">
        <v>0.82</v>
      </c>
      <c r="E13" s="35">
        <v>0.79</v>
      </c>
      <c r="F13" s="46">
        <v>0.7</v>
      </c>
      <c r="G13" s="46">
        <v>0.83</v>
      </c>
      <c r="H13" s="35"/>
      <c r="I13" s="46"/>
      <c r="J13" s="46" t="s">
        <v>147</v>
      </c>
      <c r="K13" s="46" t="s">
        <v>147</v>
      </c>
      <c r="L13" s="46" t="s">
        <v>147</v>
      </c>
      <c r="M13" s="36" t="s">
        <v>147</v>
      </c>
      <c r="N13" s="46" t="s">
        <v>147</v>
      </c>
      <c r="O13" s="46" t="s">
        <v>147</v>
      </c>
      <c r="P13" s="36" t="s">
        <v>147</v>
      </c>
    </row>
    <row r="14" spans="1:16">
      <c r="A14" s="40" t="s">
        <v>37</v>
      </c>
      <c r="B14" s="35">
        <v>0.69</v>
      </c>
      <c r="C14" s="46">
        <v>0.76</v>
      </c>
      <c r="D14" s="36">
        <v>0.83</v>
      </c>
      <c r="E14" s="35">
        <v>0.76</v>
      </c>
      <c r="F14" s="46">
        <v>0.85</v>
      </c>
      <c r="G14" s="46">
        <v>0.88</v>
      </c>
      <c r="H14" s="35"/>
      <c r="I14" s="46"/>
      <c r="J14" s="46">
        <v>0.66</v>
      </c>
      <c r="K14" s="46">
        <v>0.51</v>
      </c>
      <c r="L14" s="46">
        <v>0.63</v>
      </c>
      <c r="M14" s="36">
        <v>0.53</v>
      </c>
      <c r="N14" s="46">
        <v>0.32</v>
      </c>
      <c r="O14" s="46" t="s">
        <v>147</v>
      </c>
      <c r="P14" s="36" t="s">
        <v>147</v>
      </c>
    </row>
    <row r="15" spans="1:16">
      <c r="A15" s="40" t="s">
        <v>22</v>
      </c>
      <c r="B15" s="35">
        <v>0.84</v>
      </c>
      <c r="C15" s="46">
        <v>0.83</v>
      </c>
      <c r="D15" s="36">
        <v>0.85</v>
      </c>
      <c r="E15" s="35">
        <v>0.87</v>
      </c>
      <c r="F15" s="46">
        <v>0.89</v>
      </c>
      <c r="G15" s="46">
        <v>0.87</v>
      </c>
      <c r="H15" s="35"/>
      <c r="I15" s="46"/>
      <c r="J15" s="46">
        <v>0.73</v>
      </c>
      <c r="K15" s="46">
        <v>0.75</v>
      </c>
      <c r="L15" s="46">
        <v>0.76</v>
      </c>
      <c r="M15" s="36">
        <v>0.78</v>
      </c>
      <c r="N15" s="46">
        <v>0.68</v>
      </c>
      <c r="O15" s="46">
        <v>1</v>
      </c>
      <c r="P15" s="36" t="s">
        <v>147</v>
      </c>
    </row>
    <row r="16" spans="1:16">
      <c r="A16" s="40" t="s">
        <v>38</v>
      </c>
      <c r="B16" s="35">
        <v>0.79</v>
      </c>
      <c r="C16" s="46">
        <v>0.79</v>
      </c>
      <c r="D16" s="36">
        <v>0.82</v>
      </c>
      <c r="E16" s="35">
        <v>0.82</v>
      </c>
      <c r="F16" s="46">
        <v>0.81</v>
      </c>
      <c r="G16" s="46">
        <v>0.82</v>
      </c>
      <c r="H16" s="35"/>
      <c r="I16" s="46"/>
      <c r="J16" s="46" t="s">
        <v>147</v>
      </c>
      <c r="K16" s="46" t="s">
        <v>147</v>
      </c>
      <c r="L16" s="46" t="s">
        <v>147</v>
      </c>
      <c r="M16" s="36" t="s">
        <v>147</v>
      </c>
      <c r="N16" s="46" t="s">
        <v>147</v>
      </c>
      <c r="O16" s="46" t="s">
        <v>147</v>
      </c>
      <c r="P16" s="36" t="s">
        <v>147</v>
      </c>
    </row>
    <row r="17" spans="1:16">
      <c r="A17" s="40" t="s">
        <v>28</v>
      </c>
      <c r="B17" s="35">
        <v>0.84</v>
      </c>
      <c r="C17" s="46">
        <v>0.83</v>
      </c>
      <c r="D17" s="36">
        <v>0.83</v>
      </c>
      <c r="E17" s="35">
        <v>0.83</v>
      </c>
      <c r="F17" s="46">
        <v>0.89</v>
      </c>
      <c r="G17" s="46">
        <v>0.82</v>
      </c>
      <c r="H17" s="35"/>
      <c r="I17" s="46"/>
      <c r="J17" s="46">
        <v>0.77</v>
      </c>
      <c r="K17" s="46">
        <v>0.78</v>
      </c>
      <c r="L17" s="46">
        <v>0.7</v>
      </c>
      <c r="M17" s="36">
        <v>0.74</v>
      </c>
      <c r="N17" s="46">
        <v>0.54</v>
      </c>
      <c r="O17" s="46" t="s">
        <v>147</v>
      </c>
      <c r="P17" s="36" t="s">
        <v>147</v>
      </c>
    </row>
    <row r="18" spans="1:16">
      <c r="A18" s="40" t="s">
        <v>33</v>
      </c>
      <c r="B18" s="35">
        <v>0.83</v>
      </c>
      <c r="C18" s="46">
        <v>0.8</v>
      </c>
      <c r="D18" s="36">
        <v>0.83</v>
      </c>
      <c r="E18" s="35">
        <v>0.84</v>
      </c>
      <c r="F18" s="46">
        <v>0.85</v>
      </c>
      <c r="G18" s="46">
        <v>0.83</v>
      </c>
      <c r="H18" s="35"/>
      <c r="I18" s="46"/>
      <c r="J18" s="46">
        <v>0.74</v>
      </c>
      <c r="K18" s="46">
        <v>0.77</v>
      </c>
      <c r="L18" s="46">
        <v>0.69</v>
      </c>
      <c r="M18" s="36">
        <v>0.72</v>
      </c>
      <c r="N18" s="46">
        <v>0.68</v>
      </c>
      <c r="O18" s="46">
        <v>0.7</v>
      </c>
      <c r="P18" s="36" t="s">
        <v>147</v>
      </c>
    </row>
    <row r="19" spans="1:16">
      <c r="A19" s="40" t="s">
        <v>35</v>
      </c>
      <c r="B19" s="35">
        <v>0.83</v>
      </c>
      <c r="C19" s="46">
        <v>0.81</v>
      </c>
      <c r="D19" s="36">
        <v>0.75</v>
      </c>
      <c r="E19" s="35">
        <v>0.82</v>
      </c>
      <c r="F19" s="46">
        <v>0.88</v>
      </c>
      <c r="G19" s="46">
        <v>0.71</v>
      </c>
      <c r="H19" s="35"/>
      <c r="I19" s="46"/>
      <c r="J19" s="46" t="s">
        <v>147</v>
      </c>
      <c r="K19" s="46" t="s">
        <v>147</v>
      </c>
      <c r="L19" s="46" t="s">
        <v>147</v>
      </c>
      <c r="M19" s="36" t="s">
        <v>147</v>
      </c>
      <c r="N19" s="46" t="s">
        <v>147</v>
      </c>
      <c r="O19" s="46" t="s">
        <v>147</v>
      </c>
      <c r="P19" s="36" t="s">
        <v>147</v>
      </c>
    </row>
    <row r="20" spans="1:16">
      <c r="A20" s="40" t="s">
        <v>34</v>
      </c>
      <c r="B20" s="35">
        <v>0.73</v>
      </c>
      <c r="C20" s="46">
        <v>0.81</v>
      </c>
      <c r="D20" s="36">
        <v>0.82</v>
      </c>
      <c r="E20" s="35">
        <v>0.78</v>
      </c>
      <c r="F20" s="46">
        <v>0.88</v>
      </c>
      <c r="G20" s="46">
        <v>0.82</v>
      </c>
      <c r="H20" s="35"/>
      <c r="I20" s="46"/>
      <c r="J20" s="46" t="s">
        <v>147</v>
      </c>
      <c r="K20" s="46" t="s">
        <v>147</v>
      </c>
      <c r="L20" s="46" t="s">
        <v>147</v>
      </c>
      <c r="M20" s="36" t="s">
        <v>147</v>
      </c>
      <c r="N20" s="46">
        <v>0.27</v>
      </c>
      <c r="O20" s="46">
        <v>0</v>
      </c>
      <c r="P20" s="36" t="s">
        <v>147</v>
      </c>
    </row>
    <row r="21" spans="1:16">
      <c r="A21" s="40" t="s">
        <v>32</v>
      </c>
      <c r="B21" s="35">
        <v>0.86</v>
      </c>
      <c r="C21" s="46">
        <v>0.82</v>
      </c>
      <c r="D21" s="36">
        <v>0.85</v>
      </c>
      <c r="E21" s="35">
        <v>0.84</v>
      </c>
      <c r="F21" s="46">
        <v>0.83</v>
      </c>
      <c r="G21" s="46">
        <v>0.83</v>
      </c>
      <c r="H21" s="35"/>
      <c r="I21" s="46"/>
      <c r="J21" s="46">
        <v>0.7</v>
      </c>
      <c r="K21" s="46">
        <v>0.68</v>
      </c>
      <c r="L21" s="46">
        <v>0.71</v>
      </c>
      <c r="M21" s="36">
        <v>0.71</v>
      </c>
      <c r="N21" s="46">
        <v>0.59</v>
      </c>
      <c r="O21" s="46">
        <v>0.71</v>
      </c>
      <c r="P21" s="36" t="s">
        <v>147</v>
      </c>
    </row>
    <row r="22" spans="1:16">
      <c r="A22" s="40" t="s">
        <v>21</v>
      </c>
      <c r="B22" s="35">
        <v>0.8</v>
      </c>
      <c r="C22" s="46">
        <v>0.81</v>
      </c>
      <c r="D22" s="36">
        <v>0.79</v>
      </c>
      <c r="E22" s="35">
        <v>0.8</v>
      </c>
      <c r="F22" s="46">
        <v>0.83</v>
      </c>
      <c r="G22" s="46">
        <v>0.8</v>
      </c>
      <c r="H22" s="35"/>
      <c r="I22" s="46"/>
      <c r="J22" s="46" t="s">
        <v>147</v>
      </c>
      <c r="K22" s="46" t="s">
        <v>147</v>
      </c>
      <c r="L22" s="46" t="s">
        <v>147</v>
      </c>
      <c r="M22" s="36" t="s">
        <v>147</v>
      </c>
      <c r="N22" s="46" t="s">
        <v>147</v>
      </c>
      <c r="O22" s="46" t="s">
        <v>147</v>
      </c>
      <c r="P22" s="36" t="s">
        <v>147</v>
      </c>
    </row>
    <row r="23" spans="1:16" ht="15.75" thickBot="1">
      <c r="A23" s="41" t="s">
        <v>26</v>
      </c>
      <c r="B23" s="37">
        <v>0.86</v>
      </c>
      <c r="C23" s="47">
        <v>0.84</v>
      </c>
      <c r="D23" s="38">
        <v>0.84</v>
      </c>
      <c r="E23" s="37">
        <v>0.85</v>
      </c>
      <c r="F23" s="47">
        <v>0.87</v>
      </c>
      <c r="G23" s="47">
        <v>0.83</v>
      </c>
      <c r="H23" s="37"/>
      <c r="I23" s="47"/>
      <c r="J23" s="47">
        <v>0.78</v>
      </c>
      <c r="K23" s="47">
        <v>0.63</v>
      </c>
      <c r="L23" s="47">
        <v>0.7</v>
      </c>
      <c r="M23" s="38">
        <v>0.88</v>
      </c>
      <c r="N23" s="47">
        <v>0</v>
      </c>
      <c r="O23" s="47" t="s">
        <v>147</v>
      </c>
      <c r="P23" s="38" t="s">
        <v>147</v>
      </c>
    </row>
    <row r="25" spans="1:16" ht="15.75" thickBot="1"/>
    <row r="26" spans="1:16" ht="39" thickBot="1">
      <c r="B26" s="48" t="s">
        <v>11</v>
      </c>
      <c r="C26" s="48" t="s">
        <v>13</v>
      </c>
      <c r="D26" s="48" t="s">
        <v>14</v>
      </c>
      <c r="E26" s="48" t="s">
        <v>15</v>
      </c>
      <c r="F26" s="181" t="s">
        <v>17</v>
      </c>
      <c r="G26" s="182"/>
      <c r="H26" s="181" t="s">
        <v>19</v>
      </c>
      <c r="I26" s="182"/>
      <c r="J26" s="181" t="s">
        <v>20</v>
      </c>
      <c r="K26" s="182"/>
    </row>
    <row r="27" spans="1:16" ht="30.75" thickBot="1">
      <c r="A27" s="55"/>
      <c r="B27" s="55" t="s">
        <v>45</v>
      </c>
      <c r="C27" s="55" t="s">
        <v>45</v>
      </c>
      <c r="D27" s="55" t="s">
        <v>45</v>
      </c>
      <c r="E27" s="55" t="s">
        <v>45</v>
      </c>
      <c r="F27" s="55" t="s">
        <v>45</v>
      </c>
      <c r="G27" s="55" t="s">
        <v>45</v>
      </c>
      <c r="H27" s="55" t="s">
        <v>45</v>
      </c>
      <c r="I27" s="55" t="s">
        <v>45</v>
      </c>
      <c r="J27" s="55" t="s">
        <v>45</v>
      </c>
      <c r="K27" s="55" t="s">
        <v>45</v>
      </c>
    </row>
    <row r="28" spans="1:16" ht="15.75" thickBot="1">
      <c r="A28" s="39" t="s">
        <v>29</v>
      </c>
      <c r="B28" s="57">
        <v>296</v>
      </c>
      <c r="C28" s="58">
        <v>179</v>
      </c>
      <c r="D28" s="58" t="s">
        <v>148</v>
      </c>
      <c r="E28" s="58">
        <v>0</v>
      </c>
      <c r="F28" s="59">
        <v>0</v>
      </c>
      <c r="G28" s="58">
        <v>0</v>
      </c>
      <c r="H28" s="59">
        <v>0</v>
      </c>
      <c r="I28" s="58">
        <v>0</v>
      </c>
      <c r="J28" s="60">
        <v>0</v>
      </c>
      <c r="K28" s="61">
        <v>0</v>
      </c>
    </row>
    <row r="29" spans="1:16" ht="15.75" thickBot="1">
      <c r="A29" s="40" t="s">
        <v>23</v>
      </c>
      <c r="B29" s="62">
        <v>310</v>
      </c>
      <c r="C29" s="143">
        <v>339</v>
      </c>
      <c r="D29" s="143">
        <v>159</v>
      </c>
      <c r="E29" s="143">
        <v>0</v>
      </c>
      <c r="F29" s="142">
        <v>0</v>
      </c>
      <c r="G29" s="143">
        <v>0</v>
      </c>
      <c r="H29" s="142">
        <v>0</v>
      </c>
      <c r="I29" s="143">
        <v>0</v>
      </c>
      <c r="J29" s="144">
        <v>0</v>
      </c>
      <c r="K29" s="63">
        <v>0</v>
      </c>
    </row>
    <row r="30" spans="1:16" ht="15.75" thickBot="1">
      <c r="A30" s="40" t="s">
        <v>24</v>
      </c>
      <c r="B30" s="62">
        <v>912</v>
      </c>
      <c r="C30" s="143">
        <v>1076</v>
      </c>
      <c r="D30" s="143">
        <v>977</v>
      </c>
      <c r="E30" s="143" t="s">
        <v>148</v>
      </c>
      <c r="F30" s="142">
        <v>1572</v>
      </c>
      <c r="G30" s="143">
        <v>1572</v>
      </c>
      <c r="H30" s="142">
        <v>667</v>
      </c>
      <c r="I30" s="143">
        <v>667</v>
      </c>
      <c r="J30" s="144">
        <v>0</v>
      </c>
      <c r="K30" s="63">
        <v>0</v>
      </c>
    </row>
    <row r="31" spans="1:16" ht="15.75" thickBot="1">
      <c r="A31" s="40" t="s">
        <v>25</v>
      </c>
      <c r="B31" s="62">
        <v>416</v>
      </c>
      <c r="C31" s="143">
        <v>346</v>
      </c>
      <c r="D31" s="143">
        <v>172</v>
      </c>
      <c r="E31" s="143">
        <v>0</v>
      </c>
      <c r="F31" s="142">
        <v>0</v>
      </c>
      <c r="G31" s="143">
        <v>0</v>
      </c>
      <c r="H31" s="142">
        <v>0</v>
      </c>
      <c r="I31" s="143">
        <v>0</v>
      </c>
      <c r="J31" s="144">
        <v>0</v>
      </c>
      <c r="K31" s="63">
        <v>0</v>
      </c>
    </row>
    <row r="32" spans="1:16" ht="15.75" thickBot="1">
      <c r="A32" s="40" t="s">
        <v>30</v>
      </c>
      <c r="B32" s="62">
        <v>628</v>
      </c>
      <c r="C32" s="143">
        <v>670</v>
      </c>
      <c r="D32" s="143">
        <v>312</v>
      </c>
      <c r="E32" s="143">
        <v>0</v>
      </c>
      <c r="F32" s="142">
        <v>482</v>
      </c>
      <c r="G32" s="143">
        <v>482</v>
      </c>
      <c r="H32" s="142">
        <v>326</v>
      </c>
      <c r="I32" s="143">
        <v>326</v>
      </c>
      <c r="J32" s="144">
        <v>0</v>
      </c>
      <c r="K32" s="63">
        <v>0</v>
      </c>
    </row>
    <row r="33" spans="1:11" ht="15.75" thickBot="1">
      <c r="A33" s="40" t="s">
        <v>27</v>
      </c>
      <c r="B33" s="62">
        <v>487</v>
      </c>
      <c r="C33" s="143">
        <v>296</v>
      </c>
      <c r="D33" s="143" t="s">
        <v>148</v>
      </c>
      <c r="E33" s="143">
        <v>0</v>
      </c>
      <c r="F33" s="142">
        <v>0</v>
      </c>
      <c r="G33" s="143">
        <v>0</v>
      </c>
      <c r="H33" s="142">
        <v>0</v>
      </c>
      <c r="I33" s="143">
        <v>0</v>
      </c>
      <c r="J33" s="144">
        <v>0</v>
      </c>
      <c r="K33" s="63">
        <v>0</v>
      </c>
    </row>
    <row r="34" spans="1:11" ht="15.75" thickBot="1">
      <c r="A34" s="40" t="s">
        <v>39</v>
      </c>
      <c r="B34" s="62">
        <v>374</v>
      </c>
      <c r="C34" s="143">
        <v>465</v>
      </c>
      <c r="D34" s="143">
        <v>40</v>
      </c>
      <c r="E34" s="143">
        <v>0</v>
      </c>
      <c r="F34" s="142">
        <v>0</v>
      </c>
      <c r="G34" s="143">
        <v>0</v>
      </c>
      <c r="H34" s="142">
        <v>0</v>
      </c>
      <c r="I34" s="143">
        <v>0</v>
      </c>
      <c r="J34" s="144">
        <v>0</v>
      </c>
      <c r="K34" s="63">
        <v>0</v>
      </c>
    </row>
    <row r="35" spans="1:11" ht="15.75" thickBot="1">
      <c r="A35" s="40" t="s">
        <v>31</v>
      </c>
      <c r="B35" s="62">
        <v>44</v>
      </c>
      <c r="C35" s="143">
        <v>48</v>
      </c>
      <c r="D35" s="143">
        <v>0</v>
      </c>
      <c r="E35" s="143">
        <v>0</v>
      </c>
      <c r="F35" s="142">
        <v>368</v>
      </c>
      <c r="G35" s="143">
        <v>368</v>
      </c>
      <c r="H35" s="142">
        <v>256</v>
      </c>
      <c r="I35" s="143">
        <v>256</v>
      </c>
      <c r="J35" s="144">
        <v>0</v>
      </c>
      <c r="K35" s="63">
        <v>0</v>
      </c>
    </row>
    <row r="36" spans="1:11" ht="15.75" thickBot="1">
      <c r="A36" s="40" t="s">
        <v>36</v>
      </c>
      <c r="B36" s="62">
        <v>50</v>
      </c>
      <c r="C36" s="143">
        <v>279</v>
      </c>
      <c r="D36" s="143">
        <v>66</v>
      </c>
      <c r="E36" s="143">
        <v>0</v>
      </c>
      <c r="F36" s="142">
        <v>0</v>
      </c>
      <c r="G36" s="143">
        <v>0</v>
      </c>
      <c r="H36" s="142">
        <v>0</v>
      </c>
      <c r="I36" s="143">
        <v>0</v>
      </c>
      <c r="J36" s="144">
        <v>0</v>
      </c>
      <c r="K36" s="63">
        <v>0</v>
      </c>
    </row>
    <row r="37" spans="1:11" ht="15.75" thickBot="1">
      <c r="A37" s="40" t="s">
        <v>37</v>
      </c>
      <c r="B37" s="62">
        <v>236</v>
      </c>
      <c r="C37" s="143">
        <v>304</v>
      </c>
      <c r="D37" s="143">
        <v>103</v>
      </c>
      <c r="E37" s="143">
        <v>0</v>
      </c>
      <c r="F37" s="142">
        <v>123</v>
      </c>
      <c r="G37" s="143">
        <v>123</v>
      </c>
      <c r="H37" s="142">
        <v>63</v>
      </c>
      <c r="I37" s="143">
        <v>63</v>
      </c>
      <c r="J37" s="144">
        <v>0</v>
      </c>
      <c r="K37" s="63">
        <v>0</v>
      </c>
    </row>
    <row r="38" spans="1:11" ht="15.75" thickBot="1">
      <c r="A38" s="40" t="s">
        <v>22</v>
      </c>
      <c r="B38" s="62">
        <v>168</v>
      </c>
      <c r="C38" s="143">
        <v>117</v>
      </c>
      <c r="D38" s="143">
        <v>74</v>
      </c>
      <c r="E38" s="143">
        <v>0</v>
      </c>
      <c r="F38" s="142">
        <v>374</v>
      </c>
      <c r="G38" s="143">
        <v>374</v>
      </c>
      <c r="H38" s="142">
        <v>244</v>
      </c>
      <c r="I38" s="143">
        <v>244</v>
      </c>
      <c r="J38" s="144">
        <v>0</v>
      </c>
      <c r="K38" s="63">
        <v>0</v>
      </c>
    </row>
    <row r="39" spans="1:11" ht="15.75" thickBot="1">
      <c r="A39" s="40" t="s">
        <v>38</v>
      </c>
      <c r="B39" s="146">
        <v>629</v>
      </c>
      <c r="C39" s="147">
        <v>1148</v>
      </c>
      <c r="D39" s="143">
        <v>805</v>
      </c>
      <c r="E39" s="143" t="s">
        <v>148</v>
      </c>
      <c r="F39" s="142">
        <v>0</v>
      </c>
      <c r="G39" s="143">
        <v>0</v>
      </c>
      <c r="H39" s="142">
        <v>0</v>
      </c>
      <c r="I39" s="143">
        <v>0</v>
      </c>
      <c r="J39" s="144">
        <v>0</v>
      </c>
      <c r="K39" s="63">
        <v>0</v>
      </c>
    </row>
    <row r="40" spans="1:11" ht="15.75" thickBot="1">
      <c r="A40" s="40" t="s">
        <v>28</v>
      </c>
      <c r="B40" s="62">
        <v>924</v>
      </c>
      <c r="C40" s="143">
        <v>759</v>
      </c>
      <c r="D40" s="143">
        <v>307</v>
      </c>
      <c r="E40" s="143" t="s">
        <v>148</v>
      </c>
      <c r="F40" s="142">
        <v>328</v>
      </c>
      <c r="G40" s="143">
        <v>328</v>
      </c>
      <c r="H40" s="142">
        <v>82</v>
      </c>
      <c r="I40" s="143">
        <v>82</v>
      </c>
      <c r="J40" s="144">
        <v>0</v>
      </c>
      <c r="K40" s="63">
        <v>0</v>
      </c>
    </row>
    <row r="41" spans="1:11" ht="15.75" thickBot="1">
      <c r="A41" s="40" t="s">
        <v>33</v>
      </c>
      <c r="B41" s="62">
        <v>754</v>
      </c>
      <c r="C41" s="143">
        <v>833</v>
      </c>
      <c r="D41" s="143">
        <v>267</v>
      </c>
      <c r="E41" s="143">
        <v>0</v>
      </c>
      <c r="F41" s="142">
        <v>587</v>
      </c>
      <c r="G41" s="143">
        <v>587</v>
      </c>
      <c r="H41" s="142">
        <v>223</v>
      </c>
      <c r="I41" s="143">
        <v>223</v>
      </c>
      <c r="J41" s="144">
        <v>0</v>
      </c>
      <c r="K41" s="63">
        <v>0</v>
      </c>
    </row>
    <row r="42" spans="1:11" ht="15.75" thickBot="1">
      <c r="A42" s="40" t="s">
        <v>35</v>
      </c>
      <c r="B42" s="62">
        <v>288</v>
      </c>
      <c r="C42" s="143">
        <v>372</v>
      </c>
      <c r="D42" s="143">
        <v>347</v>
      </c>
      <c r="E42" s="143">
        <v>0</v>
      </c>
      <c r="F42" s="142">
        <v>0</v>
      </c>
      <c r="G42" s="143">
        <v>0</v>
      </c>
      <c r="H42" s="142">
        <v>0</v>
      </c>
      <c r="I42" s="143">
        <v>0</v>
      </c>
      <c r="J42" s="144">
        <v>0</v>
      </c>
      <c r="K42" s="63">
        <v>0</v>
      </c>
    </row>
    <row r="43" spans="1:11" ht="15.75" thickBot="1">
      <c r="A43" s="40" t="s">
        <v>34</v>
      </c>
      <c r="B43" s="62">
        <v>359</v>
      </c>
      <c r="C43" s="143">
        <v>335</v>
      </c>
      <c r="D43" s="143">
        <v>187</v>
      </c>
      <c r="E43" s="143">
        <v>0</v>
      </c>
      <c r="F43" s="142">
        <v>0</v>
      </c>
      <c r="G43" s="143">
        <v>0</v>
      </c>
      <c r="H43" s="142">
        <v>0</v>
      </c>
      <c r="I43" s="143">
        <v>0</v>
      </c>
      <c r="J43" s="144">
        <v>0</v>
      </c>
      <c r="K43" s="63">
        <v>0</v>
      </c>
    </row>
    <row r="44" spans="1:11" ht="15.75" thickBot="1">
      <c r="A44" s="40" t="s">
        <v>32</v>
      </c>
      <c r="B44" s="62">
        <v>553</v>
      </c>
      <c r="C44" s="143">
        <v>615</v>
      </c>
      <c r="D44" s="143">
        <v>202</v>
      </c>
      <c r="E44" s="143" t="s">
        <v>148</v>
      </c>
      <c r="F44" s="142">
        <v>412</v>
      </c>
      <c r="G44" s="143">
        <v>412</v>
      </c>
      <c r="H44" s="142">
        <v>125</v>
      </c>
      <c r="I44" s="143">
        <v>125</v>
      </c>
      <c r="J44" s="144">
        <v>0</v>
      </c>
      <c r="K44" s="63">
        <v>0</v>
      </c>
    </row>
    <row r="45" spans="1:11" ht="15.75" thickBot="1">
      <c r="A45" s="40" t="s">
        <v>21</v>
      </c>
      <c r="B45" s="62">
        <v>355</v>
      </c>
      <c r="C45" s="143">
        <v>477</v>
      </c>
      <c r="D45" s="143">
        <v>82</v>
      </c>
      <c r="E45" s="143">
        <v>0</v>
      </c>
      <c r="F45" s="142">
        <v>0</v>
      </c>
      <c r="G45" s="143">
        <v>0</v>
      </c>
      <c r="H45" s="142">
        <v>0</v>
      </c>
      <c r="I45" s="143">
        <v>0</v>
      </c>
      <c r="J45" s="144">
        <v>0</v>
      </c>
      <c r="K45" s="63">
        <v>0</v>
      </c>
    </row>
    <row r="46" spans="1:11" ht="15.75" thickBot="1">
      <c r="A46" s="41" t="s">
        <v>26</v>
      </c>
      <c r="B46" s="64">
        <v>695</v>
      </c>
      <c r="C46" s="65">
        <v>600</v>
      </c>
      <c r="D46" s="65">
        <v>336</v>
      </c>
      <c r="E46" s="65">
        <v>0</v>
      </c>
      <c r="F46" s="66">
        <v>260</v>
      </c>
      <c r="G46" s="65">
        <v>260</v>
      </c>
      <c r="H46" s="66">
        <v>64</v>
      </c>
      <c r="I46" s="65">
        <v>64</v>
      </c>
      <c r="J46" s="145">
        <v>0</v>
      </c>
      <c r="K46" s="63">
        <v>0</v>
      </c>
    </row>
    <row r="48" spans="1:11" ht="15.75" thickBot="1"/>
    <row r="49" spans="1:11" ht="39" thickBot="1">
      <c r="B49" s="48" t="s">
        <v>11</v>
      </c>
      <c r="C49" s="48" t="s">
        <v>13</v>
      </c>
      <c r="D49" s="48" t="s">
        <v>14</v>
      </c>
      <c r="E49" s="48" t="s">
        <v>15</v>
      </c>
      <c r="F49" s="181" t="s">
        <v>17</v>
      </c>
      <c r="G49" s="182"/>
      <c r="H49" s="181" t="s">
        <v>19</v>
      </c>
      <c r="I49" s="182"/>
      <c r="J49" s="181" t="s">
        <v>20</v>
      </c>
      <c r="K49" s="182"/>
    </row>
    <row r="50" spans="1:11" ht="39" thickBot="1">
      <c r="A50" s="56" t="s">
        <v>46</v>
      </c>
      <c r="B50" s="49" t="s">
        <v>12</v>
      </c>
      <c r="C50" s="50" t="s">
        <v>12</v>
      </c>
      <c r="D50" s="50" t="s">
        <v>12</v>
      </c>
      <c r="E50" s="50" t="s">
        <v>16</v>
      </c>
      <c r="F50" s="49" t="s">
        <v>16</v>
      </c>
      <c r="G50" s="51" t="s">
        <v>18</v>
      </c>
      <c r="H50" s="49" t="s">
        <v>16</v>
      </c>
      <c r="I50" s="51" t="s">
        <v>18</v>
      </c>
      <c r="J50" s="49" t="s">
        <v>16</v>
      </c>
      <c r="K50" s="51" t="s">
        <v>18</v>
      </c>
    </row>
    <row r="51" spans="1:11" ht="15.75" thickBot="1">
      <c r="A51" s="39" t="s">
        <v>29</v>
      </c>
      <c r="B51" s="67">
        <v>0.76</v>
      </c>
      <c r="C51" s="68">
        <v>0.8</v>
      </c>
      <c r="D51" s="68" t="s">
        <v>149</v>
      </c>
      <c r="E51" s="68" t="s">
        <v>149</v>
      </c>
      <c r="F51" s="68" t="s">
        <v>149</v>
      </c>
      <c r="G51" s="68" t="s">
        <v>149</v>
      </c>
      <c r="H51" s="68" t="s">
        <v>149</v>
      </c>
      <c r="I51" s="68" t="s">
        <v>149</v>
      </c>
      <c r="J51" s="68" t="s">
        <v>149</v>
      </c>
      <c r="K51" s="69" t="s">
        <v>150</v>
      </c>
    </row>
    <row r="52" spans="1:11" ht="15.75" thickBot="1">
      <c r="A52" s="40" t="s">
        <v>23</v>
      </c>
      <c r="B52" s="70">
        <v>0.85</v>
      </c>
      <c r="C52" s="22">
        <v>0.82</v>
      </c>
      <c r="D52" s="22">
        <v>0.68</v>
      </c>
      <c r="E52" s="22" t="s">
        <v>149</v>
      </c>
      <c r="F52" s="22" t="s">
        <v>149</v>
      </c>
      <c r="G52" s="22" t="s">
        <v>149</v>
      </c>
      <c r="H52" s="22" t="s">
        <v>149</v>
      </c>
      <c r="I52" s="22" t="s">
        <v>149</v>
      </c>
      <c r="J52" s="22" t="s">
        <v>149</v>
      </c>
      <c r="K52" s="71" t="s">
        <v>150</v>
      </c>
    </row>
    <row r="53" spans="1:11" ht="15.75" thickBot="1">
      <c r="A53" s="40" t="s">
        <v>24</v>
      </c>
      <c r="B53" s="70">
        <v>0.78</v>
      </c>
      <c r="C53" s="22">
        <v>0.81</v>
      </c>
      <c r="D53" s="22">
        <v>0.8</v>
      </c>
      <c r="E53" s="22" t="s">
        <v>149</v>
      </c>
      <c r="F53" s="22">
        <v>0.9</v>
      </c>
      <c r="G53" s="22">
        <v>0.76</v>
      </c>
      <c r="H53" s="22">
        <v>0.9</v>
      </c>
      <c r="I53" s="22">
        <v>0.79</v>
      </c>
      <c r="J53" s="22" t="s">
        <v>149</v>
      </c>
      <c r="K53" s="71" t="s">
        <v>150</v>
      </c>
    </row>
    <row r="54" spans="1:11" ht="15.75" thickBot="1">
      <c r="A54" s="40" t="s">
        <v>25</v>
      </c>
      <c r="B54" s="70">
        <v>0.81</v>
      </c>
      <c r="C54" s="22">
        <v>0.84</v>
      </c>
      <c r="D54" s="22">
        <v>0.81</v>
      </c>
      <c r="E54" s="22" t="s">
        <v>149</v>
      </c>
      <c r="F54" s="22" t="s">
        <v>149</v>
      </c>
      <c r="G54" s="22" t="s">
        <v>149</v>
      </c>
      <c r="H54" s="22" t="s">
        <v>149</v>
      </c>
      <c r="I54" s="22" t="s">
        <v>149</v>
      </c>
      <c r="J54" s="22" t="s">
        <v>149</v>
      </c>
      <c r="K54" s="71" t="s">
        <v>150</v>
      </c>
    </row>
    <row r="55" spans="1:11" ht="15.75" thickBot="1">
      <c r="A55" s="40" t="s">
        <v>30</v>
      </c>
      <c r="B55" s="70">
        <v>0.83</v>
      </c>
      <c r="C55" s="22">
        <v>0.83</v>
      </c>
      <c r="D55" s="22">
        <v>0.75</v>
      </c>
      <c r="E55" s="22" t="s">
        <v>149</v>
      </c>
      <c r="F55" s="22">
        <v>0.92</v>
      </c>
      <c r="G55" s="22">
        <v>0.8</v>
      </c>
      <c r="H55" s="22">
        <v>0.85</v>
      </c>
      <c r="I55" s="22">
        <v>0.76</v>
      </c>
      <c r="J55" s="22" t="s">
        <v>149</v>
      </c>
      <c r="K55" s="71" t="s">
        <v>150</v>
      </c>
    </row>
    <row r="56" spans="1:11" ht="15.75" thickBot="1">
      <c r="A56" s="40" t="s">
        <v>27</v>
      </c>
      <c r="B56" s="70">
        <v>0.83</v>
      </c>
      <c r="C56" s="22">
        <v>0.82</v>
      </c>
      <c r="D56" s="22" t="s">
        <v>149</v>
      </c>
      <c r="E56" s="22" t="s">
        <v>149</v>
      </c>
      <c r="F56" s="22" t="s">
        <v>149</v>
      </c>
      <c r="G56" s="22" t="s">
        <v>149</v>
      </c>
      <c r="H56" s="22" t="s">
        <v>149</v>
      </c>
      <c r="I56" s="22" t="s">
        <v>149</v>
      </c>
      <c r="J56" s="22" t="s">
        <v>149</v>
      </c>
      <c r="K56" s="71" t="s">
        <v>150</v>
      </c>
    </row>
    <row r="57" spans="1:11" ht="15.75" thickBot="1">
      <c r="A57" s="40" t="s">
        <v>39</v>
      </c>
      <c r="B57" s="70">
        <v>0.8</v>
      </c>
      <c r="C57" s="22">
        <v>0.86</v>
      </c>
      <c r="D57" s="22">
        <v>0.8</v>
      </c>
      <c r="E57" s="22" t="s">
        <v>149</v>
      </c>
      <c r="F57" s="22" t="s">
        <v>149</v>
      </c>
      <c r="G57" s="22" t="s">
        <v>149</v>
      </c>
      <c r="H57" s="22" t="s">
        <v>149</v>
      </c>
      <c r="I57" s="22" t="s">
        <v>149</v>
      </c>
      <c r="J57" s="22" t="s">
        <v>149</v>
      </c>
      <c r="K57" s="71" t="s">
        <v>150</v>
      </c>
    </row>
    <row r="58" spans="1:11" ht="15.75" thickBot="1">
      <c r="A58" s="40" t="s">
        <v>31</v>
      </c>
      <c r="B58" s="70">
        <v>0.82</v>
      </c>
      <c r="C58" s="22">
        <v>0.88</v>
      </c>
      <c r="D58" s="22" t="s">
        <v>149</v>
      </c>
      <c r="E58" s="22" t="s">
        <v>149</v>
      </c>
      <c r="F58" s="22">
        <v>0.8</v>
      </c>
      <c r="G58" s="22">
        <v>0.71</v>
      </c>
      <c r="H58" s="22">
        <v>0.83</v>
      </c>
      <c r="I58" s="22">
        <v>0.6</v>
      </c>
      <c r="J58" s="22" t="s">
        <v>149</v>
      </c>
      <c r="K58" s="71" t="s">
        <v>150</v>
      </c>
    </row>
    <row r="59" spans="1:11" ht="15.75" thickBot="1">
      <c r="A59" s="40" t="s">
        <v>36</v>
      </c>
      <c r="B59" s="70">
        <v>0.82</v>
      </c>
      <c r="C59" s="22">
        <v>0.86</v>
      </c>
      <c r="D59" s="22">
        <v>0.61</v>
      </c>
      <c r="E59" s="22" t="s">
        <v>149</v>
      </c>
      <c r="F59" s="22" t="s">
        <v>149</v>
      </c>
      <c r="G59" s="22" t="s">
        <v>149</v>
      </c>
      <c r="H59" s="22" t="s">
        <v>149</v>
      </c>
      <c r="I59" s="22" t="s">
        <v>149</v>
      </c>
      <c r="J59" s="22" t="s">
        <v>149</v>
      </c>
      <c r="K59" s="71" t="s">
        <v>150</v>
      </c>
    </row>
    <row r="60" spans="1:11" ht="15.75" thickBot="1">
      <c r="A60" s="40" t="s">
        <v>37</v>
      </c>
      <c r="B60" s="70">
        <v>0.8</v>
      </c>
      <c r="C60" s="22">
        <v>0.83</v>
      </c>
      <c r="D60" s="22">
        <v>0.88</v>
      </c>
      <c r="E60" s="22" t="s">
        <v>149</v>
      </c>
      <c r="F60" s="22">
        <v>0.93</v>
      </c>
      <c r="G60" s="22">
        <v>0.63</v>
      </c>
      <c r="H60" s="22">
        <v>0.75</v>
      </c>
      <c r="I60" s="22">
        <v>0.53</v>
      </c>
      <c r="J60" s="22" t="s">
        <v>149</v>
      </c>
      <c r="K60" s="71" t="s">
        <v>150</v>
      </c>
    </row>
    <row r="61" spans="1:11" ht="15.75" thickBot="1">
      <c r="A61" s="40" t="s">
        <v>22</v>
      </c>
      <c r="B61" s="70">
        <v>0.81</v>
      </c>
      <c r="C61" s="22">
        <v>0.88</v>
      </c>
      <c r="D61" s="22">
        <v>0.91</v>
      </c>
      <c r="E61" s="22" t="s">
        <v>149</v>
      </c>
      <c r="F61" s="22">
        <v>0.91</v>
      </c>
      <c r="G61" s="22">
        <v>0.76</v>
      </c>
      <c r="H61" s="22">
        <v>0.86</v>
      </c>
      <c r="I61" s="22">
        <v>0.78</v>
      </c>
      <c r="J61" s="22" t="s">
        <v>149</v>
      </c>
      <c r="K61" s="71" t="s">
        <v>150</v>
      </c>
    </row>
    <row r="62" spans="1:11" ht="15.75" thickBot="1">
      <c r="A62" s="40" t="s">
        <v>38</v>
      </c>
      <c r="B62" s="70">
        <v>0.8</v>
      </c>
      <c r="C62" s="22">
        <v>0.82</v>
      </c>
      <c r="D62" s="22">
        <v>0.81</v>
      </c>
      <c r="E62" s="22" t="s">
        <v>149</v>
      </c>
      <c r="F62" s="22" t="s">
        <v>149</v>
      </c>
      <c r="G62" s="22" t="s">
        <v>149</v>
      </c>
      <c r="H62" s="22" t="s">
        <v>149</v>
      </c>
      <c r="I62" s="22" t="s">
        <v>149</v>
      </c>
      <c r="J62" s="22" t="s">
        <v>149</v>
      </c>
      <c r="K62" s="71" t="s">
        <v>150</v>
      </c>
    </row>
    <row r="63" spans="1:11" ht="15.75" thickBot="1">
      <c r="A63" s="40" t="s">
        <v>28</v>
      </c>
      <c r="B63" s="70">
        <v>0.84</v>
      </c>
      <c r="C63" s="22">
        <v>0.84</v>
      </c>
      <c r="D63" s="22">
        <v>0.79</v>
      </c>
      <c r="E63" s="22" t="s">
        <v>149</v>
      </c>
      <c r="F63" s="22" t="s">
        <v>149</v>
      </c>
      <c r="G63" s="22">
        <v>0.7</v>
      </c>
      <c r="H63" s="22">
        <v>0.76</v>
      </c>
      <c r="I63" s="22">
        <v>0.74</v>
      </c>
      <c r="J63" s="22" t="s">
        <v>149</v>
      </c>
      <c r="K63" s="71" t="s">
        <v>150</v>
      </c>
    </row>
    <row r="64" spans="1:11" ht="15.75" thickBot="1">
      <c r="A64" s="40" t="s">
        <v>33</v>
      </c>
      <c r="B64" s="70">
        <v>0.81</v>
      </c>
      <c r="C64" s="22">
        <v>0.85</v>
      </c>
      <c r="D64" s="22">
        <v>0.83</v>
      </c>
      <c r="E64" s="22" t="s">
        <v>149</v>
      </c>
      <c r="F64" s="22">
        <v>0.97</v>
      </c>
      <c r="G64" s="22">
        <v>0.69</v>
      </c>
      <c r="H64" s="22">
        <v>0.84</v>
      </c>
      <c r="I64" s="22">
        <v>0.72</v>
      </c>
      <c r="J64" s="22" t="s">
        <v>149</v>
      </c>
      <c r="K64" s="71" t="s">
        <v>150</v>
      </c>
    </row>
    <row r="65" spans="1:11" ht="15.75" thickBot="1">
      <c r="A65" s="40" t="s">
        <v>35</v>
      </c>
      <c r="B65" s="70">
        <v>0.75</v>
      </c>
      <c r="C65" s="22">
        <v>0.73</v>
      </c>
      <c r="D65" s="22">
        <v>0.76</v>
      </c>
      <c r="E65" s="22" t="s">
        <v>149</v>
      </c>
      <c r="F65" s="22" t="s">
        <v>149</v>
      </c>
      <c r="G65" s="22" t="s">
        <v>149</v>
      </c>
      <c r="H65" s="22" t="s">
        <v>149</v>
      </c>
      <c r="I65" s="22" t="s">
        <v>149</v>
      </c>
      <c r="J65" s="22" t="s">
        <v>149</v>
      </c>
      <c r="K65" s="71" t="s">
        <v>150</v>
      </c>
    </row>
    <row r="66" spans="1:11" ht="15.75" thickBot="1">
      <c r="A66" s="40" t="s">
        <v>34</v>
      </c>
      <c r="B66" s="70">
        <v>0.8</v>
      </c>
      <c r="C66" s="22">
        <v>0.81</v>
      </c>
      <c r="D66" s="22">
        <v>0.88</v>
      </c>
      <c r="E66" s="22" t="s">
        <v>149</v>
      </c>
      <c r="F66" s="22" t="s">
        <v>149</v>
      </c>
      <c r="G66" s="22" t="s">
        <v>149</v>
      </c>
      <c r="H66" s="22" t="s">
        <v>149</v>
      </c>
      <c r="I66" s="22" t="s">
        <v>149</v>
      </c>
      <c r="J66" s="22" t="s">
        <v>149</v>
      </c>
      <c r="K66" s="71" t="s">
        <v>150</v>
      </c>
    </row>
    <row r="67" spans="1:11" ht="15.75" thickBot="1">
      <c r="A67" s="40" t="s">
        <v>32</v>
      </c>
      <c r="B67" s="70">
        <v>0.85</v>
      </c>
      <c r="C67" s="22">
        <v>0.86</v>
      </c>
      <c r="D67" s="22">
        <v>0.8</v>
      </c>
      <c r="E67" s="22" t="s">
        <v>149</v>
      </c>
      <c r="F67" s="22">
        <v>1</v>
      </c>
      <c r="G67" s="22">
        <v>0.71</v>
      </c>
      <c r="H67" s="22">
        <v>0.87</v>
      </c>
      <c r="I67" s="22">
        <v>0.71</v>
      </c>
      <c r="J67" s="22" t="s">
        <v>149</v>
      </c>
      <c r="K67" s="71" t="s">
        <v>150</v>
      </c>
    </row>
    <row r="68" spans="1:11" ht="15.75" thickBot="1">
      <c r="A68" s="40" t="s">
        <v>21</v>
      </c>
      <c r="B68" s="70">
        <v>0.78</v>
      </c>
      <c r="C68" s="22">
        <v>0.82</v>
      </c>
      <c r="D68" s="22">
        <v>0.65</v>
      </c>
      <c r="E68" s="22" t="s">
        <v>149</v>
      </c>
      <c r="F68" s="22" t="s">
        <v>149</v>
      </c>
      <c r="G68" s="22" t="s">
        <v>149</v>
      </c>
      <c r="H68" s="22" t="s">
        <v>149</v>
      </c>
      <c r="I68" s="22" t="s">
        <v>149</v>
      </c>
      <c r="J68" s="22" t="s">
        <v>149</v>
      </c>
      <c r="K68" s="71" t="s">
        <v>150</v>
      </c>
    </row>
    <row r="69" spans="1:11" ht="15.75" thickBot="1">
      <c r="A69" s="41" t="s">
        <v>26</v>
      </c>
      <c r="B69" s="72">
        <v>0.83</v>
      </c>
      <c r="C69" s="24">
        <v>0.85</v>
      </c>
      <c r="D69" s="24">
        <v>0.85</v>
      </c>
      <c r="E69" s="24" t="s">
        <v>149</v>
      </c>
      <c r="F69" s="24" t="s">
        <v>149</v>
      </c>
      <c r="G69" s="24">
        <v>0.7</v>
      </c>
      <c r="H69" s="24">
        <v>0.84</v>
      </c>
      <c r="I69" s="24">
        <v>0.88</v>
      </c>
      <c r="J69" s="24" t="s">
        <v>149</v>
      </c>
      <c r="K69" s="71" t="s">
        <v>150</v>
      </c>
    </row>
  </sheetData>
  <mergeCells count="14">
    <mergeCell ref="B1:D3"/>
    <mergeCell ref="F26:G26"/>
    <mergeCell ref="H26:I26"/>
    <mergeCell ref="J26:K26"/>
    <mergeCell ref="F49:G49"/>
    <mergeCell ref="H49:I49"/>
    <mergeCell ref="J49:K49"/>
    <mergeCell ref="E1:G3"/>
    <mergeCell ref="N2:P3"/>
    <mergeCell ref="H3:I3"/>
    <mergeCell ref="J3:K3"/>
    <mergeCell ref="L3:M3"/>
    <mergeCell ref="H1:P1"/>
    <mergeCell ref="H2:M2"/>
  </mergeCells>
  <conditionalFormatting sqref="K51">
    <cfRule type="cellIs" dxfId="327" priority="338" stopIfTrue="1" operator="lessThan">
      <formula>0.5</formula>
    </cfRule>
    <cfRule type="cellIs" dxfId="326" priority="340" stopIfTrue="1" operator="between">
      <formula>0.5</formula>
      <formula>0.59</formula>
    </cfRule>
    <cfRule type="cellIs" dxfId="325" priority="341" stopIfTrue="1" operator="between">
      <formula>0.6</formula>
      <formula>0.69</formula>
    </cfRule>
    <cfRule type="cellIs" dxfId="324" priority="342" stopIfTrue="1" operator="greaterThanOrEqual">
      <formula>0.7</formula>
    </cfRule>
  </conditionalFormatting>
  <conditionalFormatting sqref="B51:K51">
    <cfRule type="containsText" dxfId="323" priority="329" stopIfTrue="1" operator="containsText" text="n/a">
      <formula>NOT(ISERROR(SEARCH("n/a",B51)))</formula>
    </cfRule>
  </conditionalFormatting>
  <conditionalFormatting sqref="B51:F51 H51 J51">
    <cfRule type="cellIs" dxfId="322" priority="339" stopIfTrue="1" operator="lessThan">
      <formula>0.75</formula>
    </cfRule>
    <cfRule type="cellIs" dxfId="321" priority="343" stopIfTrue="1" operator="between">
      <formula>0.75</formula>
      <formula>0.79</formula>
    </cfRule>
    <cfRule type="cellIs" dxfId="320" priority="344" stopIfTrue="1" operator="between">
      <formula>0.8</formula>
      <formula>0.89</formula>
    </cfRule>
    <cfRule type="cellIs" dxfId="319" priority="345" stopIfTrue="1" operator="greaterThanOrEqual">
      <formula>0.9</formula>
    </cfRule>
  </conditionalFormatting>
  <conditionalFormatting sqref="G51">
    <cfRule type="cellIs" dxfId="318" priority="334" stopIfTrue="1" operator="greaterThanOrEqual">
      <formula>0.8</formula>
    </cfRule>
    <cfRule type="cellIs" dxfId="317" priority="335" stopIfTrue="1" operator="between">
      <formula>0.7</formula>
      <formula>0.79</formula>
    </cfRule>
    <cfRule type="cellIs" dxfId="316" priority="336" stopIfTrue="1" operator="between">
      <formula>0.6</formula>
      <formula>0.69</formula>
    </cfRule>
    <cfRule type="cellIs" dxfId="315" priority="337" stopIfTrue="1" operator="lessThan">
      <formula>0.6</formula>
    </cfRule>
  </conditionalFormatting>
  <conditionalFormatting sqref="I51">
    <cfRule type="cellIs" dxfId="314" priority="330" stopIfTrue="1" operator="greaterThanOrEqual">
      <formula>0.75</formula>
    </cfRule>
    <cfRule type="cellIs" dxfId="313" priority="331" stopIfTrue="1" operator="between">
      <formula>0.65</formula>
      <formula>0.74</formula>
    </cfRule>
    <cfRule type="cellIs" dxfId="312" priority="332" stopIfTrue="1" operator="between">
      <formula>0.55</formula>
      <formula>0.64</formula>
    </cfRule>
    <cfRule type="cellIs" dxfId="311" priority="333" stopIfTrue="1" operator="lessThan">
      <formula>0.55</formula>
    </cfRule>
  </conditionalFormatting>
  <conditionalFormatting sqref="K52">
    <cfRule type="cellIs" dxfId="310" priority="321" stopIfTrue="1" operator="lessThan">
      <formula>0.5</formula>
    </cfRule>
    <cfRule type="cellIs" dxfId="309" priority="323" stopIfTrue="1" operator="between">
      <formula>0.5</formula>
      <formula>0.59</formula>
    </cfRule>
    <cfRule type="cellIs" dxfId="308" priority="324" stopIfTrue="1" operator="between">
      <formula>0.6</formula>
      <formula>0.69</formula>
    </cfRule>
    <cfRule type="cellIs" dxfId="307" priority="325" stopIfTrue="1" operator="greaterThanOrEqual">
      <formula>0.7</formula>
    </cfRule>
  </conditionalFormatting>
  <conditionalFormatting sqref="B52:K52">
    <cfRule type="containsText" dxfId="306" priority="312" stopIfTrue="1" operator="containsText" text="n/a">
      <formula>NOT(ISERROR(SEARCH("n/a",B52)))</formula>
    </cfRule>
  </conditionalFormatting>
  <conditionalFormatting sqref="B52:F52 H52 J52">
    <cfRule type="cellIs" dxfId="305" priority="322" stopIfTrue="1" operator="lessThan">
      <formula>0.75</formula>
    </cfRule>
    <cfRule type="cellIs" dxfId="304" priority="326" stopIfTrue="1" operator="between">
      <formula>0.75</formula>
      <formula>0.79</formula>
    </cfRule>
    <cfRule type="cellIs" dxfId="303" priority="327" stopIfTrue="1" operator="between">
      <formula>0.8</formula>
      <formula>0.89</formula>
    </cfRule>
    <cfRule type="cellIs" dxfId="302" priority="328" stopIfTrue="1" operator="greaterThanOrEqual">
      <formula>0.9</formula>
    </cfRule>
  </conditionalFormatting>
  <conditionalFormatting sqref="G52">
    <cfRule type="cellIs" dxfId="301" priority="317" stopIfTrue="1" operator="greaterThanOrEqual">
      <formula>0.8</formula>
    </cfRule>
    <cfRule type="cellIs" dxfId="300" priority="318" stopIfTrue="1" operator="between">
      <formula>0.7</formula>
      <formula>0.79</formula>
    </cfRule>
    <cfRule type="cellIs" dxfId="299" priority="319" stopIfTrue="1" operator="between">
      <formula>0.6</formula>
      <formula>0.69</formula>
    </cfRule>
    <cfRule type="cellIs" dxfId="298" priority="320" stopIfTrue="1" operator="lessThan">
      <formula>0.6</formula>
    </cfRule>
  </conditionalFormatting>
  <conditionalFormatting sqref="I52">
    <cfRule type="cellIs" dxfId="297" priority="313" stopIfTrue="1" operator="greaterThanOrEqual">
      <formula>0.75</formula>
    </cfRule>
    <cfRule type="cellIs" dxfId="296" priority="314" stopIfTrue="1" operator="between">
      <formula>0.65</formula>
      <formula>0.74</formula>
    </cfRule>
    <cfRule type="cellIs" dxfId="295" priority="315" stopIfTrue="1" operator="between">
      <formula>0.55</formula>
      <formula>0.64</formula>
    </cfRule>
    <cfRule type="cellIs" dxfId="294" priority="316" stopIfTrue="1" operator="lessThan">
      <formula>0.55</formula>
    </cfRule>
  </conditionalFormatting>
  <conditionalFormatting sqref="K53">
    <cfRule type="cellIs" dxfId="293" priority="304" stopIfTrue="1" operator="lessThan">
      <formula>0.5</formula>
    </cfRule>
    <cfRule type="cellIs" dxfId="292" priority="306" stopIfTrue="1" operator="between">
      <formula>0.5</formula>
      <formula>0.59</formula>
    </cfRule>
    <cfRule type="cellIs" dxfId="291" priority="307" stopIfTrue="1" operator="between">
      <formula>0.6</formula>
      <formula>0.69</formula>
    </cfRule>
    <cfRule type="cellIs" dxfId="290" priority="308" stopIfTrue="1" operator="greaterThanOrEqual">
      <formula>0.7</formula>
    </cfRule>
  </conditionalFormatting>
  <conditionalFormatting sqref="B53:K53">
    <cfRule type="containsText" dxfId="289" priority="295" stopIfTrue="1" operator="containsText" text="n/a">
      <formula>NOT(ISERROR(SEARCH("n/a",B53)))</formula>
    </cfRule>
  </conditionalFormatting>
  <conditionalFormatting sqref="B53:F53 H53 J53">
    <cfRule type="cellIs" dxfId="288" priority="305" stopIfTrue="1" operator="lessThan">
      <formula>0.75</formula>
    </cfRule>
    <cfRule type="cellIs" dxfId="287" priority="309" stopIfTrue="1" operator="between">
      <formula>0.75</formula>
      <formula>0.79</formula>
    </cfRule>
    <cfRule type="cellIs" dxfId="286" priority="310" stopIfTrue="1" operator="between">
      <formula>0.8</formula>
      <formula>0.89</formula>
    </cfRule>
    <cfRule type="cellIs" dxfId="285" priority="311" stopIfTrue="1" operator="greaterThanOrEqual">
      <formula>0.9</formula>
    </cfRule>
  </conditionalFormatting>
  <conditionalFormatting sqref="G53">
    <cfRule type="cellIs" dxfId="284" priority="300" stopIfTrue="1" operator="greaterThanOrEqual">
      <formula>0.8</formula>
    </cfRule>
    <cfRule type="cellIs" dxfId="283" priority="301" stopIfTrue="1" operator="between">
      <formula>0.7</formula>
      <formula>0.79</formula>
    </cfRule>
    <cfRule type="cellIs" dxfId="282" priority="302" stopIfTrue="1" operator="between">
      <formula>0.6</formula>
      <formula>0.69</formula>
    </cfRule>
    <cfRule type="cellIs" dxfId="281" priority="303" stopIfTrue="1" operator="lessThan">
      <formula>0.6</formula>
    </cfRule>
  </conditionalFormatting>
  <conditionalFormatting sqref="I53">
    <cfRule type="cellIs" dxfId="280" priority="296" stopIfTrue="1" operator="greaterThanOrEqual">
      <formula>0.75</formula>
    </cfRule>
    <cfRule type="cellIs" dxfId="279" priority="297" stopIfTrue="1" operator="between">
      <formula>0.65</formula>
      <formula>0.74</formula>
    </cfRule>
    <cfRule type="cellIs" dxfId="278" priority="298" stopIfTrue="1" operator="between">
      <formula>0.55</formula>
      <formula>0.64</formula>
    </cfRule>
    <cfRule type="cellIs" dxfId="277" priority="299" stopIfTrue="1" operator="lessThan">
      <formula>0.55</formula>
    </cfRule>
  </conditionalFormatting>
  <conditionalFormatting sqref="K54">
    <cfRule type="cellIs" dxfId="276" priority="287" stopIfTrue="1" operator="lessThan">
      <formula>0.5</formula>
    </cfRule>
    <cfRule type="cellIs" dxfId="275" priority="289" stopIfTrue="1" operator="between">
      <formula>0.5</formula>
      <formula>0.59</formula>
    </cfRule>
    <cfRule type="cellIs" dxfId="274" priority="290" stopIfTrue="1" operator="between">
      <formula>0.6</formula>
      <formula>0.69</formula>
    </cfRule>
    <cfRule type="cellIs" dxfId="273" priority="291" stopIfTrue="1" operator="greaterThanOrEqual">
      <formula>0.7</formula>
    </cfRule>
  </conditionalFormatting>
  <conditionalFormatting sqref="B54:K54">
    <cfRule type="containsText" dxfId="272" priority="278" stopIfTrue="1" operator="containsText" text="n/a">
      <formula>NOT(ISERROR(SEARCH("n/a",B54)))</formula>
    </cfRule>
  </conditionalFormatting>
  <conditionalFormatting sqref="B54:F54 H54 J54">
    <cfRule type="cellIs" dxfId="271" priority="288" stopIfTrue="1" operator="lessThan">
      <formula>0.75</formula>
    </cfRule>
    <cfRule type="cellIs" dxfId="270" priority="292" stopIfTrue="1" operator="between">
      <formula>0.75</formula>
      <formula>0.79</formula>
    </cfRule>
    <cfRule type="cellIs" dxfId="269" priority="293" stopIfTrue="1" operator="between">
      <formula>0.8</formula>
      <formula>0.89</formula>
    </cfRule>
    <cfRule type="cellIs" dxfId="268" priority="294" stopIfTrue="1" operator="greaterThanOrEqual">
      <formula>0.9</formula>
    </cfRule>
  </conditionalFormatting>
  <conditionalFormatting sqref="G54">
    <cfRule type="cellIs" dxfId="267" priority="283" stopIfTrue="1" operator="greaterThanOrEqual">
      <formula>0.8</formula>
    </cfRule>
    <cfRule type="cellIs" dxfId="266" priority="284" stopIfTrue="1" operator="between">
      <formula>0.7</formula>
      <formula>0.79</formula>
    </cfRule>
    <cfRule type="cellIs" dxfId="265" priority="285" stopIfTrue="1" operator="between">
      <formula>0.6</formula>
      <formula>0.69</formula>
    </cfRule>
    <cfRule type="cellIs" dxfId="264" priority="286" stopIfTrue="1" operator="lessThan">
      <formula>0.6</formula>
    </cfRule>
  </conditionalFormatting>
  <conditionalFormatting sqref="I54">
    <cfRule type="cellIs" dxfId="263" priority="279" stopIfTrue="1" operator="greaterThanOrEqual">
      <formula>0.75</formula>
    </cfRule>
    <cfRule type="cellIs" dxfId="262" priority="280" stopIfTrue="1" operator="between">
      <formula>0.65</formula>
      <formula>0.74</formula>
    </cfRule>
    <cfRule type="cellIs" dxfId="261" priority="281" stopIfTrue="1" operator="between">
      <formula>0.55</formula>
      <formula>0.64</formula>
    </cfRule>
    <cfRule type="cellIs" dxfId="260" priority="282" stopIfTrue="1" operator="lessThan">
      <formula>0.55</formula>
    </cfRule>
  </conditionalFormatting>
  <conditionalFormatting sqref="K55">
    <cfRule type="cellIs" dxfId="259" priority="270" stopIfTrue="1" operator="lessThan">
      <formula>0.5</formula>
    </cfRule>
    <cfRule type="cellIs" dxfId="258" priority="272" stopIfTrue="1" operator="between">
      <formula>0.5</formula>
      <formula>0.59</formula>
    </cfRule>
    <cfRule type="cellIs" dxfId="257" priority="273" stopIfTrue="1" operator="between">
      <formula>0.6</formula>
      <formula>0.69</formula>
    </cfRule>
    <cfRule type="cellIs" dxfId="256" priority="274" stopIfTrue="1" operator="greaterThanOrEqual">
      <formula>0.7</formula>
    </cfRule>
  </conditionalFormatting>
  <conditionalFormatting sqref="B55:K55">
    <cfRule type="containsText" dxfId="255" priority="261" stopIfTrue="1" operator="containsText" text="n/a">
      <formula>NOT(ISERROR(SEARCH("n/a",B55)))</formula>
    </cfRule>
  </conditionalFormatting>
  <conditionalFormatting sqref="B55:F55 H55 J55">
    <cfRule type="cellIs" dxfId="254" priority="271" stopIfTrue="1" operator="lessThan">
      <formula>0.75</formula>
    </cfRule>
    <cfRule type="cellIs" dxfId="253" priority="275" stopIfTrue="1" operator="between">
      <formula>0.75</formula>
      <formula>0.79</formula>
    </cfRule>
    <cfRule type="cellIs" dxfId="252" priority="276" stopIfTrue="1" operator="between">
      <formula>0.8</formula>
      <formula>0.89</formula>
    </cfRule>
    <cfRule type="cellIs" dxfId="251" priority="277" stopIfTrue="1" operator="greaterThanOrEqual">
      <formula>0.9</formula>
    </cfRule>
  </conditionalFormatting>
  <conditionalFormatting sqref="G55">
    <cfRule type="cellIs" dxfId="250" priority="266" stopIfTrue="1" operator="greaterThanOrEqual">
      <formula>0.8</formula>
    </cfRule>
    <cfRule type="cellIs" dxfId="249" priority="267" stopIfTrue="1" operator="between">
      <formula>0.7</formula>
      <formula>0.79</formula>
    </cfRule>
    <cfRule type="cellIs" dxfId="248" priority="268" stopIfTrue="1" operator="between">
      <formula>0.6</formula>
      <formula>0.69</formula>
    </cfRule>
    <cfRule type="cellIs" dxfId="247" priority="269" stopIfTrue="1" operator="lessThan">
      <formula>0.6</formula>
    </cfRule>
  </conditionalFormatting>
  <conditionalFormatting sqref="I55">
    <cfRule type="cellIs" dxfId="246" priority="262" stopIfTrue="1" operator="greaterThanOrEqual">
      <formula>0.75</formula>
    </cfRule>
    <cfRule type="cellIs" dxfId="245" priority="263" stopIfTrue="1" operator="between">
      <formula>0.65</formula>
      <formula>0.74</formula>
    </cfRule>
    <cfRule type="cellIs" dxfId="244" priority="264" stopIfTrue="1" operator="between">
      <formula>0.55</formula>
      <formula>0.64</formula>
    </cfRule>
    <cfRule type="cellIs" dxfId="243" priority="265" stopIfTrue="1" operator="lessThan">
      <formula>0.55</formula>
    </cfRule>
  </conditionalFormatting>
  <conditionalFormatting sqref="K56">
    <cfRule type="cellIs" dxfId="242" priority="253" stopIfTrue="1" operator="lessThan">
      <formula>0.5</formula>
    </cfRule>
    <cfRule type="cellIs" dxfId="241" priority="255" stopIfTrue="1" operator="between">
      <formula>0.5</formula>
      <formula>0.59</formula>
    </cfRule>
    <cfRule type="cellIs" dxfId="240" priority="256" stopIfTrue="1" operator="between">
      <formula>0.6</formula>
      <formula>0.69</formula>
    </cfRule>
    <cfRule type="cellIs" dxfId="239" priority="257" stopIfTrue="1" operator="greaterThanOrEqual">
      <formula>0.7</formula>
    </cfRule>
  </conditionalFormatting>
  <conditionalFormatting sqref="B56:K56">
    <cfRule type="containsText" dxfId="238" priority="244" stopIfTrue="1" operator="containsText" text="n/a">
      <formula>NOT(ISERROR(SEARCH("n/a",B56)))</formula>
    </cfRule>
  </conditionalFormatting>
  <conditionalFormatting sqref="B56:F56 H56 J56">
    <cfRule type="cellIs" dxfId="237" priority="254" stopIfTrue="1" operator="lessThan">
      <formula>0.75</formula>
    </cfRule>
    <cfRule type="cellIs" dxfId="236" priority="258" stopIfTrue="1" operator="between">
      <formula>0.75</formula>
      <formula>0.79</formula>
    </cfRule>
    <cfRule type="cellIs" dxfId="235" priority="259" stopIfTrue="1" operator="between">
      <formula>0.8</formula>
      <formula>0.89</formula>
    </cfRule>
    <cfRule type="cellIs" dxfId="234" priority="260" stopIfTrue="1" operator="greaterThanOrEqual">
      <formula>0.9</formula>
    </cfRule>
  </conditionalFormatting>
  <conditionalFormatting sqref="G56">
    <cfRule type="cellIs" dxfId="233" priority="249" stopIfTrue="1" operator="greaterThanOrEqual">
      <formula>0.8</formula>
    </cfRule>
    <cfRule type="cellIs" dxfId="232" priority="250" stopIfTrue="1" operator="between">
      <formula>0.7</formula>
      <formula>0.79</formula>
    </cfRule>
    <cfRule type="cellIs" dxfId="231" priority="251" stopIfTrue="1" operator="between">
      <formula>0.6</formula>
      <formula>0.69</formula>
    </cfRule>
    <cfRule type="cellIs" dxfId="230" priority="252" stopIfTrue="1" operator="lessThan">
      <formula>0.6</formula>
    </cfRule>
  </conditionalFormatting>
  <conditionalFormatting sqref="I56">
    <cfRule type="cellIs" dxfId="229" priority="245" stopIfTrue="1" operator="greaterThanOrEqual">
      <formula>0.75</formula>
    </cfRule>
    <cfRule type="cellIs" dxfId="228" priority="246" stopIfTrue="1" operator="between">
      <formula>0.65</formula>
      <formula>0.74</formula>
    </cfRule>
    <cfRule type="cellIs" dxfId="227" priority="247" stopIfTrue="1" operator="between">
      <formula>0.55</formula>
      <formula>0.64</formula>
    </cfRule>
    <cfRule type="cellIs" dxfId="226" priority="248" stopIfTrue="1" operator="lessThan">
      <formula>0.55</formula>
    </cfRule>
  </conditionalFormatting>
  <conditionalFormatting sqref="K57">
    <cfRule type="cellIs" dxfId="225" priority="236" stopIfTrue="1" operator="lessThan">
      <formula>0.5</formula>
    </cfRule>
    <cfRule type="cellIs" dxfId="224" priority="238" stopIfTrue="1" operator="between">
      <formula>0.5</formula>
      <formula>0.59</formula>
    </cfRule>
    <cfRule type="cellIs" dxfId="223" priority="239" stopIfTrue="1" operator="between">
      <formula>0.6</formula>
      <formula>0.69</formula>
    </cfRule>
    <cfRule type="cellIs" dxfId="222" priority="240" stopIfTrue="1" operator="greaterThanOrEqual">
      <formula>0.7</formula>
    </cfRule>
  </conditionalFormatting>
  <conditionalFormatting sqref="B57:K57">
    <cfRule type="containsText" dxfId="221" priority="227" stopIfTrue="1" operator="containsText" text="n/a">
      <formula>NOT(ISERROR(SEARCH("n/a",B57)))</formula>
    </cfRule>
  </conditionalFormatting>
  <conditionalFormatting sqref="B57:F57 H57 J57">
    <cfRule type="cellIs" dxfId="220" priority="237" stopIfTrue="1" operator="lessThan">
      <formula>0.75</formula>
    </cfRule>
    <cfRule type="cellIs" dxfId="219" priority="241" stopIfTrue="1" operator="between">
      <formula>0.75</formula>
      <formula>0.79</formula>
    </cfRule>
    <cfRule type="cellIs" dxfId="218" priority="242" stopIfTrue="1" operator="between">
      <formula>0.8</formula>
      <formula>0.89</formula>
    </cfRule>
    <cfRule type="cellIs" dxfId="217" priority="243" stopIfTrue="1" operator="greaterThanOrEqual">
      <formula>0.9</formula>
    </cfRule>
  </conditionalFormatting>
  <conditionalFormatting sqref="G57">
    <cfRule type="cellIs" dxfId="216" priority="232" stopIfTrue="1" operator="greaterThanOrEqual">
      <formula>0.8</formula>
    </cfRule>
    <cfRule type="cellIs" dxfId="215" priority="233" stopIfTrue="1" operator="between">
      <formula>0.7</formula>
      <formula>0.79</formula>
    </cfRule>
    <cfRule type="cellIs" dxfId="214" priority="234" stopIfTrue="1" operator="between">
      <formula>0.6</formula>
      <formula>0.69</formula>
    </cfRule>
    <cfRule type="cellIs" dxfId="213" priority="235" stopIfTrue="1" operator="lessThan">
      <formula>0.6</formula>
    </cfRule>
  </conditionalFormatting>
  <conditionalFormatting sqref="I57">
    <cfRule type="cellIs" dxfId="212" priority="228" stopIfTrue="1" operator="greaterThanOrEqual">
      <formula>0.75</formula>
    </cfRule>
    <cfRule type="cellIs" dxfId="211" priority="229" stopIfTrue="1" operator="between">
      <formula>0.65</formula>
      <formula>0.74</formula>
    </cfRule>
    <cfRule type="cellIs" dxfId="210" priority="230" stopIfTrue="1" operator="between">
      <formula>0.55</formula>
      <formula>0.64</formula>
    </cfRule>
    <cfRule type="cellIs" dxfId="209" priority="231" stopIfTrue="1" operator="lessThan">
      <formula>0.55</formula>
    </cfRule>
  </conditionalFormatting>
  <conditionalFormatting sqref="K58">
    <cfRule type="cellIs" dxfId="208" priority="219" stopIfTrue="1" operator="lessThan">
      <formula>0.5</formula>
    </cfRule>
    <cfRule type="cellIs" dxfId="207" priority="221" stopIfTrue="1" operator="between">
      <formula>0.5</formula>
      <formula>0.59</formula>
    </cfRule>
    <cfRule type="cellIs" dxfId="206" priority="222" stopIfTrue="1" operator="between">
      <formula>0.6</formula>
      <formula>0.69</formula>
    </cfRule>
    <cfRule type="cellIs" dxfId="205" priority="223" stopIfTrue="1" operator="greaterThanOrEqual">
      <formula>0.7</formula>
    </cfRule>
  </conditionalFormatting>
  <conditionalFormatting sqref="B58:K58">
    <cfRule type="containsText" dxfId="204" priority="210" stopIfTrue="1" operator="containsText" text="n/a">
      <formula>NOT(ISERROR(SEARCH("n/a",B58)))</formula>
    </cfRule>
  </conditionalFormatting>
  <conditionalFormatting sqref="B58:F58 H58 J58">
    <cfRule type="cellIs" dxfId="203" priority="220" stopIfTrue="1" operator="lessThan">
      <formula>0.75</formula>
    </cfRule>
    <cfRule type="cellIs" dxfId="202" priority="224" stopIfTrue="1" operator="between">
      <formula>0.75</formula>
      <formula>0.79</formula>
    </cfRule>
    <cfRule type="cellIs" dxfId="201" priority="225" stopIfTrue="1" operator="between">
      <formula>0.8</formula>
      <formula>0.89</formula>
    </cfRule>
    <cfRule type="cellIs" dxfId="200" priority="226" stopIfTrue="1" operator="greaterThanOrEqual">
      <formula>0.9</formula>
    </cfRule>
  </conditionalFormatting>
  <conditionalFormatting sqref="G58">
    <cfRule type="cellIs" dxfId="199" priority="215" stopIfTrue="1" operator="greaterThanOrEqual">
      <formula>0.8</formula>
    </cfRule>
    <cfRule type="cellIs" dxfId="198" priority="216" stopIfTrue="1" operator="between">
      <formula>0.7</formula>
      <formula>0.79</formula>
    </cfRule>
    <cfRule type="cellIs" dxfId="197" priority="217" stopIfTrue="1" operator="between">
      <formula>0.6</formula>
      <formula>0.69</formula>
    </cfRule>
    <cfRule type="cellIs" dxfId="196" priority="218" stopIfTrue="1" operator="lessThan">
      <formula>0.6</formula>
    </cfRule>
  </conditionalFormatting>
  <conditionalFormatting sqref="I58">
    <cfRule type="cellIs" dxfId="195" priority="211" stopIfTrue="1" operator="greaterThanOrEqual">
      <formula>0.75</formula>
    </cfRule>
    <cfRule type="cellIs" dxfId="194" priority="212" stopIfTrue="1" operator="between">
      <formula>0.65</formula>
      <formula>0.74</formula>
    </cfRule>
    <cfRule type="cellIs" dxfId="193" priority="213" stopIfTrue="1" operator="between">
      <formula>0.55</formula>
      <formula>0.64</formula>
    </cfRule>
    <cfRule type="cellIs" dxfId="192" priority="214" stopIfTrue="1" operator="lessThan">
      <formula>0.55</formula>
    </cfRule>
  </conditionalFormatting>
  <conditionalFormatting sqref="K59">
    <cfRule type="cellIs" dxfId="191" priority="202" stopIfTrue="1" operator="lessThan">
      <formula>0.5</formula>
    </cfRule>
    <cfRule type="cellIs" dxfId="190" priority="204" stopIfTrue="1" operator="between">
      <formula>0.5</formula>
      <formula>0.59</formula>
    </cfRule>
    <cfRule type="cellIs" dxfId="189" priority="205" stopIfTrue="1" operator="between">
      <formula>0.6</formula>
      <formula>0.69</formula>
    </cfRule>
    <cfRule type="cellIs" dxfId="188" priority="206" stopIfTrue="1" operator="greaterThanOrEqual">
      <formula>0.7</formula>
    </cfRule>
  </conditionalFormatting>
  <conditionalFormatting sqref="B59:K59">
    <cfRule type="containsText" dxfId="187" priority="193" stopIfTrue="1" operator="containsText" text="n/a">
      <formula>NOT(ISERROR(SEARCH("n/a",B59)))</formula>
    </cfRule>
  </conditionalFormatting>
  <conditionalFormatting sqref="B59:F59 H59 J59">
    <cfRule type="cellIs" dxfId="186" priority="203" stopIfTrue="1" operator="lessThan">
      <formula>0.75</formula>
    </cfRule>
    <cfRule type="cellIs" dxfId="185" priority="207" stopIfTrue="1" operator="between">
      <formula>0.75</formula>
      <formula>0.79</formula>
    </cfRule>
    <cfRule type="cellIs" dxfId="184" priority="208" stopIfTrue="1" operator="between">
      <formula>0.8</formula>
      <formula>0.89</formula>
    </cfRule>
    <cfRule type="cellIs" dxfId="183" priority="209" stopIfTrue="1" operator="greaterThanOrEqual">
      <formula>0.9</formula>
    </cfRule>
  </conditionalFormatting>
  <conditionalFormatting sqref="G59">
    <cfRule type="cellIs" dxfId="182" priority="198" stopIfTrue="1" operator="greaterThanOrEqual">
      <formula>0.8</formula>
    </cfRule>
    <cfRule type="cellIs" dxfId="181" priority="199" stopIfTrue="1" operator="between">
      <formula>0.7</formula>
      <formula>0.79</formula>
    </cfRule>
    <cfRule type="cellIs" dxfId="180" priority="200" stopIfTrue="1" operator="between">
      <formula>0.6</formula>
      <formula>0.69</formula>
    </cfRule>
    <cfRule type="cellIs" dxfId="179" priority="201" stopIfTrue="1" operator="lessThan">
      <formula>0.6</formula>
    </cfRule>
  </conditionalFormatting>
  <conditionalFormatting sqref="I59">
    <cfRule type="cellIs" dxfId="178" priority="194" stopIfTrue="1" operator="greaterThanOrEqual">
      <formula>0.75</formula>
    </cfRule>
    <cfRule type="cellIs" dxfId="177" priority="195" stopIfTrue="1" operator="between">
      <formula>0.65</formula>
      <formula>0.74</formula>
    </cfRule>
    <cfRule type="cellIs" dxfId="176" priority="196" stopIfTrue="1" operator="between">
      <formula>0.55</formula>
      <formula>0.64</formula>
    </cfRule>
    <cfRule type="cellIs" dxfId="175" priority="197" stopIfTrue="1" operator="lessThan">
      <formula>0.55</formula>
    </cfRule>
  </conditionalFormatting>
  <conditionalFormatting sqref="K60">
    <cfRule type="cellIs" dxfId="174" priority="185" stopIfTrue="1" operator="lessThan">
      <formula>0.5</formula>
    </cfRule>
    <cfRule type="cellIs" dxfId="173" priority="187" stopIfTrue="1" operator="between">
      <formula>0.5</formula>
      <formula>0.59</formula>
    </cfRule>
    <cfRule type="cellIs" dxfId="172" priority="188" stopIfTrue="1" operator="between">
      <formula>0.6</formula>
      <formula>0.69</formula>
    </cfRule>
    <cfRule type="cellIs" dxfId="171" priority="189" stopIfTrue="1" operator="greaterThanOrEqual">
      <formula>0.7</formula>
    </cfRule>
  </conditionalFormatting>
  <conditionalFormatting sqref="B60:K60">
    <cfRule type="containsText" dxfId="170" priority="176" stopIfTrue="1" operator="containsText" text="n/a">
      <formula>NOT(ISERROR(SEARCH("n/a",B60)))</formula>
    </cfRule>
  </conditionalFormatting>
  <conditionalFormatting sqref="B60:F60 H60 J60">
    <cfRule type="cellIs" dxfId="169" priority="186" stopIfTrue="1" operator="lessThan">
      <formula>0.75</formula>
    </cfRule>
    <cfRule type="cellIs" dxfId="168" priority="190" stopIfTrue="1" operator="between">
      <formula>0.75</formula>
      <formula>0.79</formula>
    </cfRule>
    <cfRule type="cellIs" dxfId="167" priority="191" stopIfTrue="1" operator="between">
      <formula>0.8</formula>
      <formula>0.89</formula>
    </cfRule>
    <cfRule type="cellIs" dxfId="166" priority="192" stopIfTrue="1" operator="greaterThanOrEqual">
      <formula>0.9</formula>
    </cfRule>
  </conditionalFormatting>
  <conditionalFormatting sqref="G60">
    <cfRule type="cellIs" dxfId="165" priority="181" stopIfTrue="1" operator="greaterThanOrEqual">
      <formula>0.8</formula>
    </cfRule>
    <cfRule type="cellIs" dxfId="164" priority="182" stopIfTrue="1" operator="between">
      <formula>0.7</formula>
      <formula>0.79</formula>
    </cfRule>
    <cfRule type="cellIs" dxfId="163" priority="183" stopIfTrue="1" operator="between">
      <formula>0.6</formula>
      <formula>0.69</formula>
    </cfRule>
    <cfRule type="cellIs" dxfId="162" priority="184" stopIfTrue="1" operator="lessThan">
      <formula>0.6</formula>
    </cfRule>
  </conditionalFormatting>
  <conditionalFormatting sqref="I60">
    <cfRule type="cellIs" dxfId="161" priority="177" stopIfTrue="1" operator="greaterThanOrEqual">
      <formula>0.75</formula>
    </cfRule>
    <cfRule type="cellIs" dxfId="160" priority="178" stopIfTrue="1" operator="between">
      <formula>0.65</formula>
      <formula>0.74</formula>
    </cfRule>
    <cfRule type="cellIs" dxfId="159" priority="179" stopIfTrue="1" operator="between">
      <formula>0.55</formula>
      <formula>0.64</formula>
    </cfRule>
    <cfRule type="cellIs" dxfId="158" priority="180" stopIfTrue="1" operator="lessThan">
      <formula>0.55</formula>
    </cfRule>
  </conditionalFormatting>
  <conditionalFormatting sqref="K61">
    <cfRule type="cellIs" dxfId="157" priority="168" stopIfTrue="1" operator="lessThan">
      <formula>0.5</formula>
    </cfRule>
    <cfRule type="cellIs" dxfId="156" priority="170" stopIfTrue="1" operator="between">
      <formula>0.5</formula>
      <formula>0.59</formula>
    </cfRule>
    <cfRule type="cellIs" dxfId="155" priority="171" stopIfTrue="1" operator="between">
      <formula>0.6</formula>
      <formula>0.69</formula>
    </cfRule>
    <cfRule type="cellIs" dxfId="154" priority="172" stopIfTrue="1" operator="greaterThanOrEqual">
      <formula>0.7</formula>
    </cfRule>
  </conditionalFormatting>
  <conditionalFormatting sqref="B61:K61">
    <cfRule type="containsText" dxfId="153" priority="159" stopIfTrue="1" operator="containsText" text="n/a">
      <formula>NOT(ISERROR(SEARCH("n/a",B61)))</formula>
    </cfRule>
  </conditionalFormatting>
  <conditionalFormatting sqref="B61:F61 H61 J61">
    <cfRule type="cellIs" dxfId="152" priority="169" stopIfTrue="1" operator="lessThan">
      <formula>0.75</formula>
    </cfRule>
    <cfRule type="cellIs" dxfId="151" priority="173" stopIfTrue="1" operator="between">
      <formula>0.75</formula>
      <formula>0.79</formula>
    </cfRule>
    <cfRule type="cellIs" dxfId="150" priority="174" stopIfTrue="1" operator="between">
      <formula>0.8</formula>
      <formula>0.89</formula>
    </cfRule>
    <cfRule type="cellIs" dxfId="149" priority="175" stopIfTrue="1" operator="greaterThanOrEqual">
      <formula>0.9</formula>
    </cfRule>
  </conditionalFormatting>
  <conditionalFormatting sqref="G61">
    <cfRule type="cellIs" dxfId="148" priority="164" stopIfTrue="1" operator="greaterThanOrEqual">
      <formula>0.8</formula>
    </cfRule>
    <cfRule type="cellIs" dxfId="147" priority="165" stopIfTrue="1" operator="between">
      <formula>0.7</formula>
      <formula>0.79</formula>
    </cfRule>
    <cfRule type="cellIs" dxfId="146" priority="166" stopIfTrue="1" operator="between">
      <formula>0.6</formula>
      <formula>0.69</formula>
    </cfRule>
    <cfRule type="cellIs" dxfId="145" priority="167" stopIfTrue="1" operator="lessThan">
      <formula>0.6</formula>
    </cfRule>
  </conditionalFormatting>
  <conditionalFormatting sqref="I61">
    <cfRule type="cellIs" dxfId="144" priority="160" stopIfTrue="1" operator="greaterThanOrEqual">
      <formula>0.75</formula>
    </cfRule>
    <cfRule type="cellIs" dxfId="143" priority="161" stopIfTrue="1" operator="between">
      <formula>0.65</formula>
      <formula>0.74</formula>
    </cfRule>
    <cfRule type="cellIs" dxfId="142" priority="162" stopIfTrue="1" operator="between">
      <formula>0.55</formula>
      <formula>0.64</formula>
    </cfRule>
    <cfRule type="cellIs" dxfId="141" priority="163" stopIfTrue="1" operator="lessThan">
      <formula>0.55</formula>
    </cfRule>
  </conditionalFormatting>
  <conditionalFormatting sqref="K62">
    <cfRule type="cellIs" dxfId="140" priority="151" stopIfTrue="1" operator="lessThan">
      <formula>0.5</formula>
    </cfRule>
    <cfRule type="cellIs" dxfId="139" priority="153" stopIfTrue="1" operator="between">
      <formula>0.5</formula>
      <formula>0.59</formula>
    </cfRule>
    <cfRule type="cellIs" dxfId="138" priority="154" stopIfTrue="1" operator="between">
      <formula>0.6</formula>
      <formula>0.69</formula>
    </cfRule>
    <cfRule type="cellIs" dxfId="137" priority="155" stopIfTrue="1" operator="greaterThanOrEqual">
      <formula>0.7</formula>
    </cfRule>
  </conditionalFormatting>
  <conditionalFormatting sqref="D62:K62">
    <cfRule type="containsText" dxfId="136" priority="142" stopIfTrue="1" operator="containsText" text="n/a">
      <formula>NOT(ISERROR(SEARCH("n/a",D62)))</formula>
    </cfRule>
  </conditionalFormatting>
  <conditionalFormatting sqref="D62:F62 H62 J62">
    <cfRule type="cellIs" dxfId="135" priority="152" stopIfTrue="1" operator="lessThan">
      <formula>0.75</formula>
    </cfRule>
    <cfRule type="cellIs" dxfId="134" priority="156" stopIfTrue="1" operator="between">
      <formula>0.75</formula>
      <formula>0.79</formula>
    </cfRule>
    <cfRule type="cellIs" dxfId="133" priority="157" stopIfTrue="1" operator="between">
      <formula>0.8</formula>
      <formula>0.89</formula>
    </cfRule>
    <cfRule type="cellIs" dxfId="132" priority="158" stopIfTrue="1" operator="greaterThanOrEqual">
      <formula>0.9</formula>
    </cfRule>
  </conditionalFormatting>
  <conditionalFormatting sqref="G62">
    <cfRule type="cellIs" dxfId="131" priority="147" stopIfTrue="1" operator="greaterThanOrEqual">
      <formula>0.8</formula>
    </cfRule>
    <cfRule type="cellIs" dxfId="130" priority="148" stopIfTrue="1" operator="between">
      <formula>0.7</formula>
      <formula>0.79</formula>
    </cfRule>
    <cfRule type="cellIs" dxfId="129" priority="149" stopIfTrue="1" operator="between">
      <formula>0.6</formula>
      <formula>0.69</formula>
    </cfRule>
    <cfRule type="cellIs" dxfId="128" priority="150" stopIfTrue="1" operator="lessThan">
      <formula>0.6</formula>
    </cfRule>
  </conditionalFormatting>
  <conditionalFormatting sqref="I62">
    <cfRule type="cellIs" dxfId="127" priority="143" stopIfTrue="1" operator="greaterThanOrEqual">
      <formula>0.75</formula>
    </cfRule>
    <cfRule type="cellIs" dxfId="126" priority="144" stopIfTrue="1" operator="between">
      <formula>0.65</formula>
      <formula>0.74</formula>
    </cfRule>
    <cfRule type="cellIs" dxfId="125" priority="145" stopIfTrue="1" operator="between">
      <formula>0.55</formula>
      <formula>0.64</formula>
    </cfRule>
    <cfRule type="cellIs" dxfId="124" priority="146" stopIfTrue="1" operator="lessThan">
      <formula>0.55</formula>
    </cfRule>
  </conditionalFormatting>
  <conditionalFormatting sqref="K63">
    <cfRule type="cellIs" dxfId="123" priority="134" stopIfTrue="1" operator="lessThan">
      <formula>0.5</formula>
    </cfRule>
    <cfRule type="cellIs" dxfId="122" priority="136" stopIfTrue="1" operator="between">
      <formula>0.5</formula>
      <formula>0.59</formula>
    </cfRule>
    <cfRule type="cellIs" dxfId="121" priority="137" stopIfTrue="1" operator="between">
      <formula>0.6</formula>
      <formula>0.69</formula>
    </cfRule>
    <cfRule type="cellIs" dxfId="120" priority="138" stopIfTrue="1" operator="greaterThanOrEqual">
      <formula>0.7</formula>
    </cfRule>
  </conditionalFormatting>
  <conditionalFormatting sqref="B63:K63">
    <cfRule type="containsText" dxfId="119" priority="125" stopIfTrue="1" operator="containsText" text="n/a">
      <formula>NOT(ISERROR(SEARCH("n/a",B63)))</formula>
    </cfRule>
  </conditionalFormatting>
  <conditionalFormatting sqref="B63:F63 H63 J63">
    <cfRule type="cellIs" dxfId="118" priority="135" stopIfTrue="1" operator="lessThan">
      <formula>0.75</formula>
    </cfRule>
    <cfRule type="cellIs" dxfId="117" priority="139" stopIfTrue="1" operator="between">
      <formula>0.75</formula>
      <formula>0.79</formula>
    </cfRule>
    <cfRule type="cellIs" dxfId="116" priority="140" stopIfTrue="1" operator="between">
      <formula>0.8</formula>
      <formula>0.89</formula>
    </cfRule>
    <cfRule type="cellIs" dxfId="115" priority="141" stopIfTrue="1" operator="greaterThanOrEqual">
      <formula>0.9</formula>
    </cfRule>
  </conditionalFormatting>
  <conditionalFormatting sqref="G63">
    <cfRule type="cellIs" dxfId="114" priority="130" stopIfTrue="1" operator="greaterThanOrEqual">
      <formula>0.8</formula>
    </cfRule>
    <cfRule type="cellIs" dxfId="113" priority="131" stopIfTrue="1" operator="between">
      <formula>0.7</formula>
      <formula>0.79</formula>
    </cfRule>
    <cfRule type="cellIs" dxfId="112" priority="132" stopIfTrue="1" operator="between">
      <formula>0.6</formula>
      <formula>0.69</formula>
    </cfRule>
    <cfRule type="cellIs" dxfId="111" priority="133" stopIfTrue="1" operator="lessThan">
      <formula>0.6</formula>
    </cfRule>
  </conditionalFormatting>
  <conditionalFormatting sqref="I63">
    <cfRule type="cellIs" dxfId="110" priority="126" stopIfTrue="1" operator="greaterThanOrEqual">
      <formula>0.75</formula>
    </cfRule>
    <cfRule type="cellIs" dxfId="109" priority="127" stopIfTrue="1" operator="between">
      <formula>0.65</formula>
      <formula>0.74</formula>
    </cfRule>
    <cfRule type="cellIs" dxfId="108" priority="128" stopIfTrue="1" operator="between">
      <formula>0.55</formula>
      <formula>0.64</formula>
    </cfRule>
    <cfRule type="cellIs" dxfId="107" priority="129" stopIfTrue="1" operator="lessThan">
      <formula>0.55</formula>
    </cfRule>
  </conditionalFormatting>
  <conditionalFormatting sqref="K64">
    <cfRule type="cellIs" dxfId="106" priority="117" stopIfTrue="1" operator="lessThan">
      <formula>0.5</formula>
    </cfRule>
    <cfRule type="cellIs" dxfId="105" priority="119" stopIfTrue="1" operator="between">
      <formula>0.5</formula>
      <formula>0.59</formula>
    </cfRule>
    <cfRule type="cellIs" dxfId="104" priority="120" stopIfTrue="1" operator="between">
      <formula>0.6</formula>
      <formula>0.69</formula>
    </cfRule>
    <cfRule type="cellIs" dxfId="103" priority="121" stopIfTrue="1" operator="greaterThanOrEqual">
      <formula>0.7</formula>
    </cfRule>
  </conditionalFormatting>
  <conditionalFormatting sqref="B64:K64">
    <cfRule type="containsText" dxfId="102" priority="108" stopIfTrue="1" operator="containsText" text="n/a">
      <formula>NOT(ISERROR(SEARCH("n/a",B64)))</formula>
    </cfRule>
  </conditionalFormatting>
  <conditionalFormatting sqref="B64:F64 H64 J64">
    <cfRule type="cellIs" dxfId="101" priority="118" stopIfTrue="1" operator="lessThan">
      <formula>0.75</formula>
    </cfRule>
    <cfRule type="cellIs" dxfId="100" priority="122" stopIfTrue="1" operator="between">
      <formula>0.75</formula>
      <formula>0.79</formula>
    </cfRule>
    <cfRule type="cellIs" dxfId="99" priority="123" stopIfTrue="1" operator="between">
      <formula>0.8</formula>
      <formula>0.89</formula>
    </cfRule>
    <cfRule type="cellIs" dxfId="98" priority="124" stopIfTrue="1" operator="greaterThanOrEqual">
      <formula>0.9</formula>
    </cfRule>
  </conditionalFormatting>
  <conditionalFormatting sqref="G64">
    <cfRule type="cellIs" dxfId="97" priority="113" stopIfTrue="1" operator="greaterThanOrEqual">
      <formula>0.8</formula>
    </cfRule>
    <cfRule type="cellIs" dxfId="96" priority="114" stopIfTrue="1" operator="between">
      <formula>0.7</formula>
      <formula>0.79</formula>
    </cfRule>
    <cfRule type="cellIs" dxfId="95" priority="115" stopIfTrue="1" operator="between">
      <formula>0.6</formula>
      <formula>0.69</formula>
    </cfRule>
    <cfRule type="cellIs" dxfId="94" priority="116" stopIfTrue="1" operator="lessThan">
      <formula>0.6</formula>
    </cfRule>
  </conditionalFormatting>
  <conditionalFormatting sqref="I64">
    <cfRule type="cellIs" dxfId="93" priority="109" stopIfTrue="1" operator="greaterThanOrEqual">
      <formula>0.75</formula>
    </cfRule>
    <cfRule type="cellIs" dxfId="92" priority="110" stopIfTrue="1" operator="between">
      <formula>0.65</formula>
      <formula>0.74</formula>
    </cfRule>
    <cfRule type="cellIs" dxfId="91" priority="111" stopIfTrue="1" operator="between">
      <formula>0.55</formula>
      <formula>0.64</formula>
    </cfRule>
    <cfRule type="cellIs" dxfId="90" priority="112" stopIfTrue="1" operator="lessThan">
      <formula>0.55</formula>
    </cfRule>
  </conditionalFormatting>
  <conditionalFormatting sqref="K65">
    <cfRule type="cellIs" dxfId="89" priority="100" stopIfTrue="1" operator="lessThan">
      <formula>0.5</formula>
    </cfRule>
    <cfRule type="cellIs" dxfId="88" priority="102" stopIfTrue="1" operator="between">
      <formula>0.5</formula>
      <formula>0.59</formula>
    </cfRule>
    <cfRule type="cellIs" dxfId="87" priority="103" stopIfTrue="1" operator="between">
      <formula>0.6</formula>
      <formula>0.69</formula>
    </cfRule>
    <cfRule type="cellIs" dxfId="86" priority="104" stopIfTrue="1" operator="greaterThanOrEqual">
      <formula>0.7</formula>
    </cfRule>
  </conditionalFormatting>
  <conditionalFormatting sqref="B65:K65">
    <cfRule type="containsText" dxfId="85" priority="91" stopIfTrue="1" operator="containsText" text="n/a">
      <formula>NOT(ISERROR(SEARCH("n/a",B65)))</formula>
    </cfRule>
  </conditionalFormatting>
  <conditionalFormatting sqref="B65:F65 H65 J65">
    <cfRule type="cellIs" dxfId="84" priority="101" stopIfTrue="1" operator="lessThan">
      <formula>0.75</formula>
    </cfRule>
    <cfRule type="cellIs" dxfId="83" priority="105" stopIfTrue="1" operator="between">
      <formula>0.75</formula>
      <formula>0.79</formula>
    </cfRule>
    <cfRule type="cellIs" dxfId="82" priority="106" stopIfTrue="1" operator="between">
      <formula>0.8</formula>
      <formula>0.89</formula>
    </cfRule>
    <cfRule type="cellIs" dxfId="81" priority="107" stopIfTrue="1" operator="greaterThanOrEqual">
      <formula>0.9</formula>
    </cfRule>
  </conditionalFormatting>
  <conditionalFormatting sqref="G65">
    <cfRule type="cellIs" dxfId="80" priority="96" stopIfTrue="1" operator="greaterThanOrEqual">
      <formula>0.8</formula>
    </cfRule>
    <cfRule type="cellIs" dxfId="79" priority="97" stopIfTrue="1" operator="between">
      <formula>0.7</formula>
      <formula>0.79</formula>
    </cfRule>
    <cfRule type="cellIs" dxfId="78" priority="98" stopIfTrue="1" operator="between">
      <formula>0.6</formula>
      <formula>0.69</formula>
    </cfRule>
    <cfRule type="cellIs" dxfId="77" priority="99" stopIfTrue="1" operator="lessThan">
      <formula>0.6</formula>
    </cfRule>
  </conditionalFormatting>
  <conditionalFormatting sqref="I65">
    <cfRule type="cellIs" dxfId="76" priority="92" stopIfTrue="1" operator="greaterThanOrEqual">
      <formula>0.75</formula>
    </cfRule>
    <cfRule type="cellIs" dxfId="75" priority="93" stopIfTrue="1" operator="between">
      <formula>0.65</formula>
      <formula>0.74</formula>
    </cfRule>
    <cfRule type="cellIs" dxfId="74" priority="94" stopIfTrue="1" operator="between">
      <formula>0.55</formula>
      <formula>0.64</formula>
    </cfRule>
    <cfRule type="cellIs" dxfId="73" priority="95" stopIfTrue="1" operator="lessThan">
      <formula>0.55</formula>
    </cfRule>
  </conditionalFormatting>
  <conditionalFormatting sqref="K66">
    <cfRule type="cellIs" dxfId="72" priority="83" stopIfTrue="1" operator="lessThan">
      <formula>0.5</formula>
    </cfRule>
    <cfRule type="cellIs" dxfId="71" priority="85" stopIfTrue="1" operator="between">
      <formula>0.5</formula>
      <formula>0.59</formula>
    </cfRule>
    <cfRule type="cellIs" dxfId="70" priority="86" stopIfTrue="1" operator="between">
      <formula>0.6</formula>
      <formula>0.69</formula>
    </cfRule>
    <cfRule type="cellIs" dxfId="69" priority="87" stopIfTrue="1" operator="greaterThanOrEqual">
      <formula>0.7</formula>
    </cfRule>
  </conditionalFormatting>
  <conditionalFormatting sqref="B66:K66">
    <cfRule type="containsText" dxfId="68" priority="74" stopIfTrue="1" operator="containsText" text="n/a">
      <formula>NOT(ISERROR(SEARCH("n/a",B66)))</formula>
    </cfRule>
  </conditionalFormatting>
  <conditionalFormatting sqref="B66:F66 H66 J66">
    <cfRule type="cellIs" dxfId="67" priority="84" stopIfTrue="1" operator="lessThan">
      <formula>0.75</formula>
    </cfRule>
    <cfRule type="cellIs" dxfId="66" priority="88" stopIfTrue="1" operator="between">
      <formula>0.75</formula>
      <formula>0.79</formula>
    </cfRule>
    <cfRule type="cellIs" dxfId="65" priority="89" stopIfTrue="1" operator="between">
      <formula>0.8</formula>
      <formula>0.89</formula>
    </cfRule>
    <cfRule type="cellIs" dxfId="64" priority="90" stopIfTrue="1" operator="greaterThanOrEqual">
      <formula>0.9</formula>
    </cfRule>
  </conditionalFormatting>
  <conditionalFormatting sqref="G66">
    <cfRule type="cellIs" dxfId="63" priority="79" stopIfTrue="1" operator="greaterThanOrEqual">
      <formula>0.8</formula>
    </cfRule>
    <cfRule type="cellIs" dxfId="62" priority="80" stopIfTrue="1" operator="between">
      <formula>0.7</formula>
      <formula>0.79</formula>
    </cfRule>
    <cfRule type="cellIs" dxfId="61" priority="81" stopIfTrue="1" operator="between">
      <formula>0.6</formula>
      <formula>0.69</formula>
    </cfRule>
    <cfRule type="cellIs" dxfId="60" priority="82" stopIfTrue="1" operator="lessThan">
      <formula>0.6</formula>
    </cfRule>
  </conditionalFormatting>
  <conditionalFormatting sqref="I66">
    <cfRule type="cellIs" dxfId="59" priority="75" stopIfTrue="1" operator="greaterThanOrEqual">
      <formula>0.75</formula>
    </cfRule>
    <cfRule type="cellIs" dxfId="58" priority="76" stopIfTrue="1" operator="between">
      <formula>0.65</formula>
      <formula>0.74</formula>
    </cfRule>
    <cfRule type="cellIs" dxfId="57" priority="77" stopIfTrue="1" operator="between">
      <formula>0.55</formula>
      <formula>0.64</formula>
    </cfRule>
    <cfRule type="cellIs" dxfId="56" priority="78" stopIfTrue="1" operator="lessThan">
      <formula>0.55</formula>
    </cfRule>
  </conditionalFormatting>
  <conditionalFormatting sqref="K67">
    <cfRule type="cellIs" dxfId="55" priority="66" stopIfTrue="1" operator="lessThan">
      <formula>0.5</formula>
    </cfRule>
    <cfRule type="cellIs" dxfId="54" priority="68" stopIfTrue="1" operator="between">
      <formula>0.5</formula>
      <formula>0.59</formula>
    </cfRule>
    <cfRule type="cellIs" dxfId="53" priority="69" stopIfTrue="1" operator="between">
      <formula>0.6</formula>
      <formula>0.69</formula>
    </cfRule>
    <cfRule type="cellIs" dxfId="52" priority="70" stopIfTrue="1" operator="greaterThanOrEqual">
      <formula>0.7</formula>
    </cfRule>
  </conditionalFormatting>
  <conditionalFormatting sqref="B67:K67">
    <cfRule type="containsText" dxfId="51" priority="57" stopIfTrue="1" operator="containsText" text="n/a">
      <formula>NOT(ISERROR(SEARCH("n/a",B67)))</formula>
    </cfRule>
  </conditionalFormatting>
  <conditionalFormatting sqref="B67:F67 H67 J67">
    <cfRule type="cellIs" dxfId="50" priority="67" stopIfTrue="1" operator="lessThan">
      <formula>0.75</formula>
    </cfRule>
    <cfRule type="cellIs" dxfId="49" priority="71" stopIfTrue="1" operator="between">
      <formula>0.75</formula>
      <formula>0.79</formula>
    </cfRule>
    <cfRule type="cellIs" dxfId="48" priority="72" stopIfTrue="1" operator="between">
      <formula>0.8</formula>
      <formula>0.89</formula>
    </cfRule>
    <cfRule type="cellIs" dxfId="47" priority="73" stopIfTrue="1" operator="greaterThanOrEqual">
      <formula>0.9</formula>
    </cfRule>
  </conditionalFormatting>
  <conditionalFormatting sqref="G67">
    <cfRule type="cellIs" dxfId="46" priority="62" stopIfTrue="1" operator="greaterThanOrEqual">
      <formula>0.8</formula>
    </cfRule>
    <cfRule type="cellIs" dxfId="45" priority="63" stopIfTrue="1" operator="between">
      <formula>0.7</formula>
      <formula>0.79</formula>
    </cfRule>
    <cfRule type="cellIs" dxfId="44" priority="64" stopIfTrue="1" operator="between">
      <formula>0.6</formula>
      <formula>0.69</formula>
    </cfRule>
    <cfRule type="cellIs" dxfId="43" priority="65" stopIfTrue="1" operator="lessThan">
      <formula>0.6</formula>
    </cfRule>
  </conditionalFormatting>
  <conditionalFormatting sqref="I67">
    <cfRule type="cellIs" dxfId="42" priority="58" stopIfTrue="1" operator="greaterThanOrEqual">
      <formula>0.75</formula>
    </cfRule>
    <cfRule type="cellIs" dxfId="41" priority="59" stopIfTrue="1" operator="between">
      <formula>0.65</formula>
      <formula>0.74</formula>
    </cfRule>
    <cfRule type="cellIs" dxfId="40" priority="60" stopIfTrue="1" operator="between">
      <formula>0.55</formula>
      <formula>0.64</formula>
    </cfRule>
    <cfRule type="cellIs" dxfId="39" priority="61" stopIfTrue="1" operator="lessThan">
      <formula>0.55</formula>
    </cfRule>
  </conditionalFormatting>
  <conditionalFormatting sqref="K68">
    <cfRule type="cellIs" dxfId="38" priority="49" stopIfTrue="1" operator="lessThan">
      <formula>0.5</formula>
    </cfRule>
    <cfRule type="cellIs" dxfId="37" priority="51" stopIfTrue="1" operator="between">
      <formula>0.5</formula>
      <formula>0.59</formula>
    </cfRule>
    <cfRule type="cellIs" dxfId="36" priority="52" stopIfTrue="1" operator="between">
      <formula>0.6</formula>
      <formula>0.69</formula>
    </cfRule>
    <cfRule type="cellIs" dxfId="35" priority="53" stopIfTrue="1" operator="greaterThanOrEqual">
      <formula>0.7</formula>
    </cfRule>
  </conditionalFormatting>
  <conditionalFormatting sqref="B68:K68">
    <cfRule type="containsText" dxfId="34" priority="40" stopIfTrue="1" operator="containsText" text="n/a">
      <formula>NOT(ISERROR(SEARCH("n/a",B68)))</formula>
    </cfRule>
  </conditionalFormatting>
  <conditionalFormatting sqref="B68:F68 H68 J68">
    <cfRule type="cellIs" dxfId="33" priority="50" stopIfTrue="1" operator="lessThan">
      <formula>0.75</formula>
    </cfRule>
    <cfRule type="cellIs" dxfId="32" priority="54" stopIfTrue="1" operator="between">
      <formula>0.75</formula>
      <formula>0.79</formula>
    </cfRule>
    <cfRule type="cellIs" dxfId="31" priority="55" stopIfTrue="1" operator="between">
      <formula>0.8</formula>
      <formula>0.89</formula>
    </cfRule>
    <cfRule type="cellIs" dxfId="30" priority="56" stopIfTrue="1" operator="greaterThanOrEqual">
      <formula>0.9</formula>
    </cfRule>
  </conditionalFormatting>
  <conditionalFormatting sqref="G68">
    <cfRule type="cellIs" dxfId="29" priority="45" stopIfTrue="1" operator="greaterThanOrEqual">
      <formula>0.8</formula>
    </cfRule>
    <cfRule type="cellIs" dxfId="28" priority="46" stopIfTrue="1" operator="between">
      <formula>0.7</formula>
      <formula>0.79</formula>
    </cfRule>
    <cfRule type="cellIs" dxfId="27" priority="47" stopIfTrue="1" operator="between">
      <formula>0.6</formula>
      <formula>0.69</formula>
    </cfRule>
    <cfRule type="cellIs" dxfId="26" priority="48" stopIfTrue="1" operator="lessThan">
      <formula>0.6</formula>
    </cfRule>
  </conditionalFormatting>
  <conditionalFormatting sqref="I68">
    <cfRule type="cellIs" dxfId="25" priority="41" stopIfTrue="1" operator="greaterThanOrEqual">
      <formula>0.75</formula>
    </cfRule>
    <cfRule type="cellIs" dxfId="24" priority="42" stopIfTrue="1" operator="between">
      <formula>0.65</formula>
      <formula>0.74</formula>
    </cfRule>
    <cfRule type="cellIs" dxfId="23" priority="43" stopIfTrue="1" operator="between">
      <formula>0.55</formula>
      <formula>0.64</formula>
    </cfRule>
    <cfRule type="cellIs" dxfId="22" priority="44" stopIfTrue="1" operator="lessThan">
      <formula>0.55</formula>
    </cfRule>
  </conditionalFormatting>
  <conditionalFormatting sqref="K69">
    <cfRule type="cellIs" dxfId="21" priority="32" stopIfTrue="1" operator="lessThan">
      <formula>0.5</formula>
    </cfRule>
    <cfRule type="cellIs" dxfId="20" priority="34" stopIfTrue="1" operator="between">
      <formula>0.5</formula>
      <formula>0.59</formula>
    </cfRule>
    <cfRule type="cellIs" dxfId="19" priority="35" stopIfTrue="1" operator="between">
      <formula>0.6</formula>
      <formula>0.69</formula>
    </cfRule>
    <cfRule type="cellIs" dxfId="18" priority="36" stopIfTrue="1" operator="greaterThanOrEqual">
      <formula>0.7</formula>
    </cfRule>
  </conditionalFormatting>
  <conditionalFormatting sqref="B69:K69">
    <cfRule type="containsText" dxfId="17" priority="23" stopIfTrue="1" operator="containsText" text="n/a">
      <formula>NOT(ISERROR(SEARCH("n/a",B69)))</formula>
    </cfRule>
  </conditionalFormatting>
  <conditionalFormatting sqref="B69:F69 H69 J69">
    <cfRule type="cellIs" dxfId="16" priority="33" stopIfTrue="1" operator="lessThan">
      <formula>0.75</formula>
    </cfRule>
    <cfRule type="cellIs" dxfId="15" priority="37" stopIfTrue="1" operator="between">
      <formula>0.75</formula>
      <formula>0.79</formula>
    </cfRule>
    <cfRule type="cellIs" dxfId="14" priority="38" stopIfTrue="1" operator="between">
      <formula>0.8</formula>
      <formula>0.89</formula>
    </cfRule>
    <cfRule type="cellIs" dxfId="13" priority="39" stopIfTrue="1" operator="greaterThanOrEqual">
      <formula>0.9</formula>
    </cfRule>
  </conditionalFormatting>
  <conditionalFormatting sqref="G69">
    <cfRule type="cellIs" dxfId="12" priority="28" stopIfTrue="1" operator="greaterThanOrEqual">
      <formula>0.8</formula>
    </cfRule>
    <cfRule type="cellIs" dxfId="11" priority="29" stopIfTrue="1" operator="between">
      <formula>0.7</formula>
      <formula>0.79</formula>
    </cfRule>
    <cfRule type="cellIs" dxfId="10" priority="30" stopIfTrue="1" operator="between">
      <formula>0.6</formula>
      <formula>0.69</formula>
    </cfRule>
    <cfRule type="cellIs" dxfId="9" priority="31" stopIfTrue="1" operator="lessThan">
      <formula>0.6</formula>
    </cfRule>
  </conditionalFormatting>
  <conditionalFormatting sqref="I69">
    <cfRule type="cellIs" dxfId="8" priority="24" stopIfTrue="1" operator="greaterThanOrEqual">
      <formula>0.75</formula>
    </cfRule>
    <cfRule type="cellIs" dxfId="7" priority="25" stopIfTrue="1" operator="between">
      <formula>0.65</formula>
      <formula>0.74</formula>
    </cfRule>
    <cfRule type="cellIs" dxfId="6" priority="26" stopIfTrue="1" operator="between">
      <formula>0.55</formula>
      <formula>0.64</formula>
    </cfRule>
    <cfRule type="cellIs" dxfId="5" priority="27" stopIfTrue="1" operator="lessThan">
      <formula>0.55</formula>
    </cfRule>
  </conditionalFormatting>
  <conditionalFormatting sqref="B62:C62">
    <cfRule type="containsText" dxfId="4" priority="1" stopIfTrue="1" operator="containsText" text="n/a">
      <formula>NOT(ISERROR(SEARCH("n/a",B62)))</formula>
    </cfRule>
  </conditionalFormatting>
  <conditionalFormatting sqref="B62:C62">
    <cfRule type="cellIs" dxfId="3" priority="2" stopIfTrue="1" operator="lessThan">
      <formula>0.75</formula>
    </cfRule>
    <cfRule type="cellIs" dxfId="2" priority="3" stopIfTrue="1" operator="between">
      <formula>0.75</formula>
      <formula>0.79</formula>
    </cfRule>
    <cfRule type="cellIs" dxfId="1" priority="4" stopIfTrue="1" operator="between">
      <formula>0.8</formula>
      <formula>0.89</formula>
    </cfRule>
    <cfRule type="cellIs" dxfId="0" priority="5" stopIfTrue="1" operator="greaterThanOrEqual">
      <formula>0.9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Deall y data</vt:lpstr>
      <vt:lpstr>Dewiswch</vt:lpstr>
      <vt:lpstr>ADD</vt:lpstr>
      <vt:lpstr>Providers</vt:lpstr>
      <vt:lpstr>Data</vt:lpstr>
      <vt:lpstr>ADD!Print_Area</vt:lpstr>
      <vt:lpstr>'Deall y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Swain, Kim (EPS - LGFP)</cp:lastModifiedBy>
  <cp:lastPrinted>2016-02-18T10:42:57Z</cp:lastPrinted>
  <dcterms:created xsi:type="dcterms:W3CDTF">2009-07-06T12:48:48Z</dcterms:created>
  <dcterms:modified xsi:type="dcterms:W3CDTF">2019-02-05T09:59:06Z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