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8C" lockStructure="1"/>
  <bookViews>
    <workbookView xWindow="14940" yWindow="15" windowWidth="13860" windowHeight="12300"/>
  </bookViews>
  <sheets>
    <sheet name="Deall y data" sheetId="29" r:id="rId1"/>
    <sheet name="Nodiadau esboniadol" sheetId="30" r:id="rId2"/>
    <sheet name="Dewiswch Bartneriaeth DOG" sheetId="28" r:id="rId3"/>
    <sheet name="ADD" sheetId="27" r:id="rId4"/>
    <sheet name="Data" sheetId="21" state="hidden" r:id="rId5"/>
    <sheet name="Providers" sheetId="22" state="hidden" r:id="rId6"/>
  </sheets>
  <definedNames>
    <definedName name="_xlnm.Print_Area" localSheetId="3">ADD!$A$1:$O$76</definedName>
    <definedName name="_xlnm.Print_Area" localSheetId="0">'Deall y data'!$A$1:$A$77</definedName>
    <definedName name="_xlnm.Print_Area" localSheetId="1">'Nodiadau esboniadol'!$A$1:$A$121</definedName>
  </definedNames>
  <calcPr calcId="145621"/>
</workbook>
</file>

<file path=xl/calcChain.xml><?xml version="1.0" encoding="utf-8"?>
<calcChain xmlns="http://schemas.openxmlformats.org/spreadsheetml/2006/main">
  <c r="A1" i="27" l="1"/>
  <c r="B3" i="27"/>
  <c r="H36" i="27" l="1"/>
  <c r="H34" i="27"/>
  <c r="H32" i="27"/>
  <c r="H33" i="27"/>
  <c r="H31" i="27"/>
  <c r="H35" i="27"/>
  <c r="F12" i="27"/>
  <c r="E15" i="27"/>
  <c r="E7" i="27"/>
  <c r="D10" i="27"/>
  <c r="K16" i="27"/>
  <c r="F8" i="27"/>
  <c r="E11" i="27"/>
  <c r="D14" i="27"/>
  <c r="D6" i="27"/>
  <c r="M41" i="27"/>
  <c r="E27" i="27"/>
  <c r="C25" i="27"/>
  <c r="K25" i="27"/>
  <c r="O26" i="27"/>
  <c r="M64" i="27"/>
  <c r="M60" i="27"/>
  <c r="M56" i="27"/>
  <c r="M52" i="27"/>
  <c r="M48" i="27"/>
  <c r="M44" i="27"/>
  <c r="G25" i="27"/>
  <c r="E24" i="27"/>
  <c r="K27" i="27"/>
  <c r="K23" i="27"/>
  <c r="O24" i="27"/>
  <c r="M62" i="27"/>
  <c r="M58" i="27"/>
  <c r="M54" i="27"/>
  <c r="M50" i="27"/>
  <c r="M46" i="27"/>
  <c r="M42" i="27"/>
  <c r="K26" i="27"/>
  <c r="K24" i="27"/>
  <c r="O27" i="27"/>
  <c r="O25" i="27"/>
  <c r="O23" i="27"/>
  <c r="M63" i="27"/>
  <c r="M61" i="27"/>
  <c r="M59" i="27"/>
  <c r="M57" i="27"/>
  <c r="M55" i="27"/>
  <c r="M53" i="27"/>
  <c r="M51" i="27"/>
  <c r="M49" i="27"/>
  <c r="M47" i="27"/>
  <c r="M45" i="27"/>
  <c r="M43" i="27"/>
  <c r="G27" i="27"/>
  <c r="C27" i="27"/>
  <c r="E25" i="27"/>
  <c r="G24" i="27"/>
  <c r="C24" i="27"/>
  <c r="H16" i="27" l="1"/>
  <c r="I16" i="27"/>
  <c r="J16" i="27"/>
  <c r="G16" i="27"/>
</calcChain>
</file>

<file path=xl/sharedStrings.xml><?xml version="1.0" encoding="utf-8"?>
<sst xmlns="http://schemas.openxmlformats.org/spreadsheetml/2006/main" count="529" uniqueCount="190">
  <si>
    <t>Sector success rate</t>
  </si>
  <si>
    <t>2014/15</t>
  </si>
  <si>
    <t>16-18</t>
  </si>
  <si>
    <t>19+</t>
  </si>
  <si>
    <t xml:space="preserve">Most Deprived </t>
  </si>
  <si>
    <t xml:space="preserve">Other </t>
  </si>
  <si>
    <t>Least Deprived</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</si>
  <si>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</si>
  <si>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</si>
  <si>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</si>
  <si>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</si>
  <si>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</si>
  <si>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</si>
  <si>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</si>
  <si>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</si>
  <si>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X</t>
  </si>
  <si>
    <t>75% - 84%</t>
  </si>
  <si>
    <t>65% - 74%</t>
  </si>
  <si>
    <t>2015/16</t>
  </si>
  <si>
    <t>prov name</t>
  </si>
  <si>
    <t>P01</t>
  </si>
  <si>
    <t>P02</t>
  </si>
  <si>
    <t>P03</t>
  </si>
  <si>
    <t>P04</t>
  </si>
  <si>
    <t>P05</t>
  </si>
  <si>
    <t>P06</t>
  </si>
  <si>
    <t>P07</t>
  </si>
  <si>
    <t>P08</t>
  </si>
  <si>
    <t>P09</t>
  </si>
  <si>
    <t>P10</t>
  </si>
  <si>
    <t>P11</t>
  </si>
  <si>
    <t>P13</t>
  </si>
  <si>
    <t>P14</t>
  </si>
  <si>
    <t>P15</t>
  </si>
  <si>
    <t>P16</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</si>
  <si>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</si>
  <si>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</si>
  <si>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</si>
  <si>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</si>
  <si>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</si>
  <si>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</si>
  <si>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</si>
  <si>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</si>
  <si>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</si>
  <si>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</si>
  <si>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</si>
  <si>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</si>
  <si>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</si>
  <si>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</si>
  <si>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</si>
  <si>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</si>
  <si>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</si>
  <si>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</si>
  <si>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</si>
  <si>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</si>
  <si>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</si>
  <si>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 xml:space="preserve">Adroddiadau Canlyniadau Dysgwyr ar gyfer </t>
  </si>
  <si>
    <t>Partneriaethau Dysgu Oedolion yn y Gymuned</t>
  </si>
  <si>
    <t>Deall y data</t>
  </si>
  <si>
    <t>Rhagarweiniad</t>
  </si>
  <si>
    <r>
      <t>1</t>
    </r>
    <r>
      <rPr>
        <sz val="7"/>
        <color theme="1"/>
        <rFont val="Times New Roman"/>
        <family val="1"/>
      </rPr>
      <t xml:space="preserve">     </t>
    </r>
    <r>
      <rPr>
        <sz val="12"/>
        <rFont val="Arial"/>
        <family val="2"/>
      </rPr>
      <t>Mae Llywodraeth Cymru wedi cyhoeddi dangosyddion perfformiad blynyddol ar gyfer partneriaethau dysgu oedolion yn y gymuned ers 2013. Mae'r canllawiau hyn yn esbonio pa wybodaeth y mae'r dangosyddion yn berthnasol iddi, sut maen nhw'n cael eu cyfri, a sut i ddehongli ein hadroddiadau.</t>
    </r>
  </si>
  <si>
    <t>Beth yw Adroddiadau Canlyniadau Dysgwyr?</t>
  </si>
  <si>
    <r>
      <t>2</t>
    </r>
    <r>
      <rPr>
        <sz val="7"/>
        <color theme="1"/>
        <rFont val="Times New Roman"/>
        <family val="1"/>
      </rPr>
      <t xml:space="preserve">     </t>
    </r>
    <r>
      <rPr>
        <sz val="12"/>
        <rFont val="Arial"/>
        <family val="2"/>
      </rPr>
      <t>Diben yr Adroddiadau Canlyniadau Dysgwyr yw rhoi trosolwg o gyfraddau cwblhau a chyrhaeddiad dysgwyr ym mhob partneriaeth dysgu oedolion yn y gymuned yng Nghymru.  'Ciplun' ydyn nhw sy'n dangos yr ystadegau ar gyfer blwyddyn benodol, ond maen nhw hefyd yn cynnwys gwybodaeth am batrymau sy'n dangos sut mae canlyniadau dysgwyr wedi newid dros gyfnod o dair blynedd.  Mae'r ystadegau yn seiliedig ar wybodaeth y mae'r sefydliadau yn ei rhoi i ni.</t>
    </r>
  </si>
  <si>
    <r>
      <t>3</t>
    </r>
    <r>
      <rPr>
        <sz val="7"/>
        <color theme="1"/>
        <rFont val="Times New Roman"/>
        <family val="1"/>
      </rPr>
      <t xml:space="preserve">     </t>
    </r>
    <r>
      <rPr>
        <sz val="12"/>
        <rFont val="Arial"/>
        <family val="2"/>
      </rPr>
      <t>Mae'r Adroddiadau Canlyniadau Dysgwyr yn seiliedig ar flwyddyn academaidd sy’n dechrau ar 1 Awst ac sy’n dod i ben ar 31 Gorffennaf.  Mae oedi o rai misoedd cyn cyhoeddi'r adroddiadau, i roi amser i ddarparwyr dysgu gyflwyno'u data a’u gwirio ac i’r data hynny gael eu dadansoddi.  Y drefn fel arfer yw cyhoeddi'r adroddiadau yn nhymor y gwanwyn ar ôl y flwyddyn academaidd berthnasol.</t>
    </r>
  </si>
  <si>
    <t>Darllen yr adroddiadau</t>
  </si>
  <si>
    <r>
      <t>4</t>
    </r>
    <r>
      <rPr>
        <sz val="7"/>
        <color rgb="FF000000"/>
        <rFont val="Times New Roman"/>
        <family val="1"/>
      </rPr>
      <t xml:space="preserve">     </t>
    </r>
    <r>
      <rPr>
        <sz val="12"/>
        <color rgb="FF000000"/>
        <rFont val="Arial"/>
        <family val="2"/>
      </rPr>
      <t xml:space="preserve">Mae tri math penodol o ddarpariaeth dysgu oedolion yn y gymuned, sef: </t>
    </r>
  </si>
  <si>
    <r>
      <t>·</t>
    </r>
    <r>
      <rPr>
        <sz val="7"/>
        <color rgb="FF000000"/>
        <rFont val="Times New Roman"/>
        <family val="1"/>
      </rPr>
      <t xml:space="preserve">            </t>
    </r>
    <r>
      <rPr>
        <sz val="12"/>
        <rFont val="Arial"/>
        <family val="2"/>
      </rPr>
      <t>Y dysgu a ddarperir yn uniongyrchol gan awdurdodau lleol – a’r awdurdod lleol sy’n cyflwyno’r data i Gofnod Dysgu Gydol Oes Cymru</t>
    </r>
    <r>
      <rPr>
        <sz val="12"/>
        <color rgb="FF000000"/>
        <rFont val="Arial"/>
        <family val="2"/>
      </rPr>
      <t xml:space="preserve">; </t>
    </r>
  </si>
  <si>
    <r>
      <t>·</t>
    </r>
    <r>
      <rPr>
        <sz val="7"/>
        <color rgb="FF000000"/>
        <rFont val="Times New Roman"/>
        <family val="1"/>
      </rPr>
      <t xml:space="preserve">            </t>
    </r>
    <r>
      <rPr>
        <sz val="12"/>
        <rFont val="Arial"/>
        <family val="2"/>
      </rPr>
      <t xml:space="preserve">Y dysgu a ddarperir gan awdurdodau lleol drwy defnyddio trefniadau breinio ar gyfer sefydliad addysg bellach – a’r sefydliad addysg bellach sy’n cyflwyno’r data i Gofnod Dysgu Gydol Oes Cymru; a </t>
    </r>
  </si>
  <si>
    <r>
      <t>·</t>
    </r>
    <r>
      <rPr>
        <sz val="7"/>
        <color theme="1"/>
        <rFont val="Times New Roman"/>
        <family val="1"/>
      </rPr>
      <t xml:space="preserve">            </t>
    </r>
    <r>
      <rPr>
        <sz val="12"/>
        <rFont val="Arial"/>
        <family val="2"/>
      </rPr>
      <t>Y dysgu a ddarperir yn uniongyrchol gan sefydliadau addysg bellach  – a’r sefydliad addysg bellach sy’n cyflwyno’r data i Gofnod Dysgu Gydol Oes Cymru</t>
    </r>
    <r>
      <rPr>
        <sz val="12"/>
        <color rgb="FF000000"/>
        <rFont val="Arial"/>
        <family val="2"/>
      </rPr>
      <t>.</t>
    </r>
    <r>
      <rPr>
        <sz val="12"/>
        <rFont val="Arial"/>
        <family val="2"/>
      </rPr>
      <t xml:space="preserve"> </t>
    </r>
  </si>
  <si>
    <r>
      <t>6</t>
    </r>
    <r>
      <rPr>
        <sz val="7"/>
        <color theme="1"/>
        <rFont val="Times New Roman"/>
        <family val="1"/>
      </rPr>
      <t xml:space="preserve">     </t>
    </r>
    <r>
      <rPr>
        <sz val="12"/>
        <rFont val="Arial"/>
        <family val="2"/>
      </rPr>
      <t>Mae gennym dri mesur perfformiad ar gyfer dysgu oedolion yn y gymuned.  Mae pob un ohonyn nhw'n seiliedig ar weithgareddau dysgu neu gyrsiau (megis OCN neu NVQ).  Gallai dysgwr wneud sawl gweithgaredd dysgu gwahanol, a bydd pob un yn cael ei fesur ar wahân.</t>
    </r>
  </si>
  <si>
    <r>
      <t>7</t>
    </r>
    <r>
      <rPr>
        <sz val="7"/>
        <color theme="1"/>
        <rFont val="Times New Roman"/>
        <family val="1"/>
      </rPr>
      <t xml:space="preserve">     </t>
    </r>
    <r>
      <rPr>
        <sz val="12"/>
        <rFont val="Arial"/>
        <family val="2"/>
      </rPr>
      <t>Y mesurau yw:</t>
    </r>
  </si>
  <si>
    <r>
      <t>·</t>
    </r>
    <r>
      <rPr>
        <sz val="7"/>
        <color theme="1"/>
        <rFont val="Times New Roman"/>
        <family val="1"/>
      </rPr>
      <t xml:space="preserve">        </t>
    </r>
    <r>
      <rPr>
        <b/>
        <sz val="12"/>
        <color theme="1"/>
        <rFont val="Arial"/>
        <family val="2"/>
      </rPr>
      <t>Cwblhau</t>
    </r>
    <r>
      <rPr>
        <sz val="12"/>
        <rFont val="Arial"/>
        <family val="2"/>
      </rPr>
      <t xml:space="preserve">: o'r holl weithgareddau dysgu a ddechreuwyd, sawl un gafodd eu cwblhau (hynny yw, roedd y dysgwr yn dal yno ar ddiwedd y cwrs)? </t>
    </r>
  </si>
  <si>
    <r>
      <t>·</t>
    </r>
    <r>
      <rPr>
        <sz val="7"/>
        <color theme="1"/>
        <rFont val="Times New Roman"/>
        <family val="1"/>
      </rPr>
      <t xml:space="preserve">        </t>
    </r>
    <r>
      <rPr>
        <b/>
        <sz val="12"/>
        <color theme="1"/>
        <rFont val="Arial"/>
        <family val="2"/>
      </rPr>
      <t>Cyrhaeddiad</t>
    </r>
    <r>
      <rPr>
        <sz val="12"/>
        <rFont val="Arial"/>
        <family val="2"/>
      </rPr>
      <t>: o'r holl weithgareddau dysgu gafodd eu cwblhau, mewn sawl un yr enillodd y dysgwr y cymhwyster yr oedd yn anelu ato?</t>
    </r>
  </si>
  <si>
    <r>
      <t>·</t>
    </r>
    <r>
      <rPr>
        <sz val="7"/>
        <color theme="1"/>
        <rFont val="Times New Roman"/>
        <family val="1"/>
      </rPr>
      <t xml:space="preserve">        </t>
    </r>
    <r>
      <rPr>
        <b/>
        <sz val="12"/>
        <color theme="1"/>
        <rFont val="Arial"/>
        <family val="2"/>
      </rPr>
      <t>Llwyddiant</t>
    </r>
    <r>
      <rPr>
        <sz val="12"/>
        <rFont val="Arial"/>
        <family val="2"/>
      </rPr>
      <t>: mae hwn yn cyfuno cwblhau a chyrhaeddiad yn un mesur cyffredinol: o'r holl weithgareddau dysgu a ddechreuwyd, sawl un gafodd eu cwblhau a'u cyflawni'n llwyddiannus?</t>
    </r>
  </si>
  <si>
    <t>Siartiau patrwm</t>
  </si>
  <si>
    <r>
      <t>8</t>
    </r>
    <r>
      <rPr>
        <sz val="7"/>
        <color theme="1"/>
        <rFont val="Times New Roman"/>
        <family val="1"/>
      </rPr>
      <t xml:space="preserve">     </t>
    </r>
    <r>
      <rPr>
        <sz val="12"/>
        <rFont val="Arial"/>
        <family val="2"/>
      </rPr>
      <t>Mae rhan gyntaf yr adroddiad yn dangos patrwm y perfformiad yn y tair blynedd flaenorol.</t>
    </r>
  </si>
  <si>
    <r>
      <t>9</t>
    </r>
    <r>
      <rPr>
        <sz val="7"/>
        <color theme="1"/>
        <rFont val="Times New Roman"/>
        <family val="1"/>
      </rPr>
      <t xml:space="preserve">     </t>
    </r>
    <r>
      <rPr>
        <sz val="12"/>
        <rFont val="Arial"/>
        <family val="2"/>
      </rPr>
      <t>Mae'r siart hwn yn dangos y patrymau tair blynedd ar gyfer cwblhau, cyrhaeddiad a llwyddiant. Mae’r patrymau wedi'u cynnwys er mwyn rhoi darlun llawnach o nifer y dysgwyr sy'n cwblhau eu gweithgareddau; ac o'r rheini sydd wedi cwblhau'r cwrs, faint ohonyn nhw gafodd y cymwysterau perthnasol. Mae hefyd yn dangos faint o’r dysgwyr hynny a ddechreuodd weithgareddau a gwblhaodd eu hastudiaethau ac a enillodd eu cymwysterau.</t>
    </r>
  </si>
  <si>
    <r>
      <t>10</t>
    </r>
    <r>
      <rPr>
        <sz val="7"/>
        <color theme="1"/>
        <rFont val="Times New Roman"/>
        <family val="1"/>
      </rPr>
      <t xml:space="preserve">  </t>
    </r>
    <r>
      <rPr>
        <sz val="11"/>
        <color theme="1"/>
        <rFont val="Arial"/>
        <family val="2"/>
      </rPr>
      <t xml:space="preserve"> </t>
    </r>
    <r>
      <rPr>
        <sz val="12"/>
        <rFont val="Arial"/>
        <family val="2"/>
      </rPr>
      <t>Ar gyfer y flwyddyn ddiweddaraf, rydym yn defnyddio ‘goleuadau traffig’  i gymharu perfformiad â'r targedau yr ydym wedi'u gosod.  Y raddfa a ddefnyddir gennym yw:</t>
    </r>
  </si>
  <si>
    <t>Data am ddysgwyr yn eu cyd-destun</t>
  </si>
  <si>
    <r>
      <t>12</t>
    </r>
    <r>
      <rPr>
        <sz val="7"/>
        <color theme="1"/>
        <rFont val="Times New Roman"/>
        <family val="1"/>
      </rPr>
      <t xml:space="preserve">  </t>
    </r>
    <r>
      <rPr>
        <sz val="12"/>
        <rFont val="Arial"/>
        <family val="2"/>
      </rPr>
      <t xml:space="preserve">Mae'r data </t>
    </r>
    <r>
      <rPr>
        <b/>
        <sz val="12"/>
        <color theme="1"/>
        <rFont val="Arial"/>
        <family val="2"/>
      </rPr>
      <t xml:space="preserve">amddifadedd </t>
    </r>
    <r>
      <rPr>
        <sz val="12"/>
        <rFont val="Arial"/>
        <family val="2"/>
      </rPr>
      <t>yn seiliedig ar god post y dysgwr, ac mae'n defnyddio Mynegai Amddifadedd Lluosog Cymru i rannu'r dysgwyr yn bum band, o'r rhai mwyaf amddifad i'r rhai lleiaf amddifad.  Mae'r Mynegai yn edrych ar amryw o ffactorau gan gynnwys amddifadedd cymdeithasol, ac amddifadedd o ran iechyd a thai; mae'r ystadegau hyn felly yn dangos a yw'r bartneriaeth yn gweithio gyda chyfran uwch o ddysgwyr o ardaloedd difreintiedig, a allai gael effaith ar y cyfraddau llwyddiant.</t>
    </r>
  </si>
  <si>
    <t>Manylion y cyfraddau llwyddiant</t>
  </si>
  <si>
    <r>
      <t>13</t>
    </r>
    <r>
      <rPr>
        <sz val="7"/>
        <color theme="1"/>
        <rFont val="Times New Roman"/>
        <family val="1"/>
      </rPr>
      <t xml:space="preserve">  </t>
    </r>
    <r>
      <rPr>
        <sz val="12"/>
        <rFont val="Arial"/>
        <family val="2"/>
      </rPr>
      <t>Mae ail adran yr Adroddiad Canlyniadau Dysgwyr yn rhoi mwy o fanylion am y cyfraddau cwblhau a chyrhaeddiad fesul gweithgaredd dysgu. Caiff y rhain eu nodi yn ôl maes pwnc (ee addysg sylfaenol i oedolion, Saesneg ar gyfer siaradwyr Ieithoedd eraill, technoleg gwybodaeth a chyfathrebu) a lefel. Maen nhw wedi eu rhannu’n grwpiau sy’n adlewyrchu meysydd pwnc mwyaf poblogaidd dysgu oedolion yn y gymuned (y celfyddydau, y cyfryngau a chyhoeddi, technoleg gwybodaeth a chyfathrebu, ieithoedd, llenyddiaeth a diwylliant, addysg sylfaenol i oedolion a Saesneg ar gyfer siaradwyr ieithoedd eraill), ac mae’r holl bynciau eraill wedi eu nodi o dan ‘arall’.</t>
    </r>
  </si>
  <si>
    <r>
      <t>14</t>
    </r>
    <r>
      <rPr>
        <sz val="7"/>
        <color theme="1"/>
        <rFont val="Times New Roman"/>
        <family val="1"/>
      </rPr>
      <t xml:space="preserve">  </t>
    </r>
    <r>
      <rPr>
        <sz val="12"/>
        <rFont val="Arial"/>
        <family val="2"/>
      </rPr>
      <t>Mae hyn yn help ichi edrych y cymwysterau neu bynciau penodol y mae gennych ddiddordeb ynddyn nhw, a gweld sut mae canlyniadau dysgwyr y bartneriaeth yn amrywio.  Mewn rhai achosion, fe welwch fod y cyfraddau llwyddiant mewn maes penodol lawer yn uwch neu'n is na chyfradd lwyddiant gyffredinol y bartneriaeth.</t>
    </r>
  </si>
  <si>
    <r>
      <t>15</t>
    </r>
    <r>
      <rPr>
        <sz val="7"/>
        <color theme="1"/>
        <rFont val="Times New Roman"/>
        <family val="1"/>
      </rPr>
      <t xml:space="preserve">  </t>
    </r>
    <r>
      <rPr>
        <sz val="12"/>
        <rFont val="Arial"/>
        <family val="2"/>
      </rPr>
      <t>Yn y golofn olaf, rydyn ni'n dangos y cymaryddion cenedlaethol (y cyfartaledd ar gyfer yr holl bartneriaethau dysgu oedolion yn y gymuned yng Nghymru, am y math hwnnw o gymhwyster neu faes pwnc). Mae'r rhain yn rhoi gwybodaeth gefndir, er mwyn i chi weld pa mor dda y mae'r sefydliad wedi cyflawni o gymharu â gweddill Cymru.</t>
    </r>
  </si>
  <si>
    <t>Rhagor o wybodaeth</t>
  </si>
  <si>
    <t xml:space="preserve">Fframwaith Ansawdd ac Effeithiolrwydd </t>
  </si>
  <si>
    <t xml:space="preserve">Nodiadau esboniadol ar gyfer partneriaethau dysgu oedolion </t>
  </si>
  <si>
    <t>yn y gymuned</t>
  </si>
  <si>
    <t>Cyflwyniad</t>
  </si>
  <si>
    <r>
      <t>1</t>
    </r>
    <r>
      <rPr>
        <sz val="7"/>
        <color theme="1"/>
        <rFont val="Times New Roman"/>
        <family val="1"/>
      </rPr>
      <t xml:space="preserve">       </t>
    </r>
    <r>
      <rPr>
        <sz val="12"/>
        <rFont val="Arial"/>
        <family val="2"/>
      </rPr>
      <t>Fel rhan o'r Fframwaith Ansawdd ac effeithiolrwydd ar gyfer dysgu ôl-16, mae Llywodraeth Cymru wedi datblygu Adroddiadau Deilliannau Dysgwyr (ADDau) safonol ar gyfer partneriaethau dysgu oedolion yn y gymuned (DOG). Mae'r ddogfen hon yn darparu canllawiau manwl ar gyfer partneriaethau DOG o ran cyfrifo ystadegau perfformiad sy'n cael eu cynnwys yn yr ADDau.</t>
    </r>
  </si>
  <si>
    <t>Adran 1: siartiau cryno</t>
  </si>
  <si>
    <r>
      <t>3</t>
    </r>
    <r>
      <rPr>
        <sz val="7"/>
        <color theme="1"/>
        <rFont val="Times New Roman"/>
        <family val="1"/>
      </rPr>
      <t xml:space="preserve">       </t>
    </r>
    <r>
      <rPr>
        <sz val="12"/>
        <rFont val="Arial"/>
        <family val="2"/>
      </rPr>
      <t xml:space="preserve">Diben y siartiau cryno yw dangos tueddiadau cyffredinol o ran cwblhau cyrsiau, cyrhaeddiad a chyfraddau llwyddo dros gyfnod o dair blynedd.  </t>
    </r>
  </si>
  <si>
    <r>
      <t>4</t>
    </r>
    <r>
      <rPr>
        <sz val="7"/>
        <color theme="1"/>
        <rFont val="Times New Roman"/>
        <family val="1"/>
      </rPr>
      <t xml:space="preserve">       </t>
    </r>
    <r>
      <rPr>
        <sz val="12"/>
        <rFont val="Arial"/>
        <family val="2"/>
      </rPr>
      <t>Seiliwyd y cohort dysgwyr ar gyfer yr holl gyfrifiadau ar weithgareddau dysgu yr oedd disgwyl y byddent:</t>
    </r>
  </si>
  <si>
    <r>
      <t>5</t>
    </r>
    <r>
      <rPr>
        <sz val="7"/>
        <color theme="1"/>
        <rFont val="Times New Roman"/>
        <family val="1"/>
      </rPr>
      <t xml:space="preserve">       </t>
    </r>
    <r>
      <rPr>
        <sz val="12"/>
        <rFont val="Arial"/>
        <family val="2"/>
      </rPr>
      <t xml:space="preserve">Ymdrinnir â gweithgareddau dysgu 24 wythnos o hyd neu fwy a ddaeth i ben, heb eu cwblhau, o fewn 8 wythnos o'u dechrau fel achosion o adael cwrs yn gynnar ac nid ydynt yn cael eu cynnwys mewn unrhyw gyfrifiadau. </t>
    </r>
  </si>
  <si>
    <r>
      <t>6</t>
    </r>
    <r>
      <rPr>
        <sz val="7"/>
        <color theme="1"/>
        <rFont val="Times New Roman"/>
        <family val="1"/>
      </rPr>
      <t xml:space="preserve">       </t>
    </r>
    <r>
      <rPr>
        <sz val="12"/>
        <rFont val="Arial"/>
        <family val="2"/>
      </rPr>
      <t>Mae'r siart yn dangos cyfraddau cwblhau, cyrhaeddiad a llwyddo. Diffinnir y rhain fel a ganlyn:</t>
    </r>
  </si>
  <si>
    <t>Adran 2: Gwybodaeth Gyd-destunol</t>
  </si>
  <si>
    <t>Oed a rhyw</t>
  </si>
  <si>
    <r>
      <t>7</t>
    </r>
    <r>
      <rPr>
        <sz val="7"/>
        <color theme="1"/>
        <rFont val="Times New Roman"/>
        <family val="1"/>
      </rPr>
      <t xml:space="preserve">       </t>
    </r>
    <r>
      <rPr>
        <sz val="12"/>
        <rFont val="Arial"/>
        <family val="2"/>
      </rPr>
      <t>Mae'r ystadegau'n deillio o LN15 (dyddiad geni) ac LN16 (rhyw).  Cyfrifir grŵp oedran dysgwr gan ddefnyddio'i oedran ar 31 Awst y flwyddyn y cychwynnodd ei weithgaredd dysgu; lle nad yw dyddiad geni dysgwr yn hysbys, mae'n cael ei gynnwys yn y grŵp oedran 19+.</t>
    </r>
  </si>
  <si>
    <t>Ethnigrwydd</t>
  </si>
  <si>
    <r>
      <t>8</t>
    </r>
    <r>
      <rPr>
        <sz val="7"/>
        <color theme="1"/>
        <rFont val="Times New Roman"/>
        <family val="1"/>
      </rPr>
      <t xml:space="preserve">       </t>
    </r>
    <r>
      <rPr>
        <sz val="12"/>
        <rFont val="Arial"/>
        <family val="2"/>
      </rPr>
      <t>Mae'r ystadegau'n deillio o LN17 (tarddiad ethnig) ac yn cael eu grwpio fel a ganlyn:</t>
    </r>
  </si>
  <si>
    <r>
      <t>9</t>
    </r>
    <r>
      <rPr>
        <sz val="7"/>
        <color theme="1"/>
        <rFont val="Times New Roman"/>
        <family val="1"/>
      </rPr>
      <t xml:space="preserve">       </t>
    </r>
    <r>
      <rPr>
        <sz val="12"/>
        <rFont val="Arial"/>
        <family val="2"/>
      </rPr>
      <t xml:space="preserve">Mae canrannau'n cael eu cyfrifo fel cyfran o'r dysgwyr sydd â tharddiad ethnig </t>
    </r>
    <r>
      <rPr>
        <i/>
        <sz val="12"/>
        <color theme="1"/>
        <rFont val="Arial"/>
        <family val="2"/>
      </rPr>
      <t>hysbys</t>
    </r>
    <r>
      <rPr>
        <sz val="12"/>
        <rFont val="Arial"/>
        <family val="2"/>
      </rPr>
      <t xml:space="preserve"> (hynny yw heb gynnwys y dysgwyr hynny lle LN17 = 90 neu 99). </t>
    </r>
  </si>
  <si>
    <t>Amddifadedd</t>
  </si>
  <si>
    <t>Adran 3: Manylion fesul maes pwnc sector</t>
  </si>
  <si>
    <r>
      <t>13</t>
    </r>
    <r>
      <rPr>
        <sz val="7"/>
        <color theme="1"/>
        <rFont val="Times New Roman"/>
        <family val="1"/>
      </rPr>
      <t xml:space="preserve">    </t>
    </r>
    <r>
      <rPr>
        <sz val="12"/>
        <rFont val="Arial"/>
        <family val="2"/>
      </rPr>
      <t>Mae'r cyfraddau llwyddo'n cael eu categoreiddio'n Goch, Melyn neu Wyrdd yn ôl y trothwyon a ddangosir yn y tabl isod:</t>
    </r>
  </si>
  <si>
    <r>
      <t>14</t>
    </r>
    <r>
      <rPr>
        <sz val="7"/>
        <color theme="1"/>
        <rFont val="Times New Roman"/>
        <family val="1"/>
      </rPr>
      <t xml:space="preserve">    </t>
    </r>
    <r>
      <rPr>
        <sz val="12"/>
        <rFont val="Arial"/>
        <family val="2"/>
      </rPr>
      <t>Yn y golofn olaf, rydym yn dangos y cymaryddion cenedlaethol. Nodir y rhain i roi cyd-destun yn unig ac nid ydynt yn effeithio ar y categorïau lliw.</t>
    </r>
  </si>
  <si>
    <t>PARTNERIAETH DYSGU OEDOLION YN Y GYMUNED: ADDYSG OEDOLION CYMRU</t>
  </si>
  <si>
    <t>Pob oed</t>
  </si>
  <si>
    <t>Pa mor ddifreintiedig yw'r cartref</t>
  </si>
  <si>
    <t>Gwyn</t>
  </si>
  <si>
    <t xml:space="preserve">Mwyaf difreintiedig </t>
  </si>
  <si>
    <t xml:space="preserve">Gwrywaidd </t>
  </si>
  <si>
    <t xml:space="preserve">Du </t>
  </si>
  <si>
    <t xml:space="preserve">Benywaidd </t>
  </si>
  <si>
    <t xml:space="preserve">Asiaidd </t>
  </si>
  <si>
    <t xml:space="preserve">Cymysg </t>
  </si>
  <si>
    <t xml:space="preserve">Cyfanswm </t>
  </si>
  <si>
    <t xml:space="preserve">Arall </t>
  </si>
  <si>
    <t>Lleiaf difreintiedig</t>
  </si>
  <si>
    <t>Lefel</t>
  </si>
  <si>
    <t>Maes Pwnc Sector</t>
  </si>
  <si>
    <t>Partneriaeth</t>
  </si>
  <si>
    <t>Lefel Mynediad</t>
  </si>
  <si>
    <t>Y Celfyddydau, Cyfryngau a Chyhoeddi</t>
  </si>
  <si>
    <t>Technoleg Gwybodaeth a Chyfathrebu</t>
  </si>
  <si>
    <t>Ieithoedd, Llenyddiaeth a Diwylliant</t>
  </si>
  <si>
    <t>Addysg Sylfaenol i Oedolion</t>
  </si>
  <si>
    <t>Saesneg ar gyfer Siaradwyr Ieithoedd Eraill</t>
  </si>
  <si>
    <t xml:space="preserve">Lefel 1 </t>
  </si>
  <si>
    <t xml:space="preserve">Lefel 2 </t>
  </si>
  <si>
    <t>Lefelau eraill</t>
  </si>
  <si>
    <t xml:space="preserve">(gan gynnwys rhai nas </t>
  </si>
  <si>
    <t>gwyddir)</t>
  </si>
  <si>
    <t xml:space="preserve">Addysg Sylfaenol i Oedolion </t>
  </si>
  <si>
    <t xml:space="preserve">Ac eithrio cyfres cymwysterau Sgiliau Hanfodol Cymru a gyflwynwyd ym mis Medi 2015 </t>
  </si>
  <si>
    <t>Nodyn: Ar gyfer sectorau maes pwnc â llai na 10 o weithgareddau dysgu, mae'r ffigurau yn y tabl wedi eu cuddio a'u disodli gyda '*'</t>
  </si>
  <si>
    <t>Graddfeydd categoreiddio:</t>
  </si>
  <si>
    <t>85% neu uwch</t>
  </si>
  <si>
    <t>Llai na 65%</t>
  </si>
  <si>
    <t>PARTNERIAETH DYSGU OEDOLION YN Y GYMUNED: CSYWLLT DYSGU</t>
  </si>
  <si>
    <t>PARTNERIAETH DYSGU OEDOLION YN Y GYMUNED: YSTRAD MYNACH</t>
  </si>
  <si>
    <t>PARTNERIAETH DYSGU OEDOLION YN Y GYMUNED: PEN-Y-BONT AR OGWR</t>
  </si>
  <si>
    <t>PARTNERIAETH DYSGU OEDOLION YN Y GYMUNED: CAERDYDD A’R FRO</t>
  </si>
  <si>
    <t>PARTNERIAETH DYSGU OEDOLION YN Y GYMUNED: SIR GAERFYRDDIN</t>
  </si>
  <si>
    <t>PARTNERIAETH DYSGU OEDOLION YN Y GYMUNED: CEREDIGION</t>
  </si>
  <si>
    <t>PARTNERIAETH DYSGU OEDOLION YN Y GYMUNED: SIR Y FFLINT</t>
  </si>
  <si>
    <t>PARTNERIAETH DYSGU OEDOLION YN Y GYMUNED: GWENT</t>
  </si>
  <si>
    <t>PARTNERIAETH DYSGU OEDOLION YN Y GYMUNED: GWYNEDD A MÔN</t>
  </si>
  <si>
    <t>PARTNERIAETH DYSGU OEDOLION YN Y GYMUNED: MERTHYR TUDFUL</t>
  </si>
  <si>
    <t>PARTNERIAETH DYSGU OEDOLION YN Y GYMUNED: CASTELL-NEDD PORT TALBOT</t>
  </si>
  <si>
    <t>PARTNERIAETH DYSGU OEDOLION YN Y GYMUNED: SIR BENFRO</t>
  </si>
  <si>
    <t>PARTNERIAETH DYSGU OEDOLION YN Y GYMUNED: POWYS</t>
  </si>
  <si>
    <t>PARTNERIAETH DYSGU OEDOLION YN Y GYMUNED: RHONDDA CYNON TAF</t>
  </si>
  <si>
    <t>PARTNERIAETH DYSGU OEDOLION YN Y GYMUNED: ABERTAWE</t>
  </si>
  <si>
    <t>PARTNERIAETH DYSGU OEDOLION YN Y GYMUNED: WRECSAM</t>
  </si>
  <si>
    <t>Completion</t>
  </si>
  <si>
    <t>Attainment</t>
  </si>
  <si>
    <t>Success</t>
  </si>
  <si>
    <t>Dark Green</t>
  </si>
  <si>
    <t>Green</t>
  </si>
  <si>
    <t>Orange</t>
  </si>
  <si>
    <t>Red</t>
  </si>
  <si>
    <t>Pan ddetholir partneriaeth DOG, diweddarir y tab ADD i ddangos data’r bartneriaeth honno.</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</si>
  <si>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</si>
  <si>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</si>
  <si>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</si>
  <si>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</si>
  <si>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</si>
  <si>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</si>
  <si>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</si>
  <si>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</si>
  <si>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2016/17</t>
  </si>
  <si>
    <t>Data dysgwyr cyd-destunol - 2016/17</t>
  </si>
  <si>
    <t>Cymaryddion Cenedlaethol 2016/17</t>
  </si>
  <si>
    <t>Ffynhonnell: Cofnod Dysgu Gydol Oes Cymru - data fel yr oedd ar 18 Rhagfyr 2017</t>
  </si>
  <si>
    <t>Cyfraddau llwyddiant yn ôl lefel a maes pwnc sector - 2016/17</t>
  </si>
  <si>
    <t xml:space="preserve">n/a </t>
  </si>
  <si>
    <t xml:space="preserve">* </t>
  </si>
  <si>
    <t>n/a</t>
  </si>
  <si>
    <r>
      <t>5</t>
    </r>
    <r>
      <rPr>
        <sz val="7"/>
        <color theme="1"/>
        <rFont val="Times New Roman"/>
        <family val="1"/>
      </rPr>
      <t xml:space="preserve">     </t>
    </r>
    <r>
      <rPr>
        <sz val="12"/>
        <color rgb="FF000000"/>
        <rFont val="Arial"/>
        <family val="2"/>
      </rPr>
      <t>Yn 2016/17, cafodd y rhan fwyaf o’r ddarpariaeth dysgu oedolion yn y gymuned ei darparu’n uniongyrchol gan sefydliadau addysg bellach, sef 65% o’r holl ddysgu oedolion yn y gymuned a ddarperir yng Nghymru. Roedd y dysgu a ddarparwyd gan awdurdodau lleol drwy ddefnyddio trefniadau breinio ar gyfer sefydliadau addysg bellach a’r dysgu oedolion yn y gymuned a ddarparwyd yn uniongyrchol gan awdurdodau lleol yn 8% a 27% o’r holl ddarpariaeth yn y drefn honno.</t>
    </r>
  </si>
  <si>
    <r>
      <t>11</t>
    </r>
    <r>
      <rPr>
        <sz val="7"/>
        <color theme="1"/>
        <rFont val="Times New Roman"/>
        <family val="1"/>
      </rPr>
      <t xml:space="preserve">  </t>
    </r>
    <r>
      <rPr>
        <sz val="12"/>
        <rFont val="Arial"/>
        <family val="2"/>
      </rPr>
      <t xml:space="preserve">Mae ail ran yr Adroddiad Canlyniadau Dysgwyr yn rhoi gwybodaeth gefndir am oedran y dysgwyr, eu rhyw, eu hethnigrwydd a lefelau amddifadedd.  Mae’n seiliedig ar broffil pob dysgwr a oedd yn astudio yn y bartneriaeth yn 2016/17.  </t>
    </r>
  </si>
  <si>
    <t>16  Os oes gennych unrhyw gwestiynau, neu sylwadau am yr Adroddiadau Canlyniadau Dysgwyr, anfonwch e-bost: post16quality@llyw.cymru</t>
  </si>
  <si>
    <t>07 Chwefror 2018</t>
  </si>
  <si>
    <t xml:space="preserve">Adroddiadau Deilliannau Dysgwyr 2016/17: </t>
  </si>
  <si>
    <r>
      <t>2</t>
    </r>
    <r>
      <rPr>
        <sz val="7"/>
        <color theme="1"/>
        <rFont val="Times New Roman"/>
        <family val="1"/>
      </rPr>
      <t xml:space="preserve">       </t>
    </r>
    <r>
      <rPr>
        <sz val="12"/>
        <rFont val="Arial"/>
        <family val="2"/>
      </rPr>
      <t>Mae holl ystadegau'r ADD yn deillio o Gofnod Dysgu Gydol Oes Cymru (LLWR) ac maen nhw wedi'u seilio ar ddyddiad cau blynyddol LLWR.  Ar gyfer 2016/17, y dyddiad cau oedd 18 Rhagfyr 2017.  Mae pob cyfeirnod yn y ddogfen hon sy'n cychwyn ag ‘LN’, ‘LP’, ‘LA’ neu ‘AW’ yn cyfeirio at feysydd LLWR.</t>
    </r>
  </si>
  <si>
    <r>
      <t>·</t>
    </r>
    <r>
      <rPr>
        <sz val="7"/>
        <color theme="1"/>
        <rFont val="Times New Roman"/>
        <family val="1"/>
      </rPr>
      <t xml:space="preserve">        </t>
    </r>
    <r>
      <rPr>
        <sz val="12"/>
        <rFont val="Arial"/>
        <family val="2"/>
      </rPr>
      <t>wedi'u cwblhau yn ystod 2016/17 (LA10); neu</t>
    </r>
  </si>
  <si>
    <r>
      <t>·</t>
    </r>
    <r>
      <rPr>
        <sz val="7"/>
        <color theme="1"/>
        <rFont val="Times New Roman"/>
        <family val="1"/>
      </rPr>
      <t xml:space="preserve">        </t>
    </r>
    <r>
      <rPr>
        <sz val="12"/>
        <rFont val="Arial"/>
        <family val="2"/>
      </rPr>
      <t>wedi'u cwblhau cyn 2016/17 ond a ddaeth i ben mewn gwirionedd yn ystod 2016/17 (LA30).</t>
    </r>
  </si>
  <si>
    <r>
      <t>10</t>
    </r>
    <r>
      <rPr>
        <sz val="7"/>
        <color theme="1"/>
        <rFont val="Times New Roman"/>
        <family val="1"/>
      </rPr>
      <t xml:space="preserve">    </t>
    </r>
    <r>
      <rPr>
        <sz val="12"/>
        <rFont val="Arial"/>
        <family val="2"/>
      </rPr>
      <t>Mae'r ystadegau'n deillio o fapio LP09 (Cod Post wrth ddechrau'r Rhaglen Ddysgu) mewn perthynas â Mynegai Amddifadedd Lluosog Cymru 2014. Mynegai Amddifadedd Lluosog Cymru yw mesur swyddogol amddifadedd mewn ardaloedd bach o Gymru. Mae'r ystadegau'n cael eu grwpio fesul pumed rhan, hynny yw mae'r ganran o ddysgwyr sy'n byw yn y pumed rhan sy'n cynnwys yr ardaloedd mwyaf difreintiedig yn cael ei chofnodi yn rhes gyntaf y tabl, y ganran o ddysgwyr sy'n byw yn y pumed rhan nesaf o ran amddifadedd yn yr ail res ac yn y blaen.</t>
    </r>
  </si>
  <si>
    <r>
      <t>11</t>
    </r>
    <r>
      <rPr>
        <sz val="7"/>
        <color theme="1"/>
        <rFont val="Times New Roman"/>
        <family val="1"/>
      </rPr>
      <t xml:space="preserve">  </t>
    </r>
    <r>
      <rPr>
        <sz val="12"/>
        <rFont val="Arial"/>
        <family val="2"/>
      </rPr>
      <t>Mae lefel y cymhwyster a'i fath yn deillio o LA06 ac  LA22.  Pan fo LA06 yn cynnwys Rhif Achredu Cymhwyster dilys sydd i’w weld ar gronfa ddata Cymwysterau yng Nghymru, mae'r lefel a'r math yn deillio o Cymwysterau yng Nghymru.   Os yw LA06 yn cynnwys cod generig, mae'r lefel a'r math yn cael eu mapio o LA22 a 3ydd a 4ydd nod LA06 yn y drefn honno.</t>
    </r>
  </si>
  <si>
    <r>
      <t>12</t>
    </r>
    <r>
      <rPr>
        <sz val="7"/>
        <color theme="1"/>
        <rFont val="Times New Roman"/>
        <family val="1"/>
      </rPr>
      <t xml:space="preserve">  </t>
    </r>
    <r>
      <rPr>
        <sz val="12"/>
        <rFont val="Arial"/>
        <family val="2"/>
      </rPr>
      <t>Mae'r maes pwnc sector yn deillio o LA06 ac LA21.  Pan fo LA06 yn cynnwys Rhif Achredu Cymhwyster dilys sydd i’w weld ar gronfa ddata Cymwysterau yng Nghymru, mae'r maes pwnc sector yn deillio o Cymwysterau yng Nghymru.  Os yw LA06 yn cynnwys cod generig, mae'r maes pwnc sector yn cael ei fapio o LA31  (ac eithrio cymwysterau mewn sgiliau allweddol sy'n cael eu mapio'n uniongyrchol mewn perthynas â maes pwnc sector 14(c)).</t>
    </r>
  </si>
  <si>
    <t>I gael rhagor o wybodaeth, anfonwch e-bost i post16quality@llyw.cymru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</si>
</sst>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1">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sz val="11.5"/>
      <name val="Arial"/>
      <family val="2"/>
    </font>
    <font>
      <b/>
      <sz val="12"/>
      <name val="Arial"/>
      <family val="2"/>
    </font>
    <font>
      <sz val="12"/>
      <color indexed="8"/>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sz val="8"/>
      <color theme="1"/>
      <name val="Arial"/>
      <family val="2"/>
    </font>
    <font>
      <i/>
      <sz val="12"/>
      <color theme="1"/>
      <name val="Arial"/>
      <family val="2"/>
    </font>
    <font>
      <b/>
      <sz val="10"/>
      <name val="Arial Unicode MS"/>
      <family val="2"/>
    </font>
    <font>
      <sz val="8"/>
      <color rgb="FF000000"/>
      <name val="Tahoma"/>
      <family val="2"/>
    </font>
    <font>
      <sz val="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339966"/>
        <bgColor indexed="64"/>
      </patternFill>
    </fill>
    <fill>
      <patternFill patternType="solid">
        <fgColor rgb="FFCCFFCC"/>
        <bgColor indexed="64"/>
      </patternFill>
    </fill>
    <fill>
      <patternFill patternType="solid">
        <fgColor rgb="FFFF0000"/>
        <bgColor indexed="64"/>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11">
    <xf numFmtId="0" fontId="0"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6" fillId="0" borderId="0"/>
    <xf numFmtId="0" fontId="3" fillId="0" borderId="0"/>
    <xf numFmtId="0" fontId="2" fillId="0" borderId="0"/>
    <xf numFmtId="0" fontId="1" fillId="0" borderId="0"/>
    <xf numFmtId="0" fontId="1" fillId="0" borderId="0"/>
  </cellStyleXfs>
  <cellXfs count="231">
    <xf numFmtId="0" fontId="0" fillId="0" borderId="0" xfId="0"/>
    <xf numFmtId="3" fontId="7" fillId="0" borderId="0" xfId="0" applyNumberFormat="1" applyFont="1" applyBorder="1" applyAlignment="1">
      <alignment vertical="center"/>
    </xf>
    <xf numFmtId="3" fontId="11" fillId="0" borderId="0" xfId="0" applyNumberFormat="1" applyFont="1" applyBorder="1" applyAlignment="1">
      <alignment horizontal="left" vertical="center" wrapText="1"/>
    </xf>
    <xf numFmtId="0" fontId="0" fillId="0" borderId="0" xfId="0" applyBorder="1"/>
    <xf numFmtId="164" fontId="17" fillId="0" borderId="0" xfId="0" applyNumberFormat="1" applyFont="1" applyBorder="1" applyAlignment="1">
      <alignment horizontal="center" vertical="center"/>
    </xf>
    <xf numFmtId="164" fontId="17" fillId="0" borderId="0" xfId="1" applyNumberFormat="1" applyFont="1" applyBorder="1" applyAlignment="1">
      <alignment horizontal="center" vertical="center"/>
    </xf>
    <xf numFmtId="0" fontId="17" fillId="0" borderId="0" xfId="0" applyNumberFormat="1" applyFont="1" applyFill="1" applyBorder="1" applyAlignment="1"/>
    <xf numFmtId="9" fontId="22" fillId="3" borderId="0" xfId="0" applyNumberFormat="1" applyFont="1" applyFill="1" applyBorder="1" applyAlignment="1">
      <alignment horizontal="center" vertical="center" wrapText="1"/>
    </xf>
    <xf numFmtId="9" fontId="22" fillId="4" borderId="0" xfId="0" applyNumberFormat="1" applyFont="1" applyFill="1" applyBorder="1" applyAlignment="1">
      <alignment horizontal="center" vertical="center" wrapText="1"/>
    </xf>
    <xf numFmtId="0" fontId="5" fillId="0" borderId="6" xfId="3" applyBorder="1"/>
    <xf numFmtId="0" fontId="5" fillId="0" borderId="6" xfId="3" applyFill="1" applyBorder="1"/>
    <xf numFmtId="0" fontId="0" fillId="0" borderId="10" xfId="0" applyBorder="1"/>
    <xf numFmtId="0" fontId="5" fillId="0" borderId="7" xfId="3" applyFill="1" applyBorder="1"/>
    <xf numFmtId="0" fontId="0" fillId="0" borderId="11" xfId="0" applyBorder="1"/>
    <xf numFmtId="0" fontId="6" fillId="0" borderId="13" xfId="0" applyFont="1" applyBorder="1"/>
    <xf numFmtId="0" fontId="6" fillId="0" borderId="13" xfId="0" applyFont="1" applyBorder="1" applyAlignment="1">
      <alignment horizontal="right"/>
    </xf>
    <xf numFmtId="0" fontId="5" fillId="0" borderId="15" xfId="3" applyBorder="1"/>
    <xf numFmtId="0" fontId="38" fillId="0" borderId="8" xfId="3" applyFont="1" applyBorder="1" applyAlignment="1">
      <alignment horizontal="center" vertical="top" wrapText="1"/>
    </xf>
    <xf numFmtId="0" fontId="6" fillId="0" borderId="14" xfId="0" applyFont="1" applyBorder="1" applyAlignment="1">
      <alignment horizontal="right"/>
    </xf>
    <xf numFmtId="0" fontId="0" fillId="0" borderId="6" xfId="0" applyBorder="1"/>
    <xf numFmtId="0" fontId="0" fillId="0" borderId="7" xfId="0" applyBorder="1"/>
    <xf numFmtId="0" fontId="0" fillId="0" borderId="17" xfId="0" applyBorder="1"/>
    <xf numFmtId="0" fontId="0" fillId="0" borderId="15" xfId="0" applyBorder="1"/>
    <xf numFmtId="0" fontId="0" fillId="0" borderId="18" xfId="0" applyBorder="1"/>
    <xf numFmtId="0" fontId="0" fillId="0" borderId="19" xfId="0" applyBorder="1"/>
    <xf numFmtId="0" fontId="6" fillId="0" borderId="15" xfId="0" applyFont="1" applyBorder="1"/>
    <xf numFmtId="0" fontId="6" fillId="0" borderId="18" xfId="0" applyFont="1" applyBorder="1"/>
    <xf numFmtId="0" fontId="6" fillId="0" borderId="19" xfId="0" applyFont="1" applyBorder="1"/>
    <xf numFmtId="0" fontId="6" fillId="0" borderId="15"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1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7" fillId="0" borderId="0" xfId="0" applyFont="1" applyFill="1" applyBorder="1" applyAlignment="1"/>
    <xf numFmtId="0" fontId="17" fillId="0" borderId="0" xfId="0" applyNumberFormat="1" applyFont="1" applyFill="1" applyBorder="1" applyAlignment="1">
      <alignment wrapText="1"/>
    </xf>
    <xf numFmtId="0" fontId="38" fillId="0" borderId="15" xfId="3" applyFont="1" applyBorder="1" applyAlignment="1">
      <alignment horizontal="center" vertical="top" wrapText="1"/>
    </xf>
    <xf numFmtId="0" fontId="17" fillId="0" borderId="7" xfId="0" applyFont="1" applyFill="1" applyBorder="1" applyAlignment="1"/>
    <xf numFmtId="0" fontId="17" fillId="0" borderId="17" xfId="0" applyNumberFormat="1" applyFont="1" applyFill="1" applyBorder="1" applyAlignment="1"/>
    <xf numFmtId="0" fontId="17" fillId="0" borderId="17" xfId="0" applyFont="1" applyFill="1" applyBorder="1" applyAlignment="1"/>
    <xf numFmtId="0" fontId="17" fillId="0" borderId="17" xfId="0" applyNumberFormat="1" applyFont="1" applyFill="1" applyBorder="1" applyAlignment="1">
      <alignment wrapText="1"/>
    </xf>
    <xf numFmtId="0" fontId="17" fillId="0" borderId="11" xfId="0" applyNumberFormat="1" applyFont="1" applyFill="1" applyBorder="1" applyAlignment="1">
      <alignment wrapText="1"/>
    </xf>
    <xf numFmtId="9" fontId="22" fillId="3" borderId="5" xfId="0" applyNumberFormat="1" applyFont="1" applyFill="1" applyBorder="1" applyAlignment="1">
      <alignment horizontal="center" vertical="center" wrapText="1"/>
    </xf>
    <xf numFmtId="9" fontId="22" fillId="3" borderId="16" xfId="0" applyNumberFormat="1" applyFont="1" applyFill="1" applyBorder="1" applyAlignment="1">
      <alignment horizontal="center" vertical="center" wrapText="1"/>
    </xf>
    <xf numFmtId="9" fontId="22" fillId="4" borderId="16" xfId="0" applyNumberFormat="1" applyFont="1" applyFill="1" applyBorder="1" applyAlignment="1">
      <alignment horizontal="center" vertical="center" wrapText="1"/>
    </xf>
    <xf numFmtId="9" fontId="22" fillId="3" borderId="20" xfId="0" applyNumberFormat="1" applyFont="1" applyFill="1" applyBorder="1" applyAlignment="1">
      <alignment horizontal="center" vertical="center" wrapText="1"/>
    </xf>
    <xf numFmtId="9" fontId="22" fillId="4" borderId="6" xfId="0" applyNumberFormat="1" applyFont="1" applyFill="1" applyBorder="1" applyAlignment="1">
      <alignment horizontal="center" vertical="center" wrapText="1"/>
    </xf>
    <xf numFmtId="9" fontId="22" fillId="3" borderId="21" xfId="0" applyNumberFormat="1" applyFont="1" applyFill="1" applyBorder="1" applyAlignment="1">
      <alignment horizontal="center" vertical="center" wrapText="1"/>
    </xf>
    <xf numFmtId="9" fontId="22" fillId="3" borderId="6" xfId="0" applyNumberFormat="1" applyFont="1" applyFill="1" applyBorder="1" applyAlignment="1">
      <alignment horizontal="center" vertical="center" wrapText="1"/>
    </xf>
    <xf numFmtId="9" fontId="22" fillId="4" borderId="21" xfId="0" applyNumberFormat="1" applyFont="1" applyFill="1" applyBorder="1" applyAlignment="1">
      <alignment horizontal="center" vertical="center" wrapText="1"/>
    </xf>
    <xf numFmtId="9" fontId="22" fillId="4" borderId="7" xfId="0" applyNumberFormat="1" applyFont="1" applyFill="1" applyBorder="1" applyAlignment="1">
      <alignment horizontal="center" vertical="center" wrapText="1"/>
    </xf>
    <xf numFmtId="9" fontId="22" fillId="4" borderId="17" xfId="0" applyNumberFormat="1" applyFont="1" applyFill="1" applyBorder="1" applyAlignment="1">
      <alignment horizontal="center" vertical="center" wrapText="1"/>
    </xf>
    <xf numFmtId="9" fontId="22" fillId="3" borderId="17" xfId="0" applyNumberFormat="1" applyFont="1" applyFill="1" applyBorder="1" applyAlignment="1">
      <alignment horizontal="center" vertical="center" wrapText="1"/>
    </xf>
    <xf numFmtId="9" fontId="22" fillId="4" borderId="11" xfId="0" applyNumberFormat="1" applyFont="1" applyFill="1" applyBorder="1" applyAlignment="1">
      <alignment horizontal="center" vertical="center" wrapText="1"/>
    </xf>
    <xf numFmtId="164" fontId="17" fillId="0" borderId="5" xfId="1" applyNumberFormat="1" applyFont="1" applyBorder="1" applyAlignment="1">
      <alignment horizontal="center" vertical="center"/>
    </xf>
    <xf numFmtId="164" fontId="17" fillId="0" borderId="16" xfId="1" applyNumberFormat="1" applyFont="1" applyBorder="1" applyAlignment="1">
      <alignment horizontal="center" vertical="center"/>
    </xf>
    <xf numFmtId="164" fontId="17" fillId="0" borderId="9" xfId="1" applyNumberFormat="1" applyFont="1" applyBorder="1" applyAlignment="1">
      <alignment horizontal="center" vertical="center"/>
    </xf>
    <xf numFmtId="164" fontId="17" fillId="0" borderId="6"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17" xfId="1" applyNumberFormat="1" applyFont="1" applyBorder="1" applyAlignment="1">
      <alignment horizontal="center" vertical="center"/>
    </xf>
    <xf numFmtId="164" fontId="17" fillId="0" borderId="11" xfId="1" applyNumberFormat="1" applyFont="1" applyBorder="1" applyAlignment="1">
      <alignment horizontal="center" vertical="center"/>
    </xf>
    <xf numFmtId="164" fontId="17" fillId="0" borderId="5" xfId="0" applyNumberFormat="1" applyFont="1" applyBorder="1" applyAlignment="1">
      <alignment horizontal="center" vertical="center"/>
    </xf>
    <xf numFmtId="164" fontId="17" fillId="0" borderId="16" xfId="0" applyNumberFormat="1" applyFont="1" applyBorder="1" applyAlignment="1">
      <alignment horizontal="center" vertical="center"/>
    </xf>
    <xf numFmtId="164" fontId="17" fillId="0" borderId="9" xfId="0" applyNumberFormat="1" applyFont="1" applyBorder="1" applyAlignment="1">
      <alignment horizontal="center" vertical="center"/>
    </xf>
    <xf numFmtId="164" fontId="17" fillId="0" borderId="6" xfId="0" applyNumberFormat="1" applyFont="1" applyBorder="1" applyAlignment="1">
      <alignment horizontal="center" vertical="center"/>
    </xf>
    <xf numFmtId="164" fontId="17" fillId="0" borderId="10" xfId="0" applyNumberFormat="1" applyFont="1" applyBorder="1" applyAlignment="1">
      <alignment horizontal="center" vertical="center"/>
    </xf>
    <xf numFmtId="0" fontId="6" fillId="0" borderId="12" xfId="0" applyFont="1" applyBorder="1" applyAlignment="1">
      <alignment horizontal="right"/>
    </xf>
    <xf numFmtId="0" fontId="6" fillId="0" borderId="0" xfId="0" applyFont="1" applyBorder="1" applyAlignment="1">
      <alignment horizontal="right"/>
    </xf>
    <xf numFmtId="9" fontId="13" fillId="0" borderId="0" xfId="2" applyFont="1"/>
    <xf numFmtId="9" fontId="10" fillId="0" borderId="0" xfId="2" applyFont="1"/>
    <xf numFmtId="164" fontId="0" fillId="0" borderId="0" xfId="2" applyNumberFormat="1" applyFont="1" applyAlignment="1">
      <alignment horizontal="center"/>
    </xf>
    <xf numFmtId="164" fontId="6" fillId="0" borderId="0" xfId="2" applyNumberFormat="1" applyFont="1" applyBorder="1" applyAlignment="1">
      <alignment horizontal="center" vertical="center"/>
    </xf>
    <xf numFmtId="164" fontId="6" fillId="0" borderId="3" xfId="2" applyNumberFormat="1" applyFont="1" applyBorder="1" applyAlignment="1">
      <alignment horizontal="center" vertical="center"/>
    </xf>
    <xf numFmtId="165" fontId="9" fillId="0" borderId="0" xfId="2" applyNumberFormat="1" applyFont="1" applyAlignment="1"/>
    <xf numFmtId="165" fontId="9" fillId="0" borderId="0" xfId="2" applyNumberFormat="1" applyFont="1"/>
    <xf numFmtId="165" fontId="9" fillId="0" borderId="3" xfId="2" applyNumberFormat="1" applyFont="1" applyBorder="1" applyAlignment="1"/>
    <xf numFmtId="165" fontId="9" fillId="0" borderId="0" xfId="2" applyNumberFormat="1" applyFont="1" applyBorder="1" applyAlignment="1"/>
    <xf numFmtId="0" fontId="6" fillId="0" borderId="12" xfId="0" applyFont="1" applyBorder="1"/>
    <xf numFmtId="3" fontId="6" fillId="0" borderId="13" xfId="0" applyNumberFormat="1" applyFont="1" applyBorder="1" applyAlignment="1">
      <alignment vertical="center"/>
    </xf>
    <xf numFmtId="3" fontId="19" fillId="0" borderId="13" xfId="0" applyNumberFormat="1" applyFont="1" applyBorder="1" applyAlignment="1">
      <alignment vertical="center"/>
    </xf>
    <xf numFmtId="3" fontId="6" fillId="0" borderId="14" xfId="0" applyNumberFormat="1" applyFont="1" applyBorder="1" applyAlignment="1">
      <alignment vertical="center"/>
    </xf>
    <xf numFmtId="3" fontId="8" fillId="0" borderId="0" xfId="0" applyNumberFormat="1" applyFont="1" applyBorder="1" applyAlignment="1">
      <alignment horizontal="left" vertical="center" wrapText="1"/>
    </xf>
    <xf numFmtId="0" fontId="9" fillId="0" borderId="0" xfId="0" applyFont="1" applyAlignment="1"/>
    <xf numFmtId="0" fontId="9" fillId="0" borderId="0" xfId="0" applyFont="1"/>
    <xf numFmtId="0" fontId="10" fillId="0" borderId="0" xfId="0" applyFont="1"/>
    <xf numFmtId="0" fontId="10" fillId="0" borderId="0" xfId="0" applyFont="1" applyAlignment="1"/>
    <xf numFmtId="3" fontId="12" fillId="0" borderId="0" xfId="0" applyNumberFormat="1" applyFont="1" applyBorder="1" applyAlignment="1">
      <alignment horizontal="left" vertical="center" wrapText="1"/>
    </xf>
    <xf numFmtId="0" fontId="13" fillId="0" borderId="0" xfId="0" applyFont="1"/>
    <xf numFmtId="0" fontId="14" fillId="0" borderId="0" xfId="0" applyFont="1"/>
    <xf numFmtId="3" fontId="12" fillId="0" borderId="0" xfId="0" applyNumberFormat="1" applyFont="1" applyBorder="1" applyAlignment="1">
      <alignment horizontal="right" vertical="center" wrapText="1"/>
    </xf>
    <xf numFmtId="0" fontId="13" fillId="0" borderId="0" xfId="0" applyFont="1" applyAlignment="1">
      <alignment horizontal="right"/>
    </xf>
    <xf numFmtId="0" fontId="13" fillId="0" borderId="0" xfId="0" applyNumberFormat="1" applyFont="1" applyBorder="1" applyAlignment="1">
      <alignment horizontal="right" vertical="center" wrapText="1"/>
    </xf>
    <xf numFmtId="0" fontId="0" fillId="0" borderId="0" xfId="0" applyBorder="1" applyAlignment="1"/>
    <xf numFmtId="0" fontId="0" fillId="0" borderId="0" xfId="0" applyFill="1" applyBorder="1" applyAlignment="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0" fontId="6" fillId="0" borderId="0" xfId="0" applyFont="1" applyBorder="1"/>
    <xf numFmtId="0" fontId="18" fillId="2" borderId="1" xfId="0" applyFont="1" applyFill="1" applyBorder="1" applyAlignment="1">
      <alignment vertical="center"/>
    </xf>
    <xf numFmtId="0" fontId="6" fillId="2" borderId="1" xfId="0" applyFont="1" applyFill="1" applyBorder="1"/>
    <xf numFmtId="0" fontId="6" fillId="0" borderId="0" xfId="0" applyFont="1" applyBorder="1" applyAlignment="1">
      <alignment vertical="center"/>
    </xf>
    <xf numFmtId="9" fontId="6" fillId="0" borderId="0" xfId="0" applyNumberFormat="1" applyFont="1" applyBorder="1" applyAlignment="1">
      <alignment horizontal="center" vertical="center"/>
    </xf>
    <xf numFmtId="0" fontId="6" fillId="0" borderId="2" xfId="0" applyFont="1" applyBorder="1" applyAlignment="1">
      <alignment vertical="center"/>
    </xf>
    <xf numFmtId="164" fontId="6" fillId="0" borderId="0" xfId="0" applyNumberFormat="1" applyFont="1" applyBorder="1" applyAlignment="1">
      <alignment horizontal="center" vertical="center"/>
    </xf>
    <xf numFmtId="0" fontId="6" fillId="0" borderId="0" xfId="0" applyFont="1" applyBorder="1" applyAlignment="1">
      <alignment horizontal="left" vertical="center" wrapText="1"/>
    </xf>
    <xf numFmtId="0" fontId="18" fillId="0" borderId="0" xfId="0" applyFont="1" applyBorder="1" applyAlignment="1">
      <alignment vertical="center"/>
    </xf>
    <xf numFmtId="0" fontId="6" fillId="0" borderId="3" xfId="0" applyFont="1" applyBorder="1" applyAlignment="1">
      <alignment vertical="center"/>
    </xf>
    <xf numFmtId="164" fontId="6" fillId="0" borderId="3" xfId="0" applyNumberFormat="1" applyFont="1" applyBorder="1" applyAlignment="1">
      <alignment horizontal="center" vertical="center"/>
    </xf>
    <xf numFmtId="0" fontId="6" fillId="0" borderId="3" xfId="0" applyFont="1" applyBorder="1" applyAlignment="1">
      <alignment horizontal="left" vertical="center" wrapText="1"/>
    </xf>
    <xf numFmtId="0" fontId="15" fillId="0" borderId="0" xfId="0" applyFont="1" applyAlignment="1">
      <alignment vertical="center"/>
    </xf>
    <xf numFmtId="0" fontId="7" fillId="0" borderId="0" xfId="0" applyFont="1" applyAlignment="1">
      <alignment vertical="center"/>
    </xf>
    <xf numFmtId="0" fontId="19" fillId="0" borderId="0" xfId="0" applyFont="1"/>
    <xf numFmtId="0" fontId="19" fillId="0" borderId="0" xfId="0" applyFont="1" applyAlignment="1">
      <alignment horizontal="left"/>
    </xf>
    <xf numFmtId="0" fontId="16" fillId="2" borderId="1" xfId="0" applyFont="1" applyFill="1" applyBorder="1" applyAlignment="1">
      <alignment horizontal="center" vertical="center" wrapText="1"/>
    </xf>
    <xf numFmtId="0" fontId="20" fillId="2" borderId="1" xfId="0" applyFont="1" applyFill="1" applyBorder="1" applyAlignment="1">
      <alignment horizontal="center"/>
    </xf>
    <xf numFmtId="0" fontId="18" fillId="0" borderId="0" xfId="0" applyFont="1" applyFill="1" applyBorder="1" applyAlignment="1">
      <alignment horizontal="center" vertical="center" wrapText="1"/>
    </xf>
    <xf numFmtId="0" fontId="6" fillId="0" borderId="0" xfId="0" applyFont="1"/>
    <xf numFmtId="0" fontId="18" fillId="0" borderId="0" xfId="0" applyFont="1" applyFill="1" applyBorder="1" applyAlignment="1"/>
    <xf numFmtId="164" fontId="6" fillId="0" borderId="0" xfId="0" applyNumberFormat="1" applyFont="1" applyAlignment="1">
      <alignment horizontal="center"/>
    </xf>
    <xf numFmtId="0" fontId="6" fillId="0" borderId="0" xfId="0" applyFont="1" applyFill="1" applyBorder="1" applyAlignment="1">
      <alignment horizontal="left"/>
    </xf>
    <xf numFmtId="0" fontId="18" fillId="0" borderId="0" xfId="0" applyFont="1" applyFill="1" applyBorder="1" applyAlignment="1">
      <alignment wrapText="1"/>
    </xf>
    <xf numFmtId="0" fontId="6" fillId="0" borderId="0" xfId="0" applyNumberFormat="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19" fillId="0" borderId="0" xfId="0" applyFont="1" applyFill="1" applyBorder="1" applyAlignment="1"/>
    <xf numFmtId="0" fontId="18" fillId="0" borderId="3" xfId="0" applyFont="1" applyFill="1" applyBorder="1" applyAlignment="1">
      <alignment horizontal="left" wrapText="1"/>
    </xf>
    <xf numFmtId="0" fontId="6" fillId="0" borderId="3" xfId="0" applyFont="1" applyBorder="1"/>
    <xf numFmtId="164" fontId="6" fillId="0" borderId="3" xfId="0" applyNumberFormat="1" applyFont="1" applyBorder="1" applyAlignment="1">
      <alignment horizontal="center"/>
    </xf>
    <xf numFmtId="0" fontId="6" fillId="0" borderId="3" xfId="0" applyFont="1" applyFill="1" applyBorder="1" applyAlignment="1">
      <alignment horizontal="left"/>
    </xf>
    <xf numFmtId="3" fontId="6" fillId="0" borderId="0" xfId="0" applyNumberFormat="1" applyFont="1" applyFill="1" applyBorder="1" applyAlignment="1">
      <alignment horizontal="center" wrapText="1"/>
    </xf>
    <xf numFmtId="9" fontId="23" fillId="0" borderId="0" xfId="0" applyNumberFormat="1" applyFont="1" applyBorder="1" applyAlignment="1">
      <alignment horizontal="center"/>
    </xf>
    <xf numFmtId="0" fontId="23" fillId="0" borderId="0" xfId="0" applyFont="1" applyAlignment="1">
      <alignment horizontal="right"/>
    </xf>
    <xf numFmtId="0" fontId="6" fillId="0" borderId="0" xfId="0" applyFont="1" applyAlignment="1">
      <alignment vertical="center"/>
    </xf>
    <xf numFmtId="0" fontId="18" fillId="0" borderId="0" xfId="0" applyFont="1"/>
    <xf numFmtId="0" fontId="24" fillId="0" borderId="0" xfId="0" applyFont="1"/>
    <xf numFmtId="0" fontId="2" fillId="0" borderId="0" xfId="8" applyFill="1"/>
    <xf numFmtId="0" fontId="6" fillId="0" borderId="0" xfId="6"/>
    <xf numFmtId="0" fontId="6" fillId="5" borderId="0" xfId="6" applyFill="1"/>
    <xf numFmtId="0" fontId="6" fillId="0" borderId="0" xfId="6" applyFont="1" applyBorder="1"/>
    <xf numFmtId="3" fontId="19" fillId="0" borderId="0" xfId="6" applyNumberFormat="1" applyFont="1" applyBorder="1" applyAlignment="1">
      <alignment vertical="center"/>
    </xf>
    <xf numFmtId="0" fontId="19" fillId="0" borderId="0" xfId="6" applyFont="1" applyBorder="1"/>
    <xf numFmtId="0" fontId="25" fillId="0" borderId="0" xfId="0" applyFont="1" applyFill="1"/>
    <xf numFmtId="0" fontId="25" fillId="0" borderId="0" xfId="0" applyFont="1" applyFill="1" applyProtection="1"/>
    <xf numFmtId="10" fontId="25" fillId="0" borderId="0" xfId="3" applyNumberFormat="1" applyFont="1"/>
    <xf numFmtId="1" fontId="25" fillId="0" borderId="0" xfId="0" applyNumberFormat="1" applyFont="1" applyFill="1" applyProtection="1"/>
    <xf numFmtId="10" fontId="25" fillId="0" borderId="0" xfId="0" applyNumberFormat="1" applyFont="1" applyFill="1" applyProtection="1"/>
    <xf numFmtId="9" fontId="40" fillId="0" borderId="0" xfId="0" applyNumberFormat="1" applyFont="1" applyAlignment="1"/>
    <xf numFmtId="0" fontId="25" fillId="0" borderId="0" xfId="0" applyFont="1" applyFill="1" applyAlignment="1" applyProtection="1">
      <alignment horizontal="right"/>
    </xf>
    <xf numFmtId="1" fontId="25" fillId="0" borderId="0" xfId="0" applyNumberFormat="1" applyFont="1" applyFill="1"/>
    <xf numFmtId="9" fontId="25" fillId="0" borderId="0" xfId="0" applyNumberFormat="1" applyFont="1" applyFill="1" applyProtection="1"/>
    <xf numFmtId="9" fontId="25" fillId="0" borderId="0" xfId="0" applyNumberFormat="1" applyFont="1" applyFill="1" applyBorder="1" applyAlignment="1" applyProtection="1">
      <alignment horizontal="left" vertical="center" wrapText="1"/>
    </xf>
    <xf numFmtId="9" fontId="25" fillId="0" borderId="0" xfId="0" applyNumberFormat="1" applyFont="1" applyFill="1" applyAlignment="1" applyProtection="1"/>
    <xf numFmtId="0" fontId="0" fillId="0" borderId="8" xfId="0" applyBorder="1" applyProtection="1">
      <protection locked="0"/>
    </xf>
    <xf numFmtId="164" fontId="17" fillId="0" borderId="0" xfId="1" applyNumberFormat="1" applyFont="1" applyBorder="1" applyAlignment="1" applyProtection="1">
      <alignment horizontal="center" vertical="center"/>
      <protection hidden="1"/>
    </xf>
    <xf numFmtId="164" fontId="18" fillId="0" borderId="0" xfId="1" applyNumberFormat="1" applyFont="1" applyBorder="1" applyAlignment="1" applyProtection="1">
      <alignment horizontal="center" vertical="center"/>
      <protection hidden="1"/>
    </xf>
    <xf numFmtId="164" fontId="17" fillId="0" borderId="0" xfId="0" applyNumberFormat="1" applyFont="1" applyBorder="1" applyAlignment="1" applyProtection="1">
      <alignment horizontal="center" vertical="center"/>
      <protection hidden="1"/>
    </xf>
    <xf numFmtId="9" fontId="22" fillId="4" borderId="0" xfId="0" applyNumberFormat="1" applyFont="1" applyFill="1" applyBorder="1" applyAlignment="1" applyProtection="1">
      <alignment horizontal="center" vertical="center" wrapText="1"/>
      <protection hidden="1"/>
    </xf>
    <xf numFmtId="9" fontId="22" fillId="4" borderId="3" xfId="0" applyNumberFormat="1" applyFont="1" applyFill="1" applyBorder="1" applyAlignment="1" applyProtection="1">
      <alignment horizontal="center" vertical="center" wrapText="1"/>
      <protection hidden="1"/>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vertical="center"/>
    </xf>
    <xf numFmtId="0" fontId="19" fillId="0" borderId="3" xfId="0" applyFont="1" applyBorder="1" applyAlignment="1">
      <alignment horizontal="left" vertical="center"/>
    </xf>
    <xf numFmtId="0" fontId="0" fillId="0" borderId="3" xfId="0" applyBorder="1"/>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164" fontId="17" fillId="0" borderId="3" xfId="0" applyNumberFormat="1" applyFont="1" applyBorder="1" applyAlignment="1" applyProtection="1">
      <alignment horizontal="center" vertical="center"/>
      <protection hidden="1"/>
    </xf>
    <xf numFmtId="9" fontId="6" fillId="0" borderId="0" xfId="0" applyNumberFormat="1" applyFont="1" applyBorder="1" applyAlignment="1" applyProtection="1">
      <alignment horizontal="center" vertical="center"/>
      <protection hidden="1"/>
    </xf>
    <xf numFmtId="9" fontId="6" fillId="0" borderId="3" xfId="0" applyNumberFormat="1" applyFont="1" applyBorder="1" applyAlignment="1" applyProtection="1">
      <alignment horizontal="center" vertical="center"/>
      <protection hidden="1"/>
    </xf>
    <xf numFmtId="0" fontId="27" fillId="0" borderId="0" xfId="9" applyFont="1" applyFill="1" applyAlignment="1">
      <alignment vertical="center"/>
    </xf>
    <xf numFmtId="0" fontId="1" fillId="0" borderId="0" xfId="9"/>
    <xf numFmtId="0" fontId="1" fillId="0" borderId="0" xfId="9" applyFont="1" applyFill="1" applyAlignment="1">
      <alignment vertical="center"/>
    </xf>
    <xf numFmtId="0" fontId="28" fillId="0" borderId="0" xfId="9" applyFont="1" applyFill="1" applyAlignment="1">
      <alignment vertical="center"/>
    </xf>
    <xf numFmtId="0" fontId="29" fillId="0" borderId="0" xfId="9" applyFont="1" applyFill="1" applyAlignment="1">
      <alignment vertical="center"/>
    </xf>
    <xf numFmtId="0" fontId="1" fillId="0" borderId="0" xfId="9" applyFont="1" applyFill="1" applyAlignment="1">
      <alignment horizontal="justify" vertical="center"/>
    </xf>
    <xf numFmtId="0" fontId="29" fillId="0" borderId="0" xfId="9" applyFont="1" applyFill="1" applyAlignment="1">
      <alignment horizontal="justify" vertical="center"/>
    </xf>
    <xf numFmtId="0" fontId="31" fillId="0" borderId="0" xfId="9" applyFont="1" applyFill="1" applyAlignment="1">
      <alignment horizontal="justify" vertical="center"/>
    </xf>
    <xf numFmtId="0" fontId="33" fillId="0" borderId="0" xfId="9" applyFont="1" applyFill="1" applyAlignment="1">
      <alignment horizontal="justify" vertical="center"/>
    </xf>
    <xf numFmtId="0" fontId="34" fillId="0" borderId="0" xfId="9" applyFont="1" applyFill="1" applyAlignment="1">
      <alignment horizontal="justify" vertical="center"/>
    </xf>
    <xf numFmtId="0" fontId="1" fillId="0" borderId="0" xfId="9" applyFont="1" applyFill="1" applyAlignment="1">
      <alignment horizontal="left" vertical="center" indent="1"/>
    </xf>
    <xf numFmtId="0" fontId="26" fillId="0" borderId="0" xfId="9" applyFont="1" applyFill="1" applyBorder="1" applyAlignment="1">
      <alignment horizontal="center" vertical="center"/>
    </xf>
    <xf numFmtId="0" fontId="1" fillId="0" borderId="0" xfId="9" applyFont="1" applyFill="1" applyAlignment="1">
      <alignment horizontal="left" vertical="center" indent="4"/>
    </xf>
    <xf numFmtId="0" fontId="1" fillId="0" borderId="0" xfId="9" applyFont="1" applyFill="1" applyAlignment="1">
      <alignment vertical="center" wrapText="1"/>
    </xf>
    <xf numFmtId="0" fontId="1" fillId="0" borderId="0" xfId="9" applyFont="1" applyFill="1" applyAlignment="1">
      <alignment horizontal="right"/>
    </xf>
    <xf numFmtId="0" fontId="1" fillId="0" borderId="0" xfId="9" applyFill="1"/>
    <xf numFmtId="0" fontId="26" fillId="0" borderId="0" xfId="9" applyFont="1" applyFill="1" applyAlignment="1">
      <alignment vertical="center"/>
    </xf>
    <xf numFmtId="0" fontId="26" fillId="0" borderId="0" xfId="9" applyFont="1" applyFill="1" applyAlignment="1">
      <alignment horizontal="justify" vertical="center"/>
    </xf>
    <xf numFmtId="0" fontId="35" fillId="0" borderId="0" xfId="9" applyFont="1" applyFill="1" applyAlignment="1">
      <alignment horizontal="justify" vertical="center"/>
    </xf>
    <xf numFmtId="0" fontId="1" fillId="0" borderId="0" xfId="9" applyFont="1" applyBorder="1" applyAlignment="1">
      <alignment horizontal="center" vertical="center"/>
    </xf>
    <xf numFmtId="0" fontId="1" fillId="5" borderId="0" xfId="9" applyFont="1" applyFill="1" applyBorder="1" applyAlignment="1">
      <alignment vertical="center" wrapText="1"/>
    </xf>
    <xf numFmtId="0" fontId="1" fillId="0" borderId="0" xfId="9" applyFont="1" applyBorder="1" applyAlignment="1">
      <alignment vertical="center" wrapText="1"/>
    </xf>
    <xf numFmtId="0" fontId="26" fillId="5" borderId="0" xfId="9" applyFont="1" applyFill="1" applyAlignment="1">
      <alignment horizontal="justify" vertical="center"/>
    </xf>
    <xf numFmtId="0" fontId="1" fillId="5" borderId="0" xfId="9" applyFill="1"/>
    <xf numFmtId="0" fontId="37" fillId="0" borderId="0" xfId="9" applyFont="1" applyFill="1" applyAlignment="1">
      <alignment horizontal="justify" vertical="center"/>
    </xf>
    <xf numFmtId="0" fontId="1" fillId="5" borderId="0" xfId="9" applyFont="1" applyFill="1" applyAlignment="1">
      <alignment horizontal="justify" vertical="center" wrapText="1"/>
    </xf>
    <xf numFmtId="0" fontId="1" fillId="0" borderId="0" xfId="9" applyFont="1" applyAlignment="1">
      <alignment horizontal="justify" vertical="center" wrapText="1"/>
    </xf>
    <xf numFmtId="0" fontId="1" fillId="5" borderId="0" xfId="9" applyFont="1" applyFill="1" applyAlignment="1">
      <alignment horizontal="justify" vertical="center"/>
    </xf>
    <xf numFmtId="0" fontId="1" fillId="0" borderId="0" xfId="10" applyFont="1" applyAlignment="1">
      <alignment horizontal="justify" vertical="center"/>
    </xf>
    <xf numFmtId="0" fontId="1" fillId="5" borderId="0" xfId="9" applyFont="1" applyFill="1" applyBorder="1" applyAlignment="1">
      <alignment vertical="center" wrapText="1"/>
    </xf>
    <xf numFmtId="0" fontId="1" fillId="0" borderId="0" xfId="9" applyFont="1" applyBorder="1" applyAlignment="1">
      <alignment vertical="center" wrapText="1"/>
    </xf>
    <xf numFmtId="0" fontId="36" fillId="5" borderId="0" xfId="9" applyFont="1" applyFill="1" applyBorder="1" applyAlignment="1">
      <alignment vertical="center" wrapText="1"/>
    </xf>
    <xf numFmtId="0" fontId="36" fillId="0" borderId="0" xfId="9" applyFont="1" applyBorder="1" applyAlignment="1">
      <alignment vertical="center" wrapText="1"/>
    </xf>
    <xf numFmtId="0" fontId="36" fillId="0" borderId="0" xfId="9" applyFont="1" applyBorder="1" applyAlignment="1">
      <alignment horizontal="center" vertical="center"/>
    </xf>
    <xf numFmtId="0" fontId="19" fillId="5" borderId="0" xfId="0" applyFont="1" applyFill="1" applyAlignment="1">
      <alignment horizontal="left" vertical="top" wrapText="1"/>
    </xf>
    <xf numFmtId="0" fontId="18" fillId="9" borderId="4" xfId="0" applyFont="1" applyFill="1" applyBorder="1" applyAlignment="1">
      <alignment horizontal="center" vertical="center"/>
    </xf>
    <xf numFmtId="0" fontId="6" fillId="0" borderId="0" xfId="0"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wrapText="1"/>
    </xf>
    <xf numFmtId="0" fontId="6" fillId="0" borderId="3" xfId="0" applyNumberFormat="1" applyFont="1" applyFill="1" applyBorder="1" applyAlignment="1">
      <alignment horizontal="left" wrapText="1"/>
    </xf>
    <xf numFmtId="0" fontId="18" fillId="7" borderId="4" xfId="0" applyFont="1" applyFill="1" applyBorder="1" applyAlignment="1">
      <alignment horizontal="center" vertical="center"/>
    </xf>
    <xf numFmtId="0" fontId="18" fillId="8" borderId="4" xfId="0" applyFont="1" applyFill="1" applyBorder="1" applyAlignment="1">
      <alignment horizontal="center" vertical="center"/>
    </xf>
    <xf numFmtId="0" fontId="18" fillId="6" borderId="4" xfId="0" applyFont="1" applyFill="1" applyBorder="1" applyAlignment="1">
      <alignment horizontal="center" vertical="center"/>
    </xf>
    <xf numFmtId="3" fontId="15" fillId="0" borderId="0" xfId="0" applyNumberFormat="1" applyFont="1" applyFill="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16" fillId="2" borderId="1"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0" borderId="18" xfId="0" applyFont="1" applyFill="1" applyBorder="1" applyAlignment="1">
      <alignment horizontal="center" wrapText="1"/>
    </xf>
    <xf numFmtId="0" fontId="21" fillId="0" borderId="15" xfId="0" applyFont="1" applyFill="1" applyBorder="1" applyAlignment="1">
      <alignment horizontal="center" wrapText="1"/>
    </xf>
    <xf numFmtId="0" fontId="21" fillId="0" borderId="19" xfId="0" applyFont="1" applyFill="1" applyBorder="1" applyAlignment="1">
      <alignment horizontal="center" wrapText="1"/>
    </xf>
    <xf numFmtId="0" fontId="18" fillId="0" borderId="18" xfId="0" applyFont="1" applyFill="1" applyBorder="1" applyAlignment="1">
      <alignment horizontal="center" wrapText="1"/>
    </xf>
    <xf numFmtId="0" fontId="18" fillId="0" borderId="19" xfId="0" applyFont="1" applyFill="1" applyBorder="1" applyAlignment="1">
      <alignment horizontal="center" wrapText="1"/>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15" xfId="0" applyFont="1" applyBorder="1" applyAlignment="1">
      <alignment horizontal="center"/>
    </xf>
  </cellXfs>
  <cellStyles count="11">
    <cellStyle name="Normal" xfId="0" builtinId="0"/>
    <cellStyle name="Normal 2" xfId="3"/>
    <cellStyle name="Normal 2 2" xfId="7"/>
    <cellStyle name="Normal 2 3" xfId="8"/>
    <cellStyle name="Normal 3" xfId="4"/>
    <cellStyle name="Normal 3 2" xfId="5"/>
    <cellStyle name="Normal 3 2 2" xfId="9"/>
    <cellStyle name="Normal 3 3" xfId="10"/>
    <cellStyle name="Normal 4" xfId="6"/>
    <cellStyle name="Percent" xfId="1" builtinId="5"/>
    <cellStyle name="Percent 2" xfId="2"/>
  </cellStyles>
  <dxfs count="12">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600" b="1" i="0" baseline="0">
                <a:effectLst/>
              </a:rPr>
              <a:t>Tueddiadau o ran cyfraddau cwblhau,  cyrhaeddiad a llwyddiant</a:t>
            </a:r>
            <a:endParaRPr lang="en-GB" sz="1200">
              <a:effectLst/>
            </a:endParaRPr>
          </a:p>
        </c:rich>
      </c:tx>
      <c:layout>
        <c:manualLayout>
          <c:xMode val="edge"/>
          <c:yMode val="edge"/>
          <c:x val="7.9244254773496822E-2"/>
          <c:y val="1.279527559055118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ADD!$D$4</c:f>
              <c:strCache>
                <c:ptCount val="1"/>
                <c:pt idx="0">
                  <c:v>Completion</c:v>
                </c:pt>
              </c:strCache>
            </c:strRef>
          </c:tx>
          <c:spPr>
            <a:solidFill>
              <a:srgbClr val="DDECFF"/>
            </a:solidFill>
            <a:ln w="12700">
              <a:solidFill>
                <a:srgbClr val="000000"/>
              </a:solidFill>
            </a:ln>
          </c:spPr>
          <c:invertIfNegative val="0"/>
          <c:dLbls>
            <c:numFmt formatCode="&quot;Cwblhau,&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ADD!$D$5:$D$17</c:f>
              <c:numCache>
                <c:formatCode>0%</c:formatCode>
                <c:ptCount val="13"/>
                <c:pt idx="1">
                  <c:v>0.98</c:v>
                </c:pt>
                <c:pt idx="5">
                  <c:v>0.97</c:v>
                </c:pt>
                <c:pt idx="9">
                  <c:v>0.98</c:v>
                </c:pt>
              </c:numCache>
            </c:numRef>
          </c:val>
        </c:ser>
        <c:ser>
          <c:idx val="1"/>
          <c:order val="1"/>
          <c:tx>
            <c:strRef>
              <c:f>ADD!$E$4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dPt>
          <c:dPt>
            <c:idx val="6"/>
            <c:invertIfNegative val="0"/>
            <c:bubble3D val="0"/>
            <c:spPr>
              <a:solidFill>
                <a:srgbClr val="A3CAFF"/>
              </a:solidFill>
              <a:ln w="12700">
                <a:solidFill>
                  <a:srgbClr val="000000"/>
                </a:solidFill>
              </a:ln>
            </c:spPr>
          </c:dPt>
          <c:dPt>
            <c:idx val="10"/>
            <c:invertIfNegative val="0"/>
            <c:bubble3D val="0"/>
            <c:spPr>
              <a:solidFill>
                <a:srgbClr val="A3CAFF"/>
              </a:solidFill>
              <a:ln w="12700">
                <a:solidFill>
                  <a:srgbClr val="000000"/>
                </a:solidFill>
              </a:ln>
            </c:spPr>
          </c:dPt>
          <c:dLbls>
            <c:numFmt formatCode="&quot;Cyrhaeddiad,&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ADD!$E$5:$E$17</c:f>
              <c:numCache>
                <c:formatCode>General</c:formatCode>
                <c:ptCount val="13"/>
                <c:pt idx="2" formatCode="0%">
                  <c:v>0.96</c:v>
                </c:pt>
                <c:pt idx="6" formatCode="0%">
                  <c:v>0.89</c:v>
                </c:pt>
                <c:pt idx="10" formatCode="0%">
                  <c:v>0.91</c:v>
                </c:pt>
              </c:numCache>
            </c:numRef>
          </c:val>
        </c:ser>
        <c:ser>
          <c:idx val="2"/>
          <c:order val="2"/>
          <c:tx>
            <c:strRef>
              <c:f>ADD!$F$4</c:f>
              <c:strCache>
                <c:ptCount val="1"/>
                <c:pt idx="0">
                  <c:v>Success</c:v>
                </c:pt>
              </c:strCache>
            </c:strRef>
          </c:tx>
          <c:spPr>
            <a:solidFill>
              <a:srgbClr val="558ED5"/>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ADD!$F$5:$F$17</c:f>
              <c:numCache>
                <c:formatCode>General</c:formatCode>
                <c:ptCount val="13"/>
                <c:pt idx="3" formatCode="0%">
                  <c:v>0.96</c:v>
                </c:pt>
                <c:pt idx="7" formatCode="0%">
                  <c:v>0.86</c:v>
                </c:pt>
              </c:numCache>
            </c:numRef>
          </c:val>
        </c:ser>
        <c:ser>
          <c:idx val="3"/>
          <c:order val="3"/>
          <c:tx>
            <c:strRef>
              <c:f>ADD!$G$4</c:f>
              <c:strCache>
                <c:ptCount val="1"/>
                <c:pt idx="0">
                  <c:v>Dark Green</c:v>
                </c:pt>
              </c:strCache>
            </c:strRef>
          </c:tx>
          <c:spPr>
            <a:solidFill>
              <a:srgbClr val="339966"/>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ADD!$G$5:$G$17</c:f>
              <c:numCache>
                <c:formatCode>General</c:formatCode>
                <c:ptCount val="13"/>
                <c:pt idx="11" formatCode="0%">
                  <c:v>0.9</c:v>
                </c:pt>
              </c:numCache>
            </c:numRef>
          </c:val>
        </c:ser>
        <c:ser>
          <c:idx val="4"/>
          <c:order val="4"/>
          <c:tx>
            <c:strRef>
              <c:f>ADD!$H$4</c:f>
              <c:strCache>
                <c:ptCount val="1"/>
                <c:pt idx="0">
                  <c:v>Green</c:v>
                </c:pt>
              </c:strCache>
            </c:strRef>
          </c:tx>
          <c:spPr>
            <a:solidFill>
              <a:srgbClr val="CCFFCC"/>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ADD!$H$5:$H$17</c:f>
              <c:numCache>
                <c:formatCode>General</c:formatCode>
                <c:ptCount val="13"/>
                <c:pt idx="11" formatCode="0%">
                  <c:v>0</c:v>
                </c:pt>
              </c:numCache>
            </c:numRef>
          </c:val>
        </c:ser>
        <c:ser>
          <c:idx val="5"/>
          <c:order val="5"/>
          <c:tx>
            <c:strRef>
              <c:f>ADD!$I$4</c:f>
              <c:strCache>
                <c:ptCount val="1"/>
                <c:pt idx="0">
                  <c:v>Orange</c:v>
                </c:pt>
              </c:strCache>
            </c:strRef>
          </c:tx>
          <c:spPr>
            <a:solidFill>
              <a:srgbClr val="FF99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ADD!$I$5:$I$17</c:f>
              <c:numCache>
                <c:formatCode>General</c:formatCode>
                <c:ptCount val="13"/>
                <c:pt idx="11" formatCode="0%">
                  <c:v>0</c:v>
                </c:pt>
              </c:numCache>
            </c:numRef>
          </c:val>
        </c:ser>
        <c:ser>
          <c:idx val="6"/>
          <c:order val="6"/>
          <c:tx>
            <c:strRef>
              <c:f>ADD!$J$4</c:f>
              <c:strCache>
                <c:ptCount val="1"/>
                <c:pt idx="0">
                  <c:v>Red</c:v>
                </c:pt>
              </c:strCache>
            </c:strRef>
          </c:tx>
          <c:spPr>
            <a:solidFill>
              <a:srgbClr val="FF0000"/>
            </a:solidFill>
            <a:ln w="12700">
              <a:solidFill>
                <a:srgbClr val="000000"/>
              </a:solidFill>
            </a:ln>
          </c:spPr>
          <c:invertIfNegative val="0"/>
          <c:dLbls>
            <c:numFmt formatCode="&quot;Llwyddia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ADD!$B$5:$B$17</c:f>
              <c:strCache>
                <c:ptCount val="11"/>
                <c:pt idx="2">
                  <c:v>2014/15</c:v>
                </c:pt>
                <c:pt idx="6">
                  <c:v>2015/16</c:v>
                </c:pt>
                <c:pt idx="10">
                  <c:v>2016/17</c:v>
                </c:pt>
              </c:strCache>
            </c:strRef>
          </c:cat>
          <c:val>
            <c:numRef>
              <c:f>ADD!$J$5:$J$17</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376748672"/>
        <c:axId val="376766848"/>
      </c:barChart>
      <c:barChart>
        <c:barDir val="col"/>
        <c:grouping val="stacked"/>
        <c:varyColors val="0"/>
        <c:ser>
          <c:idx val="8"/>
          <c:order val="7"/>
          <c:tx>
            <c:strRef>
              <c:f>ADD!$C$4</c:f>
              <c:strCache>
                <c:ptCount val="1"/>
                <c:pt idx="0">
                  <c:v>Sector success rate</c:v>
                </c:pt>
              </c:strCache>
            </c:strRef>
          </c:tx>
          <c:spPr>
            <a:noFill/>
            <a:ln>
              <a:noFill/>
            </a:ln>
          </c:spPr>
          <c:invertIfNegative val="0"/>
          <c:cat>
            <c:strRef>
              <c:f>ADD!$B$5:$B$17</c:f>
              <c:strCache>
                <c:ptCount val="11"/>
                <c:pt idx="2">
                  <c:v>2014/15</c:v>
                </c:pt>
                <c:pt idx="6">
                  <c:v>2015/16</c:v>
                </c:pt>
                <c:pt idx="10">
                  <c:v>2016/17</c:v>
                </c:pt>
              </c:strCache>
            </c:strRef>
          </c:cat>
          <c:val>
            <c:numRef>
              <c:f>ADD!$C$5:$C$17</c:f>
              <c:numCache>
                <c:formatCode>0.00%</c:formatCode>
                <c:ptCount val="13"/>
                <c:pt idx="0">
                  <c:v>0.89688175362766287</c:v>
                </c:pt>
                <c:pt idx="12">
                  <c:v>0.89688175362766287</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376769920"/>
        <c:axId val="376768384"/>
      </c:barChart>
      <c:catAx>
        <c:axId val="376748672"/>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376766848"/>
        <c:crosses val="autoZero"/>
        <c:auto val="0"/>
        <c:lblAlgn val="ctr"/>
        <c:lblOffset val="100"/>
        <c:noMultiLvlLbl val="0"/>
      </c:catAx>
      <c:valAx>
        <c:axId val="376766848"/>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376748672"/>
        <c:crosses val="autoZero"/>
        <c:crossBetween val="midCat"/>
        <c:majorUnit val="0.2"/>
        <c:minorUnit val="2.0000000000000004E-2"/>
      </c:valAx>
      <c:valAx>
        <c:axId val="376768384"/>
        <c:scaling>
          <c:orientation val="minMax"/>
        </c:scaling>
        <c:delete val="1"/>
        <c:axPos val="r"/>
        <c:numFmt formatCode="0.00%" sourceLinked="1"/>
        <c:majorTickMark val="out"/>
        <c:minorTickMark val="none"/>
        <c:tickLblPos val="nextTo"/>
        <c:crossAx val="376769920"/>
        <c:crosses val="max"/>
        <c:crossBetween val="midCat"/>
      </c:valAx>
      <c:catAx>
        <c:axId val="376769920"/>
        <c:scaling>
          <c:orientation val="minMax"/>
        </c:scaling>
        <c:delete val="1"/>
        <c:axPos val="t"/>
        <c:numFmt formatCode="General" sourceLinked="1"/>
        <c:majorTickMark val="none"/>
        <c:minorTickMark val="none"/>
        <c:tickLblPos val="nextTo"/>
        <c:crossAx val="376768384"/>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2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9.emf"/><Relationship Id="rId2" Type="http://schemas.openxmlformats.org/officeDocument/2006/relationships/image" Target="../media/image5.emf"/><Relationship Id="rId1" Type="http://schemas.openxmlformats.org/officeDocument/2006/relationships/image" Target="../media/image4.jpe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8334376</xdr:colOff>
      <xdr:row>0</xdr:row>
      <xdr:rowOff>161926</xdr:rowOff>
    </xdr:from>
    <xdr:to>
      <xdr:col>0</xdr:col>
      <xdr:colOff>9725026</xdr:colOff>
      <xdr:row>6</xdr:row>
      <xdr:rowOff>128250</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76" y="161926"/>
          <a:ext cx="1390650" cy="1318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52</xdr:row>
      <xdr:rowOff>9525</xdr:rowOff>
    </xdr:from>
    <xdr:to>
      <xdr:col>0</xdr:col>
      <xdr:colOff>2133600</xdr:colOff>
      <xdr:row>57</xdr:row>
      <xdr:rowOff>57150</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39" r="60457" b="7627"/>
        <a:stretch/>
      </xdr:blipFill>
      <xdr:spPr bwMode="auto">
        <a:xfrm>
          <a:off x="171450" y="17049750"/>
          <a:ext cx="19621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66676</xdr:colOff>
      <xdr:row>35</xdr:row>
      <xdr:rowOff>47625</xdr:rowOff>
    </xdr:from>
    <xdr:to>
      <xdr:col>0</xdr:col>
      <xdr:colOff>6772275</xdr:colOff>
      <xdr:row>48</xdr:row>
      <xdr:rowOff>172166</xdr:rowOff>
    </xdr:to>
    <xdr:pic>
      <xdr:nvPicPr>
        <xdr:cNvPr id="4" name="Picture 3"/>
        <xdr:cNvPicPr>
          <a:picLocks noChangeAspect="1"/>
        </xdr:cNvPicPr>
      </xdr:nvPicPr>
      <xdr:blipFill>
        <a:blip xmlns:r="http://schemas.openxmlformats.org/officeDocument/2006/relationships" r:embed="rId3"/>
        <a:stretch>
          <a:fillRect/>
        </a:stretch>
      </xdr:blipFill>
      <xdr:spPr>
        <a:xfrm>
          <a:off x="66676" y="12839700"/>
          <a:ext cx="6705599" cy="2601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7616697</xdr:colOff>
      <xdr:row>0</xdr:row>
      <xdr:rowOff>142875</xdr:rowOff>
    </xdr:from>
    <xdr:to>
      <xdr:col>0</xdr:col>
      <xdr:colOff>8972551</xdr:colOff>
      <xdr:row>7</xdr:row>
      <xdr:rowOff>19050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6697" y="142875"/>
          <a:ext cx="1355854"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5857875</xdr:colOff>
      <xdr:row>48</xdr:row>
      <xdr:rowOff>19050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363075"/>
          <a:ext cx="5857875"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5429250</xdr:colOff>
      <xdr:row>69</xdr:row>
      <xdr:rowOff>47625</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5325725"/>
          <a:ext cx="542925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110</xdr:row>
      <xdr:rowOff>28575</xdr:rowOff>
    </xdr:from>
    <xdr:to>
      <xdr:col>0</xdr:col>
      <xdr:colOff>2209800</xdr:colOff>
      <xdr:row>115</xdr:row>
      <xdr:rowOff>85725</xdr:rowOff>
    </xdr:to>
    <xdr:pic>
      <xdr:nvPicPr>
        <xdr:cNvPr id="5" name="Picture 4"/>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2" r="59051" b="6779"/>
        <a:stretch/>
      </xdr:blipFill>
      <xdr:spPr bwMode="auto">
        <a:xfrm>
          <a:off x="142875" y="27022425"/>
          <a:ext cx="20669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49</xdr:row>
      <xdr:rowOff>57150</xdr:rowOff>
    </xdr:from>
    <xdr:to>
      <xdr:col>0</xdr:col>
      <xdr:colOff>6396116</xdr:colOff>
      <xdr:row>55</xdr:row>
      <xdr:rowOff>133350</xdr:rowOff>
    </xdr:to>
    <xdr:pic>
      <xdr:nvPicPr>
        <xdr:cNvPr id="6" name="Picture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66675" y="12106275"/>
          <a:ext cx="6329441" cy="1276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57150</xdr:colOff>
      <xdr:row>13</xdr:row>
      <xdr:rowOff>57150</xdr:rowOff>
    </xdr:from>
    <xdr:to>
      <xdr:col>0</xdr:col>
      <xdr:colOff>6438899</xdr:colOff>
      <xdr:row>25</xdr:row>
      <xdr:rowOff>151323</xdr:rowOff>
    </xdr:to>
    <xdr:pic>
      <xdr:nvPicPr>
        <xdr:cNvPr id="7" name="Picture 6"/>
        <xdr:cNvPicPr>
          <a:picLocks noChangeAspect="1"/>
        </xdr:cNvPicPr>
      </xdr:nvPicPr>
      <xdr:blipFill>
        <a:blip xmlns:r="http://schemas.openxmlformats.org/officeDocument/2006/relationships" r:embed="rId6"/>
        <a:stretch>
          <a:fillRect/>
        </a:stretch>
      </xdr:blipFill>
      <xdr:spPr>
        <a:xfrm>
          <a:off x="57150" y="3886200"/>
          <a:ext cx="6381749" cy="2475423"/>
        </a:xfrm>
        <a:prstGeom prst="rect">
          <a:avLst/>
        </a:prstGeom>
      </xdr:spPr>
    </xdr:pic>
    <xdr:clientData/>
  </xdr:twoCellAnchor>
  <xdr:twoCellAnchor editAs="oneCell">
    <xdr:from>
      <xdr:col>0</xdr:col>
      <xdr:colOff>38101</xdr:colOff>
      <xdr:row>76</xdr:row>
      <xdr:rowOff>57151</xdr:rowOff>
    </xdr:from>
    <xdr:to>
      <xdr:col>0</xdr:col>
      <xdr:colOff>8115300</xdr:colOff>
      <xdr:row>104</xdr:row>
      <xdr:rowOff>21419</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1" y="19221451"/>
          <a:ext cx="8077199" cy="5450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552450</xdr:colOff>
          <xdr:row>21</xdr:row>
          <xdr:rowOff>0</xdr:rowOff>
        </xdr:to>
        <xdr:sp macro="" textlink="">
          <xdr:nvSpPr>
            <xdr:cNvPr id="5121" name="Group Box 1" hidden="1">
              <a:extLst>
                <a:ext uri="{63B3BB69-23CF-44E3-9099-C40C66FF867C}">
                  <a14:compatExt spid="_x0000_s51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Dewiswch Bartneriaeth Dysgu Oedolion yn y Gymuned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xdr:row>
          <xdr:rowOff>66676</xdr:rowOff>
        </xdr:from>
        <xdr:to>
          <xdr:col>3</xdr:col>
          <xdr:colOff>552450</xdr:colOff>
          <xdr:row>19</xdr:row>
          <xdr:rowOff>57150</xdr:rowOff>
        </xdr:to>
        <xdr:grpSp>
          <xdr:nvGrpSpPr>
            <xdr:cNvPr id="3" name="Group 2"/>
            <xdr:cNvGrpSpPr/>
          </xdr:nvGrpSpPr>
          <xdr:grpSpPr>
            <a:xfrm>
              <a:off x="552450" y="447676"/>
              <a:ext cx="1781175" cy="3228974"/>
              <a:chOff x="752475" y="571501"/>
              <a:chExt cx="3057525" cy="3228974"/>
            </a:xfrm>
          </xdr:grpSpPr>
          <xdr:sp macro="" textlink="">
            <xdr:nvSpPr>
              <xdr:cNvPr id="5122" name="Option Button 2" hidden="1">
                <a:extLst>
                  <a:ext uri="{63B3BB69-23CF-44E3-9099-C40C66FF867C}">
                    <a14:compatExt spid="_x0000_s5122"/>
                  </a:ext>
                </a:extLst>
              </xdr:cNvPr>
              <xdr:cNvSpPr/>
            </xdr:nvSpPr>
            <xdr:spPr>
              <a:xfrm>
                <a:off x="752475" y="571501"/>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Addysg Oedolion Cymru</a:t>
                </a:r>
              </a:p>
            </xdr:txBody>
          </xdr:sp>
          <xdr:sp macro="" textlink="">
            <xdr:nvSpPr>
              <xdr:cNvPr id="5123" name="Option Button 3" hidden="1">
                <a:extLst>
                  <a:ext uri="{63B3BB69-23CF-44E3-9099-C40C66FF867C}">
                    <a14:compatExt spid="_x0000_s5123"/>
                  </a:ext>
                </a:extLst>
              </xdr:cNvPr>
              <xdr:cNvSpPr/>
            </xdr:nvSpPr>
            <xdr:spPr>
              <a:xfrm>
                <a:off x="752475" y="762001"/>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Pen-Y-Bont Ar Ogwr</a:t>
                </a:r>
              </a:p>
            </xdr:txBody>
          </xdr:sp>
          <xdr:sp macro="" textlink="">
            <xdr:nvSpPr>
              <xdr:cNvPr id="5124" name="Option Button 4" hidden="1">
                <a:extLst>
                  <a:ext uri="{63B3BB69-23CF-44E3-9099-C40C66FF867C}">
                    <a14:compatExt spid="_x0000_s5124"/>
                  </a:ext>
                </a:extLst>
              </xdr:cNvPr>
              <xdr:cNvSpPr/>
            </xdr:nvSpPr>
            <xdr:spPr>
              <a:xfrm>
                <a:off x="752475" y="952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Caerdydd A'r Fro</a:t>
                </a:r>
              </a:p>
            </xdr:txBody>
          </xdr:sp>
          <xdr:sp macro="" textlink="">
            <xdr:nvSpPr>
              <xdr:cNvPr id="5125" name="Option Button 5" hidden="1">
                <a:extLst>
                  <a:ext uri="{63B3BB69-23CF-44E3-9099-C40C66FF867C}">
                    <a14:compatExt spid="_x0000_s5125"/>
                  </a:ext>
                </a:extLst>
              </xdr:cNvPr>
              <xdr:cNvSpPr/>
            </xdr:nvSpPr>
            <xdr:spPr>
              <a:xfrm>
                <a:off x="752475" y="1133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Gaerfyrddin</a:t>
                </a:r>
              </a:p>
            </xdr:txBody>
          </xdr:sp>
          <xdr:sp macro="" textlink="">
            <xdr:nvSpPr>
              <xdr:cNvPr id="5126" name="Option Button 6" hidden="1">
                <a:extLst>
                  <a:ext uri="{63B3BB69-23CF-44E3-9099-C40C66FF867C}">
                    <a14:compatExt spid="_x0000_s5126"/>
                  </a:ext>
                </a:extLst>
              </xdr:cNvPr>
              <xdr:cNvSpPr/>
            </xdr:nvSpPr>
            <xdr:spPr>
              <a:xfrm>
                <a:off x="752475" y="1323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7" name="Option Button 7" hidden="1">
                <a:extLst>
                  <a:ext uri="{63B3BB69-23CF-44E3-9099-C40C66FF867C}">
                    <a14:compatExt spid="_x0000_s5127"/>
                  </a:ext>
                </a:extLst>
              </xdr:cNvPr>
              <xdr:cNvSpPr/>
            </xdr:nvSpPr>
            <xdr:spPr>
              <a:xfrm>
                <a:off x="752475" y="1514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8" name="Option Button 8" hidden="1">
                <a:extLst>
                  <a:ext uri="{63B3BB69-23CF-44E3-9099-C40C66FF867C}">
                    <a14:compatExt spid="_x0000_s5128"/>
                  </a:ext>
                </a:extLst>
              </xdr:cNvPr>
              <xdr:cNvSpPr/>
            </xdr:nvSpPr>
            <xdr:spPr>
              <a:xfrm>
                <a:off x="752475" y="1714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Y Fflint</a:t>
                </a:r>
              </a:p>
            </xdr:txBody>
          </xdr:sp>
          <xdr:sp macro="" textlink="">
            <xdr:nvSpPr>
              <xdr:cNvPr id="5129" name="Option Button 9" hidden="1">
                <a:extLst>
                  <a:ext uri="{63B3BB69-23CF-44E3-9099-C40C66FF867C}">
                    <a14:compatExt spid="_x0000_s5129"/>
                  </a:ext>
                </a:extLst>
              </xdr:cNvPr>
              <xdr:cNvSpPr/>
            </xdr:nvSpPr>
            <xdr:spPr>
              <a:xfrm>
                <a:off x="752475" y="19050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0" name="Option Button 10" hidden="1">
                <a:extLst>
                  <a:ext uri="{63B3BB69-23CF-44E3-9099-C40C66FF867C}">
                    <a14:compatExt spid="_x0000_s5130"/>
                  </a:ext>
                </a:extLst>
              </xdr:cNvPr>
              <xdr:cNvSpPr/>
            </xdr:nvSpPr>
            <xdr:spPr>
              <a:xfrm>
                <a:off x="752475" y="2095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Gwynedd A Môn</a:t>
                </a:r>
              </a:p>
            </xdr:txBody>
          </xdr:sp>
          <xdr:sp macro="" textlink="">
            <xdr:nvSpPr>
              <xdr:cNvPr id="5131" name="Option Button 11" hidden="1">
                <a:extLst>
                  <a:ext uri="{63B3BB69-23CF-44E3-9099-C40C66FF867C}">
                    <a14:compatExt spid="_x0000_s5131"/>
                  </a:ext>
                </a:extLst>
              </xdr:cNvPr>
              <xdr:cNvSpPr/>
            </xdr:nvSpPr>
            <xdr:spPr>
              <a:xfrm>
                <a:off x="752475" y="2276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Tudful</a:t>
                </a:r>
              </a:p>
            </xdr:txBody>
          </xdr:sp>
          <xdr:sp macro="" textlink="">
            <xdr:nvSpPr>
              <xdr:cNvPr id="5132" name="Option Button 12" hidden="1">
                <a:extLst>
                  <a:ext uri="{63B3BB69-23CF-44E3-9099-C40C66FF867C}">
                    <a14:compatExt spid="_x0000_s5132"/>
                  </a:ext>
                </a:extLst>
              </xdr:cNvPr>
              <xdr:cNvSpPr/>
            </xdr:nvSpPr>
            <xdr:spPr>
              <a:xfrm>
                <a:off x="752475" y="2466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Castell-Nedd Port Talbot</a:t>
                </a:r>
              </a:p>
            </xdr:txBody>
          </xdr:sp>
          <xdr:sp macro="" textlink="">
            <xdr:nvSpPr>
              <xdr:cNvPr id="5133" name="Option Button 13" hidden="1">
                <a:extLst>
                  <a:ext uri="{63B3BB69-23CF-44E3-9099-C40C66FF867C}">
                    <a14:compatExt spid="_x0000_s5133"/>
                  </a:ext>
                </a:extLst>
              </xdr:cNvPr>
              <xdr:cNvSpPr/>
            </xdr:nvSpPr>
            <xdr:spPr>
              <a:xfrm>
                <a:off x="752475" y="2657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Sir Benfro</a:t>
                </a:r>
              </a:p>
            </xdr:txBody>
          </xdr:sp>
          <xdr:sp macro="" textlink="">
            <xdr:nvSpPr>
              <xdr:cNvPr id="5134" name="Option Button 14" hidden="1">
                <a:extLst>
                  <a:ext uri="{63B3BB69-23CF-44E3-9099-C40C66FF867C}">
                    <a14:compatExt spid="_x0000_s5134"/>
                  </a:ext>
                </a:extLst>
              </xdr:cNvPr>
              <xdr:cNvSpPr/>
            </xdr:nvSpPr>
            <xdr:spPr>
              <a:xfrm>
                <a:off x="752475" y="2857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5" name="Option Button 15" hidden="1">
                <a:extLst>
                  <a:ext uri="{63B3BB69-23CF-44E3-9099-C40C66FF867C}">
                    <a14:compatExt spid="_x0000_s5135"/>
                  </a:ext>
                </a:extLst>
              </xdr:cNvPr>
              <xdr:cNvSpPr/>
            </xdr:nvSpPr>
            <xdr:spPr>
              <a:xfrm>
                <a:off x="752475" y="30480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Rhobdda Cynon Taf</a:t>
                </a:r>
              </a:p>
            </xdr:txBody>
          </xdr:sp>
          <xdr:sp macro="" textlink="">
            <xdr:nvSpPr>
              <xdr:cNvPr id="5136" name="Option Button 16" hidden="1">
                <a:extLst>
                  <a:ext uri="{63B3BB69-23CF-44E3-9099-C40C66FF867C}">
                    <a14:compatExt spid="_x0000_s5136"/>
                  </a:ext>
                </a:extLst>
              </xdr:cNvPr>
              <xdr:cNvSpPr/>
            </xdr:nvSpPr>
            <xdr:spPr>
              <a:xfrm>
                <a:off x="752475" y="3228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Abertawe</a:t>
                </a:r>
              </a:p>
            </xdr:txBody>
          </xdr:sp>
          <xdr:sp macro="" textlink="">
            <xdr:nvSpPr>
              <xdr:cNvPr id="5137" name="Option Button 17" hidden="1">
                <a:extLst>
                  <a:ext uri="{63B3BB69-23CF-44E3-9099-C40C66FF867C}">
                    <a14:compatExt spid="_x0000_s5137"/>
                  </a:ext>
                </a:extLst>
              </xdr:cNvPr>
              <xdr:cNvSpPr/>
            </xdr:nvSpPr>
            <xdr:spPr>
              <a:xfrm>
                <a:off x="752475" y="3419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Wrecsam</a:t>
                </a:r>
              </a:p>
            </xdr:txBody>
          </xdr:sp>
          <xdr:sp macro="" textlink="">
            <xdr:nvSpPr>
              <xdr:cNvPr id="5138" name="Option Button 18" hidden="1">
                <a:extLst>
                  <a:ext uri="{63B3BB69-23CF-44E3-9099-C40C66FF867C}">
                    <a14:compatExt spid="_x0000_s5138"/>
                  </a:ext>
                </a:extLst>
              </xdr:cNvPr>
              <xdr:cNvSpPr/>
            </xdr:nvSpPr>
            <xdr:spPr>
              <a:xfrm>
                <a:off x="752475" y="3609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Ystrad Mynach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2" name="Line 18"/>
        <xdr:cNvSpPr>
          <a:spLocks noChangeShapeType="1"/>
        </xdr:cNvSpPr>
      </xdr:nvSpPr>
      <xdr:spPr bwMode="auto">
        <a:xfrm>
          <a:off x="7439025" y="526732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66675</xdr:colOff>
      <xdr:row>1</xdr:row>
      <xdr:rowOff>66675</xdr:rowOff>
    </xdr:from>
    <xdr:to>
      <xdr:col>14</xdr:col>
      <xdr:colOff>1123950</xdr:colOff>
      <xdr:row>18</xdr:row>
      <xdr:rowOff>371475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2016/17 Cyfradd Llwyddiant Sector</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21</xdr:row>
      <xdr:rowOff>161924</xdr:rowOff>
    </xdr:from>
    <xdr:to>
      <xdr:col>15</xdr:col>
      <xdr:colOff>304799</xdr:colOff>
      <xdr:row>21</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77"/>
  <sheetViews>
    <sheetView tabSelected="1" view="pageBreakPreview" zoomScaleNormal="100" zoomScaleSheetLayoutView="100" workbookViewId="0"/>
  </sheetViews>
  <sheetFormatPr defaultRowHeight="15"/>
  <cols>
    <col min="1" max="1" width="114.6640625" style="187" customWidth="1"/>
    <col min="2" max="16384" width="8.88671875" style="173"/>
  </cols>
  <sheetData>
    <row r="1" spans="1:1" ht="20.25">
      <c r="A1" s="172" t="s">
        <v>56</v>
      </c>
    </row>
    <row r="2" spans="1:1" ht="20.25">
      <c r="A2" s="172" t="s">
        <v>57</v>
      </c>
    </row>
    <row r="3" spans="1:1">
      <c r="A3" s="174" t="s">
        <v>58</v>
      </c>
    </row>
    <row r="4" spans="1:1">
      <c r="A4" s="175"/>
    </row>
    <row r="5" spans="1:1" ht="18">
      <c r="A5" s="176"/>
    </row>
    <row r="6" spans="1:1" ht="18">
      <c r="A6" s="176"/>
    </row>
    <row r="7" spans="1:1" ht="18">
      <c r="A7" s="176" t="s">
        <v>59</v>
      </c>
    </row>
    <row r="8" spans="1:1">
      <c r="A8" s="174"/>
    </row>
    <row r="9" spans="1:1" ht="55.5" customHeight="1">
      <c r="A9" s="177" t="s">
        <v>60</v>
      </c>
    </row>
    <row r="10" spans="1:1">
      <c r="A10" s="177"/>
    </row>
    <row r="11" spans="1:1" ht="18">
      <c r="A11" s="178" t="s">
        <v>61</v>
      </c>
    </row>
    <row r="12" spans="1:1">
      <c r="A12" s="177"/>
    </row>
    <row r="13" spans="1:1" ht="84.75" customHeight="1">
      <c r="A13" s="177" t="s">
        <v>62</v>
      </c>
    </row>
    <row r="14" spans="1:1">
      <c r="A14" s="177"/>
    </row>
    <row r="15" spans="1:1" ht="75.75" customHeight="1">
      <c r="A15" s="177" t="s">
        <v>63</v>
      </c>
    </row>
    <row r="16" spans="1:1">
      <c r="A16" s="177"/>
    </row>
    <row r="17" spans="1:1" ht="18">
      <c r="A17" s="178" t="s">
        <v>64</v>
      </c>
    </row>
    <row r="18" spans="1:1">
      <c r="A18" s="177"/>
    </row>
    <row r="19" spans="1:1">
      <c r="A19" s="179" t="s">
        <v>65</v>
      </c>
    </row>
    <row r="20" spans="1:1" ht="27" customHeight="1">
      <c r="A20" s="180" t="s">
        <v>66</v>
      </c>
    </row>
    <row r="21" spans="1:1" ht="48" customHeight="1">
      <c r="A21" s="180" t="s">
        <v>67</v>
      </c>
    </row>
    <row r="22" spans="1:1" ht="41.25" customHeight="1">
      <c r="A22" s="181" t="s">
        <v>68</v>
      </c>
    </row>
    <row r="23" spans="1:1">
      <c r="A23" s="177"/>
    </row>
    <row r="24" spans="1:1" ht="84" customHeight="1">
      <c r="A24" s="177" t="s">
        <v>178</v>
      </c>
    </row>
    <row r="25" spans="1:1">
      <c r="A25" s="177"/>
    </row>
    <row r="26" spans="1:1" ht="64.5" customHeight="1">
      <c r="A26" s="177" t="s">
        <v>69</v>
      </c>
    </row>
    <row r="27" spans="1:1">
      <c r="A27" s="177"/>
    </row>
    <row r="28" spans="1:1">
      <c r="A28" s="177" t="s">
        <v>70</v>
      </c>
    </row>
    <row r="29" spans="1:1" ht="42.75" customHeight="1">
      <c r="A29" s="181" t="s">
        <v>71</v>
      </c>
    </row>
    <row r="30" spans="1:1" ht="42.75" customHeight="1">
      <c r="A30" s="181" t="s">
        <v>72</v>
      </c>
    </row>
    <row r="31" spans="1:1" ht="42.75" customHeight="1">
      <c r="A31" s="181" t="s">
        <v>73</v>
      </c>
    </row>
    <row r="32" spans="1:1">
      <c r="A32" s="177"/>
    </row>
    <row r="33" spans="1:1" ht="18">
      <c r="A33" s="178" t="s">
        <v>74</v>
      </c>
    </row>
    <row r="34" spans="1:1">
      <c r="A34" s="177"/>
    </row>
    <row r="35" spans="1:1" ht="24.75" customHeight="1">
      <c r="A35" s="177" t="s">
        <v>75</v>
      </c>
    </row>
    <row r="36" spans="1:1">
      <c r="A36" s="177"/>
    </row>
    <row r="37" spans="1:1">
      <c r="A37" s="177"/>
    </row>
    <row r="38" spans="1:1">
      <c r="A38" s="177"/>
    </row>
    <row r="39" spans="1:1">
      <c r="A39" s="177"/>
    </row>
    <row r="40" spans="1:1">
      <c r="A40" s="177"/>
    </row>
    <row r="41" spans="1:1">
      <c r="A41" s="177"/>
    </row>
    <row r="42" spans="1:1">
      <c r="A42" s="177"/>
    </row>
    <row r="43" spans="1:1">
      <c r="A43" s="177"/>
    </row>
    <row r="44" spans="1:1">
      <c r="A44" s="177"/>
    </row>
    <row r="45" spans="1:1">
      <c r="A45" s="177"/>
    </row>
    <row r="46" spans="1:1">
      <c r="A46" s="177"/>
    </row>
    <row r="47" spans="1:1">
      <c r="A47" s="177"/>
    </row>
    <row r="48" spans="1:1">
      <c r="A48" s="177"/>
    </row>
    <row r="50" spans="1:1" ht="70.5" customHeight="1">
      <c r="A50" s="177" t="s">
        <v>76</v>
      </c>
    </row>
    <row r="51" spans="1:1">
      <c r="A51" s="182"/>
    </row>
    <row r="52" spans="1:1" ht="39" customHeight="1">
      <c r="A52" s="177" t="s">
        <v>77</v>
      </c>
    </row>
    <row r="53" spans="1:1" ht="15.75">
      <c r="A53" s="183"/>
    </row>
    <row r="54" spans="1:1" ht="15.75">
      <c r="A54" s="183"/>
    </row>
    <row r="55" spans="1:1" ht="15.75">
      <c r="A55" s="183"/>
    </row>
    <row r="56" spans="1:1" ht="15.75">
      <c r="A56" s="183"/>
    </row>
    <row r="57" spans="1:1">
      <c r="A57" s="177"/>
    </row>
    <row r="58" spans="1:1">
      <c r="A58" s="177"/>
    </row>
    <row r="59" spans="1:1" ht="18">
      <c r="A59" s="178" t="s">
        <v>78</v>
      </c>
    </row>
    <row r="60" spans="1:1">
      <c r="A60" s="177"/>
    </row>
    <row r="61" spans="1:1" ht="42.75" customHeight="1">
      <c r="A61" s="177" t="s">
        <v>179</v>
      </c>
    </row>
    <row r="62" spans="1:1">
      <c r="A62" s="177"/>
    </row>
    <row r="63" spans="1:1" ht="90" customHeight="1">
      <c r="A63" s="177" t="s">
        <v>79</v>
      </c>
    </row>
    <row r="64" spans="1:1">
      <c r="A64" s="177"/>
    </row>
    <row r="65" spans="1:1" ht="18">
      <c r="A65" s="178" t="s">
        <v>80</v>
      </c>
    </row>
    <row r="66" spans="1:1">
      <c r="A66" s="184"/>
    </row>
    <row r="67" spans="1:1" ht="122.25" customHeight="1">
      <c r="A67" s="177" t="s">
        <v>81</v>
      </c>
    </row>
    <row r="68" spans="1:1">
      <c r="A68" s="177"/>
    </row>
    <row r="69" spans="1:1" ht="55.5" customHeight="1">
      <c r="A69" s="177" t="s">
        <v>82</v>
      </c>
    </row>
    <row r="70" spans="1:1">
      <c r="A70" s="184"/>
    </row>
    <row r="71" spans="1:1" ht="60.75" customHeight="1">
      <c r="A71" s="177" t="s">
        <v>83</v>
      </c>
    </row>
    <row r="72" spans="1:1">
      <c r="A72" s="184"/>
    </row>
    <row r="73" spans="1:1" ht="18">
      <c r="A73" s="178" t="s">
        <v>84</v>
      </c>
    </row>
    <row r="74" spans="1:1">
      <c r="A74" s="184"/>
    </row>
    <row r="75" spans="1:1" ht="29.25" customHeight="1">
      <c r="A75" s="185" t="s">
        <v>180</v>
      </c>
    </row>
    <row r="77" spans="1:1">
      <c r="A77" s="186" t="s">
        <v>181</v>
      </c>
    </row>
  </sheetData>
  <sheetProtection password="838C" sheet="1" objects="1" scenarios="1" selectLockedCells="1" selectUnlockedCell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21"/>
  <sheetViews>
    <sheetView view="pageBreakPreview" zoomScaleNormal="100" zoomScaleSheetLayoutView="100" workbookViewId="0"/>
  </sheetViews>
  <sheetFormatPr defaultRowHeight="15"/>
  <cols>
    <col min="1" max="1" width="105.6640625" style="187" customWidth="1"/>
    <col min="2" max="16384" width="8.88671875" style="173"/>
  </cols>
  <sheetData>
    <row r="1" spans="1:1" ht="20.25">
      <c r="A1" s="172" t="s">
        <v>85</v>
      </c>
    </row>
    <row r="2" spans="1:1">
      <c r="A2" s="174" t="s">
        <v>182</v>
      </c>
    </row>
    <row r="3" spans="1:1">
      <c r="A3" s="174" t="s">
        <v>86</v>
      </c>
    </row>
    <row r="4" spans="1:1">
      <c r="A4" s="174" t="s">
        <v>87</v>
      </c>
    </row>
    <row r="5" spans="1:1">
      <c r="A5" s="174"/>
    </row>
    <row r="6" spans="1:1">
      <c r="A6" s="174"/>
    </row>
    <row r="7" spans="1:1" ht="15.75">
      <c r="A7" s="188" t="s">
        <v>88</v>
      </c>
    </row>
    <row r="8" spans="1:1">
      <c r="A8" s="174"/>
    </row>
    <row r="9" spans="1:1" ht="74.25" customHeight="1">
      <c r="A9" s="177" t="s">
        <v>89</v>
      </c>
    </row>
    <row r="10" spans="1:1">
      <c r="A10" s="177"/>
    </row>
    <row r="11" spans="1:1" ht="55.5" customHeight="1">
      <c r="A11" s="177" t="s">
        <v>183</v>
      </c>
    </row>
    <row r="12" spans="1:1">
      <c r="A12" s="177"/>
    </row>
    <row r="13" spans="1:1" ht="15.75">
      <c r="A13" s="189" t="s">
        <v>90</v>
      </c>
    </row>
    <row r="14" spans="1:1" ht="15.75">
      <c r="A14" s="189"/>
    </row>
    <row r="15" spans="1:1" ht="15.75">
      <c r="A15" s="189"/>
    </row>
    <row r="16" spans="1:1" ht="15.75">
      <c r="A16" s="189"/>
    </row>
    <row r="17" spans="1:1" ht="15.75">
      <c r="A17" s="189"/>
    </row>
    <row r="18" spans="1:1" ht="15.75">
      <c r="A18" s="189"/>
    </row>
    <row r="19" spans="1:1" ht="15.75">
      <c r="A19" s="189"/>
    </row>
    <row r="20" spans="1:1" ht="15.75">
      <c r="A20" s="189"/>
    </row>
    <row r="21" spans="1:1" ht="15.75">
      <c r="A21" s="189"/>
    </row>
    <row r="22" spans="1:1" ht="15.75">
      <c r="A22" s="189"/>
    </row>
    <row r="23" spans="1:1" ht="15.75">
      <c r="A23" s="189"/>
    </row>
    <row r="26" spans="1:1">
      <c r="A26" s="177"/>
    </row>
    <row r="27" spans="1:1" ht="30">
      <c r="A27" s="177" t="s">
        <v>91</v>
      </c>
    </row>
    <row r="28" spans="1:1">
      <c r="A28" s="177"/>
    </row>
    <row r="29" spans="1:1" ht="28.5" customHeight="1">
      <c r="A29" s="177" t="s">
        <v>92</v>
      </c>
    </row>
    <row r="30" spans="1:1" ht="28.5" customHeight="1">
      <c r="A30" s="190" t="s">
        <v>184</v>
      </c>
    </row>
    <row r="31" spans="1:1" ht="28.5" customHeight="1">
      <c r="A31" s="190" t="s">
        <v>185</v>
      </c>
    </row>
    <row r="32" spans="1:1">
      <c r="A32" s="177"/>
    </row>
    <row r="33" spans="1:3" ht="45" customHeight="1">
      <c r="A33" s="177" t="s">
        <v>93</v>
      </c>
    </row>
    <row r="34" spans="1:3">
      <c r="A34" s="177"/>
    </row>
    <row r="35" spans="1:3" ht="27.75" customHeight="1">
      <c r="A35" s="177" t="s">
        <v>94</v>
      </c>
    </row>
    <row r="36" spans="1:3">
      <c r="A36" s="201"/>
      <c r="B36" s="202"/>
      <c r="C36" s="191"/>
    </row>
    <row r="37" spans="1:3">
      <c r="A37" s="201"/>
      <c r="B37" s="202"/>
      <c r="C37" s="191"/>
    </row>
    <row r="38" spans="1:3">
      <c r="A38" s="203"/>
      <c r="B38" s="204"/>
      <c r="C38" s="205"/>
    </row>
    <row r="39" spans="1:3">
      <c r="A39" s="203"/>
      <c r="B39" s="204"/>
      <c r="C39" s="205"/>
    </row>
    <row r="40" spans="1:3">
      <c r="A40" s="201"/>
      <c r="B40" s="202"/>
      <c r="C40" s="191"/>
    </row>
    <row r="41" spans="1:3">
      <c r="A41" s="201"/>
      <c r="B41" s="202"/>
      <c r="C41" s="191"/>
    </row>
    <row r="42" spans="1:3">
      <c r="A42" s="203"/>
      <c r="B42" s="204"/>
      <c r="C42" s="205"/>
    </row>
    <row r="43" spans="1:3">
      <c r="A43" s="203"/>
      <c r="B43" s="204"/>
      <c r="C43" s="205"/>
    </row>
    <row r="44" spans="1:3">
      <c r="A44" s="201"/>
      <c r="B44" s="202"/>
      <c r="C44" s="191"/>
    </row>
    <row r="45" spans="1:3">
      <c r="A45" s="201"/>
      <c r="B45" s="202"/>
      <c r="C45" s="191"/>
    </row>
    <row r="46" spans="1:3">
      <c r="A46" s="192"/>
      <c r="B46" s="193"/>
      <c r="C46" s="191"/>
    </row>
    <row r="47" spans="1:3">
      <c r="A47" s="192"/>
      <c r="B47" s="193"/>
      <c r="C47" s="191"/>
    </row>
    <row r="48" spans="1:3" ht="15.75">
      <c r="A48" s="194"/>
    </row>
    <row r="49" spans="1:2" ht="15.75">
      <c r="A49" s="189" t="s">
        <v>95</v>
      </c>
    </row>
    <row r="50" spans="1:2" ht="15.75">
      <c r="A50" s="194"/>
    </row>
    <row r="51" spans="1:2" ht="15.75">
      <c r="A51" s="194"/>
    </row>
    <row r="52" spans="1:2" ht="15.75">
      <c r="A52" s="194"/>
    </row>
    <row r="53" spans="1:2" ht="15.75">
      <c r="A53" s="194"/>
    </row>
    <row r="54" spans="1:2" ht="15.75">
      <c r="A54" s="194"/>
    </row>
    <row r="55" spans="1:2" ht="15.75">
      <c r="A55" s="194"/>
    </row>
    <row r="56" spans="1:2">
      <c r="A56" s="195"/>
    </row>
    <row r="57" spans="1:2">
      <c r="A57" s="196" t="s">
        <v>96</v>
      </c>
    </row>
    <row r="58" spans="1:2">
      <c r="A58" s="177"/>
    </row>
    <row r="59" spans="1:2" ht="58.5" customHeight="1">
      <c r="A59" s="177" t="s">
        <v>97</v>
      </c>
    </row>
    <row r="60" spans="1:2">
      <c r="A60" s="177"/>
    </row>
    <row r="61" spans="1:2">
      <c r="A61" s="196" t="s">
        <v>98</v>
      </c>
    </row>
    <row r="62" spans="1:2">
      <c r="A62" s="177"/>
    </row>
    <row r="63" spans="1:2">
      <c r="A63" s="177" t="s">
        <v>99</v>
      </c>
    </row>
    <row r="64" spans="1:2">
      <c r="A64" s="197"/>
      <c r="B64" s="198"/>
    </row>
    <row r="65" spans="1:2">
      <c r="A65" s="197"/>
      <c r="B65" s="198"/>
    </row>
    <row r="66" spans="1:2">
      <c r="A66" s="197"/>
      <c r="B66" s="198"/>
    </row>
    <row r="67" spans="1:2">
      <c r="A67" s="197"/>
      <c r="B67" s="198"/>
    </row>
    <row r="68" spans="1:2">
      <c r="A68" s="197"/>
      <c r="B68" s="198"/>
    </row>
    <row r="69" spans="1:2">
      <c r="A69" s="199"/>
    </row>
    <row r="70" spans="1:2" ht="30">
      <c r="A70" s="177" t="s">
        <v>100</v>
      </c>
    </row>
    <row r="71" spans="1:2">
      <c r="A71" s="196"/>
    </row>
    <row r="72" spans="1:2">
      <c r="A72" s="196" t="s">
        <v>101</v>
      </c>
    </row>
    <row r="73" spans="1:2">
      <c r="A73" s="177"/>
    </row>
    <row r="74" spans="1:2" ht="106.5" customHeight="1">
      <c r="A74" s="177" t="s">
        <v>186</v>
      </c>
    </row>
    <row r="75" spans="1:2">
      <c r="A75" s="177"/>
    </row>
    <row r="76" spans="1:2" ht="15.75">
      <c r="A76" s="189" t="s">
        <v>102</v>
      </c>
    </row>
    <row r="77" spans="1:2" ht="15.75">
      <c r="A77" s="194"/>
    </row>
    <row r="78" spans="1:2" ht="15.75">
      <c r="A78" s="194"/>
    </row>
    <row r="79" spans="1:2" ht="15.75">
      <c r="A79" s="194"/>
    </row>
    <row r="80" spans="1:2" ht="15.75">
      <c r="A80" s="194"/>
    </row>
    <row r="81" spans="1:1" ht="15.75">
      <c r="A81" s="194"/>
    </row>
    <row r="82" spans="1:1" ht="15.75">
      <c r="A82" s="194"/>
    </row>
    <row r="83" spans="1:1" ht="15.75">
      <c r="A83" s="194"/>
    </row>
    <row r="84" spans="1:1" ht="15.75">
      <c r="A84" s="194"/>
    </row>
    <row r="85" spans="1:1" ht="15.75">
      <c r="A85" s="194"/>
    </row>
    <row r="86" spans="1:1" ht="15.75">
      <c r="A86" s="194"/>
    </row>
    <row r="87" spans="1:1" ht="15.75">
      <c r="A87" s="194"/>
    </row>
    <row r="88" spans="1:1" ht="15.75">
      <c r="A88" s="194"/>
    </row>
    <row r="89" spans="1:1" ht="15.75">
      <c r="A89" s="194"/>
    </row>
    <row r="90" spans="1:1" ht="15.75">
      <c r="A90" s="194"/>
    </row>
    <row r="91" spans="1:1" ht="15.75">
      <c r="A91" s="194"/>
    </row>
    <row r="92" spans="1:1">
      <c r="A92" s="195"/>
    </row>
    <row r="93" spans="1:1">
      <c r="A93" s="195"/>
    </row>
    <row r="94" spans="1:1">
      <c r="A94" s="195"/>
    </row>
    <row r="95" spans="1:1">
      <c r="A95" s="195"/>
    </row>
    <row r="96" spans="1:1">
      <c r="A96" s="195"/>
    </row>
    <row r="97" spans="1:1">
      <c r="A97" s="195"/>
    </row>
    <row r="98" spans="1:1">
      <c r="A98" s="195"/>
    </row>
    <row r="99" spans="1:1">
      <c r="A99" s="195"/>
    </row>
    <row r="100" spans="1:1">
      <c r="A100" s="195"/>
    </row>
    <row r="101" spans="1:1">
      <c r="A101" s="195"/>
    </row>
    <row r="102" spans="1:1">
      <c r="A102" s="195"/>
    </row>
    <row r="103" spans="1:1">
      <c r="A103" s="195"/>
    </row>
    <row r="104" spans="1:1" ht="15.75">
      <c r="A104" s="194"/>
    </row>
    <row r="105" spans="1:1" ht="45">
      <c r="A105" s="200" t="s">
        <v>187</v>
      </c>
    </row>
    <row r="106" spans="1:1">
      <c r="A106" s="177"/>
    </row>
    <row r="107" spans="1:1" ht="60">
      <c r="A107" s="200" t="s">
        <v>188</v>
      </c>
    </row>
    <row r="108" spans="1:1">
      <c r="A108" s="177"/>
    </row>
    <row r="109" spans="1:1">
      <c r="A109" s="177"/>
    </row>
    <row r="110" spans="1:1" ht="34.5" customHeight="1">
      <c r="A110" s="177" t="s">
        <v>103</v>
      </c>
    </row>
    <row r="111" spans="1:1" ht="15.75">
      <c r="A111" s="183"/>
    </row>
    <row r="112" spans="1:1" ht="15.75">
      <c r="A112" s="183"/>
    </row>
    <row r="113" spans="1:1" ht="15.75">
      <c r="A113" s="183"/>
    </row>
    <row r="114" spans="1:1" ht="15.75">
      <c r="A114" s="183"/>
    </row>
    <row r="115" spans="1:1">
      <c r="A115" s="177"/>
    </row>
    <row r="116" spans="1:1">
      <c r="A116" s="177"/>
    </row>
    <row r="117" spans="1:1" ht="41.25" customHeight="1">
      <c r="A117" s="177" t="s">
        <v>104</v>
      </c>
    </row>
    <row r="118" spans="1:1">
      <c r="A118" s="177"/>
    </row>
    <row r="119" spans="1:1" ht="27.75" customHeight="1">
      <c r="A119" s="185" t="s">
        <v>189</v>
      </c>
    </row>
    <row r="121" spans="1:1">
      <c r="A121" s="186" t="s">
        <v>181</v>
      </c>
    </row>
  </sheetData>
  <sheetProtection password="838C" sheet="1" objects="1" scenarios="1" selectLockedCells="1" selectUnlockedCells="1"/>
  <mergeCells count="12">
    <mergeCell ref="C38:C39"/>
    <mergeCell ref="A42:A43"/>
    <mergeCell ref="B42:B43"/>
    <mergeCell ref="C42:C43"/>
    <mergeCell ref="A44:A45"/>
    <mergeCell ref="B44:B45"/>
    <mergeCell ref="A40:A41"/>
    <mergeCell ref="B40:B41"/>
    <mergeCell ref="A36:A37"/>
    <mergeCell ref="B36:B37"/>
    <mergeCell ref="A38:A39"/>
    <mergeCell ref="B38:B39"/>
  </mergeCells>
  <pageMargins left="0.7" right="0.7" top="0.75" bottom="0.75" header="0.3" footer="0.3"/>
  <pageSetup paperSize="9" scale="73" orientation="portrait" horizontalDpi="300" verticalDpi="300" r:id="rId1"/>
  <rowBreaks count="2" manualBreakCount="2">
    <brk id="34" max="16383" man="1"/>
    <brk id="7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workbookViewId="0"/>
  </sheetViews>
  <sheetFormatPr defaultColWidth="0" defaultRowHeight="15" zeroHeight="1"/>
  <cols>
    <col min="1" max="1" width="3" style="136" customWidth="1"/>
    <col min="2" max="5" width="8.88671875" style="136" customWidth="1"/>
    <col min="6" max="11" width="0" style="136" hidden="1" customWidth="1"/>
    <col min="12" max="16384" width="8.88671875" style="136" hidden="1"/>
  </cols>
  <sheetData>
    <row r="1" spans="1:10">
      <c r="A1" s="137"/>
      <c r="B1" s="137"/>
      <c r="C1" s="137"/>
      <c r="D1" s="137"/>
      <c r="E1" s="137"/>
    </row>
    <row r="2" spans="1:10">
      <c r="A2" s="137"/>
      <c r="B2" s="137"/>
      <c r="C2" s="137"/>
      <c r="D2" s="137"/>
      <c r="E2" s="137"/>
      <c r="J2" s="140"/>
    </row>
    <row r="3" spans="1:10">
      <c r="A3" s="137"/>
      <c r="B3" s="137"/>
      <c r="C3" s="137"/>
      <c r="D3" s="137"/>
      <c r="E3" s="137"/>
      <c r="J3" s="139"/>
    </row>
    <row r="4" spans="1:10">
      <c r="A4" s="137"/>
      <c r="B4" s="137"/>
      <c r="C4" s="137"/>
      <c r="D4" s="137"/>
      <c r="E4" s="137"/>
      <c r="J4" s="139"/>
    </row>
    <row r="5" spans="1:10">
      <c r="A5" s="137"/>
      <c r="B5" s="137"/>
      <c r="C5" s="137"/>
      <c r="D5" s="137"/>
      <c r="E5" s="137"/>
      <c r="J5" s="140"/>
    </row>
    <row r="6" spans="1:10">
      <c r="A6" s="137"/>
      <c r="B6" s="137"/>
      <c r="C6" s="137"/>
      <c r="D6" s="137"/>
      <c r="E6" s="137"/>
      <c r="J6" s="139"/>
    </row>
    <row r="7" spans="1:10">
      <c r="A7" s="137"/>
      <c r="B7" s="137"/>
      <c r="C7" s="137"/>
      <c r="D7" s="137"/>
      <c r="E7" s="137"/>
      <c r="J7" s="139"/>
    </row>
    <row r="8" spans="1:10">
      <c r="A8" s="137"/>
      <c r="B8" s="137"/>
      <c r="C8" s="137"/>
      <c r="D8" s="137"/>
      <c r="E8" s="137"/>
      <c r="J8" s="139"/>
    </row>
    <row r="9" spans="1:10">
      <c r="A9" s="137"/>
      <c r="B9" s="137"/>
      <c r="C9" s="137"/>
      <c r="D9" s="137"/>
      <c r="E9" s="137"/>
      <c r="J9" s="139"/>
    </row>
    <row r="10" spans="1:10">
      <c r="A10" s="137"/>
      <c r="B10" s="137"/>
      <c r="C10" s="137"/>
      <c r="D10" s="137"/>
      <c r="E10" s="137"/>
      <c r="J10" s="139"/>
    </row>
    <row r="11" spans="1:10">
      <c r="A11" s="137"/>
      <c r="B11" s="137"/>
      <c r="C11" s="137"/>
      <c r="D11" s="137"/>
      <c r="E11" s="137"/>
      <c r="J11" s="139"/>
    </row>
    <row r="12" spans="1:10">
      <c r="A12" s="137"/>
      <c r="B12" s="137"/>
      <c r="C12" s="137"/>
      <c r="D12" s="137"/>
      <c r="E12" s="137"/>
      <c r="J12" s="139"/>
    </row>
    <row r="13" spans="1:10">
      <c r="A13" s="137"/>
      <c r="B13" s="137"/>
      <c r="C13" s="137"/>
      <c r="D13" s="137"/>
      <c r="E13" s="137"/>
      <c r="J13" s="139"/>
    </row>
    <row r="14" spans="1:10">
      <c r="A14" s="137"/>
      <c r="B14" s="137"/>
      <c r="C14" s="137"/>
      <c r="D14" s="137"/>
      <c r="E14" s="137"/>
      <c r="J14" s="139"/>
    </row>
    <row r="15" spans="1:10">
      <c r="A15" s="137"/>
      <c r="B15" s="137"/>
      <c r="C15" s="137"/>
      <c r="D15" s="137"/>
      <c r="E15" s="137"/>
      <c r="J15" s="139"/>
    </row>
    <row r="16" spans="1:10">
      <c r="A16" s="137"/>
      <c r="B16" s="137"/>
      <c r="C16" s="137"/>
      <c r="D16" s="137"/>
      <c r="E16" s="137"/>
      <c r="J16" s="139"/>
    </row>
    <row r="17" spans="1:10">
      <c r="A17" s="137"/>
      <c r="B17" s="137"/>
      <c r="C17" s="137"/>
      <c r="D17" s="137"/>
      <c r="E17" s="137"/>
      <c r="J17" s="139"/>
    </row>
    <row r="18" spans="1:10">
      <c r="A18" s="137"/>
      <c r="B18" s="137"/>
      <c r="C18" s="137"/>
      <c r="D18" s="137"/>
      <c r="E18" s="137"/>
      <c r="J18" s="139"/>
    </row>
    <row r="19" spans="1:10">
      <c r="A19" s="137"/>
      <c r="B19" s="137"/>
      <c r="C19" s="137"/>
      <c r="D19" s="137"/>
      <c r="E19" s="137"/>
      <c r="J19" s="138"/>
    </row>
    <row r="20" spans="1:10">
      <c r="A20" s="137"/>
      <c r="B20" s="137"/>
      <c r="C20" s="137"/>
      <c r="D20" s="137"/>
      <c r="E20" s="137"/>
    </row>
    <row r="21" spans="1:10">
      <c r="A21" s="137"/>
      <c r="B21" s="137"/>
      <c r="C21" s="137"/>
      <c r="D21" s="137"/>
      <c r="E21" s="137"/>
    </row>
    <row r="22" spans="1:10" ht="8.25" customHeight="1">
      <c r="A22" s="137"/>
      <c r="B22" s="137"/>
      <c r="C22" s="137"/>
      <c r="D22" s="137"/>
      <c r="E22" s="137"/>
    </row>
    <row r="23" spans="1:10">
      <c r="A23" s="206" t="s">
        <v>161</v>
      </c>
      <c r="B23" s="206"/>
      <c r="C23" s="206"/>
      <c r="D23" s="206"/>
      <c r="E23" s="206"/>
    </row>
    <row r="24" spans="1:10">
      <c r="A24" s="206"/>
      <c r="B24" s="206"/>
      <c r="C24" s="206"/>
      <c r="D24" s="206"/>
      <c r="E24" s="206"/>
    </row>
    <row r="25" spans="1:10" hidden="1">
      <c r="A25" s="137"/>
      <c r="B25" s="137"/>
      <c r="C25" s="137"/>
      <c r="D25" s="137"/>
      <c r="E25" s="137"/>
    </row>
    <row r="26" spans="1:10" hidden="1">
      <c r="A26" s="137"/>
      <c r="B26" s="137"/>
      <c r="C26" s="137"/>
      <c r="D26" s="137"/>
      <c r="E26" s="137"/>
    </row>
    <row r="27" spans="1:10" hidden="1">
      <c r="A27" s="137"/>
      <c r="B27" s="137"/>
      <c r="C27" s="137"/>
      <c r="D27" s="137"/>
      <c r="E27" s="137"/>
    </row>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552450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295275</xdr:colOff>
                    <xdr:row>2</xdr:row>
                    <xdr:rowOff>66675</xdr:rowOff>
                  </from>
                  <to>
                    <xdr:col>3</xdr:col>
                    <xdr:colOff>552450</xdr:colOff>
                    <xdr:row>3</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295275</xdr:colOff>
                    <xdr:row>3</xdr:row>
                    <xdr:rowOff>66675</xdr:rowOff>
                  </from>
                  <to>
                    <xdr:col>3</xdr:col>
                    <xdr:colOff>552450</xdr:colOff>
                    <xdr:row>4</xdr:row>
                    <xdr:rowOff>66675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xdr:col>
                    <xdr:colOff>295275</xdr:colOff>
                    <xdr:row>4</xdr:row>
                    <xdr:rowOff>66675</xdr:rowOff>
                  </from>
                  <to>
                    <xdr:col>3</xdr:col>
                    <xdr:colOff>552450</xdr:colOff>
                    <xdr:row>5</xdr:row>
                    <xdr:rowOff>66675</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xdr:col>
                    <xdr:colOff>295275</xdr:colOff>
                    <xdr:row>5</xdr:row>
                    <xdr:rowOff>57150</xdr:rowOff>
                  </from>
                  <to>
                    <xdr:col>3</xdr:col>
                    <xdr:colOff>552450</xdr:colOff>
                    <xdr:row>6</xdr:row>
                    <xdr:rowOff>57150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1</xdr:col>
                    <xdr:colOff>295275</xdr:colOff>
                    <xdr:row>6</xdr:row>
                    <xdr:rowOff>57150</xdr:rowOff>
                  </from>
                  <to>
                    <xdr:col>3</xdr:col>
                    <xdr:colOff>552450</xdr:colOff>
                    <xdr:row>7</xdr:row>
                    <xdr:rowOff>57150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1</xdr:col>
                    <xdr:colOff>295275</xdr:colOff>
                    <xdr:row>7</xdr:row>
                    <xdr:rowOff>57150</xdr:rowOff>
                  </from>
                  <to>
                    <xdr:col>3</xdr:col>
                    <xdr:colOff>552450</xdr:colOff>
                    <xdr:row>8</xdr:row>
                    <xdr:rowOff>57150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xdr:col>
                    <xdr:colOff>295275</xdr:colOff>
                    <xdr:row>8</xdr:row>
                    <xdr:rowOff>66675</xdr:rowOff>
                  </from>
                  <to>
                    <xdr:col>3</xdr:col>
                    <xdr:colOff>552450</xdr:colOff>
                    <xdr:row>9</xdr:row>
                    <xdr:rowOff>66675</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xdr:col>
                    <xdr:colOff>295275</xdr:colOff>
                    <xdr:row>9</xdr:row>
                    <xdr:rowOff>66675</xdr:rowOff>
                  </from>
                  <to>
                    <xdr:col>3</xdr:col>
                    <xdr:colOff>552450</xdr:colOff>
                    <xdr:row>10</xdr:row>
                    <xdr:rowOff>66675</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1</xdr:col>
                    <xdr:colOff>295275</xdr:colOff>
                    <xdr:row>10</xdr:row>
                    <xdr:rowOff>66675</xdr:rowOff>
                  </from>
                  <to>
                    <xdr:col>3</xdr:col>
                    <xdr:colOff>552450</xdr:colOff>
                    <xdr:row>11</xdr:row>
                    <xdr:rowOff>66675</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1</xdr:col>
                    <xdr:colOff>295275</xdr:colOff>
                    <xdr:row>11</xdr:row>
                    <xdr:rowOff>57150</xdr:rowOff>
                  </from>
                  <to>
                    <xdr:col>3</xdr:col>
                    <xdr:colOff>552450</xdr:colOff>
                    <xdr:row>12</xdr:row>
                    <xdr:rowOff>57150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xdr:col>
                    <xdr:colOff>295275</xdr:colOff>
                    <xdr:row>12</xdr:row>
                    <xdr:rowOff>57150</xdr:rowOff>
                  </from>
                  <to>
                    <xdr:col>3</xdr:col>
                    <xdr:colOff>552450</xdr:colOff>
                    <xdr:row>13</xdr:row>
                    <xdr:rowOff>57150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xdr:col>
                    <xdr:colOff>295275</xdr:colOff>
                    <xdr:row>13</xdr:row>
                    <xdr:rowOff>57150</xdr:rowOff>
                  </from>
                  <to>
                    <xdr:col>3</xdr:col>
                    <xdr:colOff>552450</xdr:colOff>
                    <xdr:row>14</xdr:row>
                    <xdr:rowOff>57150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1</xdr:col>
                    <xdr:colOff>295275</xdr:colOff>
                    <xdr:row>14</xdr:row>
                    <xdr:rowOff>66675</xdr:rowOff>
                  </from>
                  <to>
                    <xdr:col>3</xdr:col>
                    <xdr:colOff>552450</xdr:colOff>
                    <xdr:row>15</xdr:row>
                    <xdr:rowOff>66675</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1</xdr:col>
                    <xdr:colOff>295275</xdr:colOff>
                    <xdr:row>15</xdr:row>
                    <xdr:rowOff>66675</xdr:rowOff>
                  </from>
                  <to>
                    <xdr:col>3</xdr:col>
                    <xdr:colOff>552450</xdr:colOff>
                    <xdr:row>16</xdr:row>
                    <xdr:rowOff>66675</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1</xdr:col>
                    <xdr:colOff>295275</xdr:colOff>
                    <xdr:row>16</xdr:row>
                    <xdr:rowOff>57150</xdr:rowOff>
                  </from>
                  <to>
                    <xdr:col>3</xdr:col>
                    <xdr:colOff>552450</xdr:colOff>
                    <xdr:row>17</xdr:row>
                    <xdr:rowOff>57150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1</xdr:col>
                    <xdr:colOff>295275</xdr:colOff>
                    <xdr:row>17</xdr:row>
                    <xdr:rowOff>57150</xdr:rowOff>
                  </from>
                  <to>
                    <xdr:col>3</xdr:col>
                    <xdr:colOff>552450</xdr:colOff>
                    <xdr:row>18</xdr:row>
                    <xdr:rowOff>57150</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1</xdr:col>
                    <xdr:colOff>295275</xdr:colOff>
                    <xdr:row>18</xdr:row>
                    <xdr:rowOff>57150</xdr:rowOff>
                  </from>
                  <to>
                    <xdr:col>3</xdr:col>
                    <xdr:colOff>552450</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BreakPreview" zoomScaleNormal="85" zoomScaleSheetLayoutView="100" workbookViewId="0"/>
  </sheetViews>
  <sheetFormatPr defaultRowHeight="15"/>
  <cols>
    <col min="1" max="1" width="17.109375" customWidth="1"/>
    <col min="2" max="2" width="1.77734375" customWidth="1"/>
    <col min="3" max="3" width="7.6640625" customWidth="1"/>
    <col min="4" max="4" width="1.77734375" customWidth="1"/>
    <col min="5" max="5" width="7.77734375" customWidth="1"/>
    <col min="6" max="6" width="1.77734375" customWidth="1"/>
    <col min="7" max="7" width="7.77734375" customWidth="1"/>
    <col min="8" max="8" width="6.21875" customWidth="1"/>
    <col min="9" max="9" width="11" customWidth="1"/>
    <col min="10" max="10" width="1.44140625" customWidth="1"/>
    <col min="11" max="11" width="11" customWidth="1"/>
    <col min="12" max="12" width="3.77734375" customWidth="1"/>
    <col min="13" max="13" width="14.109375" customWidth="1"/>
    <col min="14" max="14" width="1.21875" customWidth="1"/>
    <col min="15" max="15" width="14.44140625" customWidth="1"/>
    <col min="16" max="16" width="7" customWidth="1"/>
  </cols>
  <sheetData>
    <row r="1" spans="1:16" ht="21.75" customHeight="1">
      <c r="A1" s="1" t="str">
        <f>VLOOKUP(Providers!$A$20,Providers!$A$1:$C$18,2,FALSE)</f>
        <v>PARTNERIAETH DYSGU OEDOLION YN Y GYMUNED: ADDYSG OEDOLION CYMRU</v>
      </c>
      <c r="B1" s="1"/>
      <c r="C1" s="1"/>
      <c r="D1" s="1"/>
      <c r="E1" s="1"/>
      <c r="F1" s="1"/>
      <c r="G1" s="1"/>
      <c r="H1" s="1"/>
      <c r="I1" s="1"/>
      <c r="J1" s="1"/>
      <c r="K1" s="1"/>
      <c r="L1" s="1"/>
      <c r="M1" s="1"/>
      <c r="N1" s="1"/>
      <c r="O1" s="1"/>
    </row>
    <row r="2" spans="1:16" ht="15" customHeight="1">
      <c r="A2" s="81"/>
      <c r="B2" s="81"/>
      <c r="C2" s="81"/>
      <c r="D2" s="81"/>
      <c r="E2" s="82"/>
      <c r="F2" s="82"/>
      <c r="G2" s="82"/>
      <c r="H2" s="82"/>
      <c r="I2" s="82"/>
      <c r="J2" s="82"/>
      <c r="K2" s="83"/>
      <c r="L2" s="83"/>
      <c r="M2" s="83"/>
      <c r="N2" s="83"/>
      <c r="O2" s="83"/>
      <c r="P2" s="84"/>
    </row>
    <row r="3" spans="1:16" ht="15" customHeight="1">
      <c r="A3" s="2"/>
      <c r="B3" s="2" t="str">
        <f>VLOOKUP(Providers!$A$20,Providers!$A$1:$C$18,3,FALSE)</f>
        <v>F0009040</v>
      </c>
      <c r="C3" s="2"/>
      <c r="D3" s="2"/>
      <c r="E3" s="85"/>
      <c r="F3" s="85"/>
      <c r="G3" s="85"/>
      <c r="H3" s="85"/>
      <c r="I3" s="85"/>
      <c r="J3" s="85"/>
      <c r="K3" s="84"/>
      <c r="L3" s="83"/>
      <c r="M3" s="83"/>
      <c r="N3" s="83"/>
      <c r="O3" s="83"/>
      <c r="P3" s="84"/>
    </row>
    <row r="4" spans="1:16" ht="15" customHeight="1">
      <c r="A4" s="2"/>
      <c r="B4" s="141"/>
      <c r="C4" s="142" t="s">
        <v>0</v>
      </c>
      <c r="D4" s="142" t="s">
        <v>154</v>
      </c>
      <c r="E4" s="142" t="s">
        <v>155</v>
      </c>
      <c r="F4" s="142" t="s">
        <v>156</v>
      </c>
      <c r="G4" s="141" t="s">
        <v>157</v>
      </c>
      <c r="H4" s="141" t="s">
        <v>158</v>
      </c>
      <c r="I4" s="141" t="s">
        <v>159</v>
      </c>
      <c r="J4" s="141" t="s">
        <v>160</v>
      </c>
      <c r="K4" s="141"/>
      <c r="L4" s="83"/>
      <c r="M4" s="83"/>
      <c r="N4" s="83"/>
      <c r="O4" s="83"/>
      <c r="P4" s="84"/>
    </row>
    <row r="5" spans="1:16" ht="15" customHeight="1">
      <c r="A5" s="2"/>
      <c r="B5" s="141"/>
      <c r="C5" s="143">
        <v>0.89688175362766287</v>
      </c>
      <c r="D5" s="142"/>
      <c r="E5" s="142"/>
      <c r="F5" s="142"/>
      <c r="G5" s="141"/>
      <c r="H5" s="141"/>
      <c r="I5" s="141"/>
      <c r="J5" s="141"/>
      <c r="K5" s="141"/>
      <c r="L5" s="83"/>
      <c r="M5" s="84"/>
      <c r="N5" s="84"/>
      <c r="O5" s="84"/>
      <c r="P5" s="84"/>
    </row>
    <row r="6" spans="1:16" ht="15" customHeight="1">
      <c r="A6" s="86"/>
      <c r="B6" s="144"/>
      <c r="C6" s="145"/>
      <c r="D6" s="146">
        <f>VLOOKUP($B$3,Data!$A$1:$J$19,2,FALSE)</f>
        <v>0.98</v>
      </c>
      <c r="E6" s="141"/>
      <c r="F6" s="141"/>
      <c r="G6" s="141"/>
      <c r="H6" s="141"/>
      <c r="I6" s="141"/>
      <c r="J6" s="141"/>
      <c r="K6" s="141"/>
      <c r="L6" s="88"/>
      <c r="M6" s="87"/>
      <c r="N6" s="84"/>
      <c r="O6" s="84"/>
      <c r="P6" s="84"/>
    </row>
    <row r="7" spans="1:16" ht="15" customHeight="1">
      <c r="A7" s="89"/>
      <c r="B7" s="147" t="s">
        <v>1</v>
      </c>
      <c r="C7" s="145"/>
      <c r="D7" s="141"/>
      <c r="E7" s="146">
        <f>VLOOKUP($B$3,Data!$A$1:$J$19,3,FALSE)</f>
        <v>0.96</v>
      </c>
      <c r="F7" s="141"/>
      <c r="G7" s="141"/>
      <c r="H7" s="141"/>
      <c r="I7" s="141"/>
      <c r="J7" s="141"/>
      <c r="K7" s="141"/>
      <c r="L7" s="88"/>
      <c r="M7" s="87"/>
      <c r="N7" s="84"/>
      <c r="O7" s="84"/>
      <c r="P7" s="84"/>
    </row>
    <row r="8" spans="1:16" ht="15" customHeight="1">
      <c r="A8" s="90"/>
      <c r="B8" s="144"/>
      <c r="C8" s="145"/>
      <c r="D8" s="141"/>
      <c r="E8" s="141"/>
      <c r="F8" s="146">
        <f>VLOOKUP($B$3,Data!$A$1:$J$19,4,FALSE)</f>
        <v>0.96</v>
      </c>
      <c r="G8" s="141"/>
      <c r="H8" s="141"/>
      <c r="I8" s="141"/>
      <c r="J8" s="141"/>
      <c r="K8" s="141"/>
      <c r="L8" s="88"/>
      <c r="M8" s="68"/>
      <c r="N8" s="69"/>
      <c r="O8" s="69"/>
      <c r="P8" s="84"/>
    </row>
    <row r="9" spans="1:16" ht="15" customHeight="1">
      <c r="A9" s="90"/>
      <c r="B9" s="148"/>
      <c r="C9" s="145"/>
      <c r="D9" s="141"/>
      <c r="E9" s="141"/>
      <c r="F9" s="141"/>
      <c r="G9" s="141"/>
      <c r="H9" s="141"/>
      <c r="I9" s="141"/>
      <c r="J9" s="141"/>
      <c r="K9" s="141"/>
      <c r="L9" s="88"/>
      <c r="M9" s="68"/>
      <c r="N9" s="69"/>
      <c r="O9" s="69"/>
      <c r="P9" s="84"/>
    </row>
    <row r="10" spans="1:16" ht="15" customHeight="1">
      <c r="A10" s="90"/>
      <c r="B10" s="144"/>
      <c r="C10" s="145"/>
      <c r="D10" s="146">
        <f>VLOOKUP($B$3,Data!$A$1:$J$19,5,FALSE)</f>
        <v>0.97</v>
      </c>
      <c r="E10" s="141"/>
      <c r="F10" s="141"/>
      <c r="G10" s="141"/>
      <c r="H10" s="141"/>
      <c r="I10" s="141"/>
      <c r="J10" s="141"/>
      <c r="K10" s="141"/>
      <c r="L10" s="88"/>
      <c r="M10" s="68"/>
      <c r="N10" s="69"/>
      <c r="O10" s="69"/>
      <c r="P10" s="84"/>
    </row>
    <row r="11" spans="1:16" ht="15" customHeight="1">
      <c r="A11" s="91"/>
      <c r="B11" s="147" t="s">
        <v>18</v>
      </c>
      <c r="C11" s="145"/>
      <c r="D11" s="141"/>
      <c r="E11" s="146">
        <f>VLOOKUP($B$3,Data!$A$1:$J$19,6,FALSE)</f>
        <v>0.89</v>
      </c>
      <c r="F11" s="141"/>
      <c r="G11" s="141"/>
      <c r="H11" s="141"/>
      <c r="I11" s="141"/>
      <c r="J11" s="141"/>
      <c r="K11" s="141"/>
      <c r="L11" s="88"/>
      <c r="M11" s="87"/>
      <c r="N11" s="84"/>
      <c r="O11" s="84"/>
      <c r="P11" s="84"/>
    </row>
    <row r="12" spans="1:16" ht="15" customHeight="1">
      <c r="A12" s="86"/>
      <c r="B12" s="144"/>
      <c r="C12" s="145"/>
      <c r="D12" s="141"/>
      <c r="E12" s="141"/>
      <c r="F12" s="146">
        <f>VLOOKUP($B$3,Data!$A$1:$J$19,7,FALSE)</f>
        <v>0.86</v>
      </c>
      <c r="G12" s="141"/>
      <c r="H12" s="141"/>
      <c r="I12" s="141"/>
      <c r="J12" s="141"/>
      <c r="K12" s="141"/>
      <c r="L12" s="88"/>
      <c r="M12" s="88"/>
      <c r="N12" s="83"/>
      <c r="O12" s="83"/>
      <c r="P12" s="84"/>
    </row>
    <row r="13" spans="1:16" ht="15" customHeight="1">
      <c r="A13" s="86"/>
      <c r="B13" s="148"/>
      <c r="C13" s="145"/>
      <c r="D13" s="141"/>
      <c r="E13" s="141"/>
      <c r="F13" s="141"/>
      <c r="G13" s="141"/>
      <c r="H13" s="141"/>
      <c r="I13" s="141"/>
      <c r="J13" s="141"/>
      <c r="K13" s="141"/>
      <c r="L13" s="88"/>
      <c r="M13" s="88"/>
      <c r="N13" s="83"/>
      <c r="O13" s="83"/>
      <c r="P13" s="84"/>
    </row>
    <row r="14" spans="1:16" ht="15" customHeight="1">
      <c r="A14" s="2"/>
      <c r="B14" s="144"/>
      <c r="C14" s="145"/>
      <c r="D14" s="146">
        <f>VLOOKUP($B$3,Data!$A$1:$J$19,8,FALSE)</f>
        <v>0.98</v>
      </c>
      <c r="E14" s="141"/>
      <c r="F14" s="141"/>
      <c r="G14" s="141"/>
      <c r="H14" s="141"/>
      <c r="I14" s="141"/>
      <c r="J14" s="141"/>
      <c r="K14" s="141"/>
      <c r="L14" s="83"/>
      <c r="M14" s="83"/>
      <c r="N14" s="83"/>
      <c r="O14" s="83"/>
      <c r="P14" s="84"/>
    </row>
    <row r="15" spans="1:16" ht="15" customHeight="1">
      <c r="A15" s="2"/>
      <c r="B15" s="147" t="s">
        <v>170</v>
      </c>
      <c r="C15" s="145"/>
      <c r="D15" s="141"/>
      <c r="E15" s="146">
        <f>VLOOKUP($B$3,Data!$A$1:$J$19,9,FALSE)</f>
        <v>0.91</v>
      </c>
      <c r="F15" s="141"/>
      <c r="G15" s="141"/>
      <c r="H15" s="141"/>
      <c r="I15" s="141"/>
      <c r="J15" s="141"/>
      <c r="K15" s="141"/>
      <c r="L15" s="83"/>
      <c r="M15" s="83"/>
      <c r="N15" s="83"/>
      <c r="O15" s="83"/>
      <c r="P15" s="84"/>
    </row>
    <row r="16" spans="1:16" ht="15" customHeight="1">
      <c r="A16" s="2"/>
      <c r="B16" s="144"/>
      <c r="C16" s="145"/>
      <c r="D16" s="141"/>
      <c r="E16" s="141"/>
      <c r="F16" s="149"/>
      <c r="G16" s="150">
        <f>IF(K16&gt;=0.85,K16,"")</f>
        <v>0.9</v>
      </c>
      <c r="H16" s="150" t="str">
        <f>IF(K16&gt;=0.75,IF(K16&lt;0.85, K16,""),"")</f>
        <v/>
      </c>
      <c r="I16" s="151" t="str">
        <f>IF(K16&gt;=0.65,IF(K16&lt;0.75, K16,""),"")</f>
        <v/>
      </c>
      <c r="J16" s="151" t="str">
        <f>IF(K16&lt;0.65,K16,"")</f>
        <v/>
      </c>
      <c r="K16" s="146">
        <f>VLOOKUP($B$3,Data!$A$1:$J$19,10,FALSE)</f>
        <v>0.9</v>
      </c>
      <c r="L16" s="83"/>
      <c r="M16" s="146"/>
      <c r="N16" s="83"/>
      <c r="O16" s="83"/>
      <c r="P16" s="84"/>
    </row>
    <row r="17" spans="1:16" ht="15" customHeight="1">
      <c r="A17" s="2"/>
      <c r="B17" s="141"/>
      <c r="C17" s="143">
        <v>0.89688175362766287</v>
      </c>
      <c r="D17" s="141"/>
      <c r="E17" s="141"/>
      <c r="F17" s="141"/>
      <c r="G17" s="141"/>
      <c r="H17" s="141"/>
      <c r="I17" s="141"/>
      <c r="J17" s="141"/>
      <c r="K17" s="141"/>
      <c r="L17" s="83"/>
      <c r="M17" s="83"/>
      <c r="N17" s="83"/>
      <c r="O17" s="83"/>
      <c r="P17" s="84"/>
    </row>
    <row r="18" spans="1:16" ht="15" customHeight="1">
      <c r="A18" s="2"/>
      <c r="B18" s="2"/>
      <c r="C18" s="2"/>
      <c r="D18" s="2"/>
      <c r="E18" s="85"/>
      <c r="F18" s="85"/>
      <c r="G18" s="85"/>
      <c r="H18" s="85"/>
      <c r="I18" s="85"/>
      <c r="J18" s="85"/>
      <c r="K18" s="84"/>
      <c r="L18" s="83"/>
      <c r="M18" s="83"/>
      <c r="N18" s="83"/>
      <c r="O18" s="83"/>
      <c r="P18" s="84"/>
    </row>
    <row r="19" spans="1:16" ht="33.75" customHeight="1">
      <c r="A19" s="81"/>
      <c r="B19" s="81"/>
      <c r="C19" s="81"/>
      <c r="D19" s="81"/>
      <c r="E19" s="82"/>
      <c r="F19" s="82"/>
      <c r="G19" s="82"/>
      <c r="H19" s="82"/>
      <c r="I19" s="82"/>
      <c r="J19" s="82"/>
      <c r="K19" s="83"/>
      <c r="L19" s="83"/>
      <c r="M19" s="83"/>
      <c r="N19" s="83"/>
      <c r="O19" s="83"/>
      <c r="P19" s="84"/>
    </row>
    <row r="20" spans="1:16" ht="15" customHeight="1">
      <c r="A20" s="215" t="s">
        <v>171</v>
      </c>
      <c r="B20" s="215"/>
      <c r="C20" s="215"/>
      <c r="D20" s="215"/>
      <c r="E20" s="215"/>
      <c r="F20" s="215"/>
      <c r="G20" s="215"/>
      <c r="H20" s="215"/>
      <c r="I20" s="215"/>
      <c r="J20" s="92"/>
    </row>
    <row r="21" spans="1:16" ht="10.5" customHeight="1">
      <c r="I21" s="93"/>
      <c r="J21" s="93"/>
    </row>
    <row r="22" spans="1:16" ht="27" customHeight="1">
      <c r="A22" s="94" t="s">
        <v>96</v>
      </c>
      <c r="B22" s="95"/>
      <c r="C22" s="96" t="s">
        <v>2</v>
      </c>
      <c r="D22" s="96"/>
      <c r="E22" s="96" t="s">
        <v>3</v>
      </c>
      <c r="F22" s="96"/>
      <c r="G22" s="96" t="s">
        <v>106</v>
      </c>
      <c r="H22" s="97"/>
      <c r="I22" s="95" t="s">
        <v>98</v>
      </c>
      <c r="J22" s="98"/>
      <c r="K22" s="99"/>
      <c r="L22" s="97"/>
      <c r="M22" s="95" t="s">
        <v>107</v>
      </c>
      <c r="N22" s="95"/>
      <c r="O22" s="95"/>
      <c r="P22" s="3"/>
    </row>
    <row r="23" spans="1:16" ht="15" customHeight="1">
      <c r="A23" s="100"/>
      <c r="B23" s="100"/>
      <c r="C23" s="70"/>
      <c r="D23" s="70"/>
      <c r="E23" s="70"/>
      <c r="F23" s="70"/>
      <c r="G23" s="70"/>
      <c r="H23" s="101"/>
      <c r="I23" s="102" t="s">
        <v>108</v>
      </c>
      <c r="J23" s="100"/>
      <c r="K23" s="155">
        <f>VLOOKUP(ADD!$B$3,Data!$L$2:$Q$19,2,FALSE)</f>
        <v>0.90261400000000003</v>
      </c>
      <c r="L23" s="101"/>
      <c r="M23" s="216" t="s">
        <v>109</v>
      </c>
      <c r="N23" s="217"/>
      <c r="O23" s="153">
        <f>VLOOKUP(ADD!$B$3,Data!$L$22:$Q$39,2,FALSE)</f>
        <v>0.3347014157</v>
      </c>
      <c r="P23" s="3"/>
    </row>
    <row r="24" spans="1:16" ht="15" customHeight="1">
      <c r="A24" s="100" t="s">
        <v>110</v>
      </c>
      <c r="B24" s="100"/>
      <c r="C24" s="153">
        <f>VLOOKUP(ADD!$B$3,Data!$A$22:$J$39,2,FALSE)</f>
        <v>2.5631000000000001E-2</v>
      </c>
      <c r="D24" s="153"/>
      <c r="E24" s="153">
        <f>VLOOKUP(ADD!$B$3,Data!$A$22:$J$39,3,FALSE)</f>
        <v>0.41513600000000001</v>
      </c>
      <c r="F24" s="153"/>
      <c r="G24" s="153">
        <f>VLOOKUP(ADD!$B$3,Data!$A$22:$J$39,4,FALSE)</f>
        <v>0.44076700000000002</v>
      </c>
      <c r="H24" s="101"/>
      <c r="I24" s="100" t="s">
        <v>111</v>
      </c>
      <c r="J24" s="100"/>
      <c r="K24" s="155">
        <f>VLOOKUP(ADD!$B$3,Data!$L$2:$Q$19,3,FALSE)</f>
        <v>1.8811000000000001E-2</v>
      </c>
      <c r="L24" s="101"/>
      <c r="M24" s="104"/>
      <c r="N24" s="100"/>
      <c r="O24" s="153">
        <f>VLOOKUP(ADD!$B$3,Data!$L$22:$Q$39,3,FALSE)</f>
        <v>0.23040812099999999</v>
      </c>
      <c r="P24" s="3"/>
    </row>
    <row r="25" spans="1:16" ht="15" customHeight="1">
      <c r="A25" s="100" t="s">
        <v>112</v>
      </c>
      <c r="B25" s="100"/>
      <c r="C25" s="153">
        <f>VLOOKUP(ADD!$B$3,Data!$A$22:$J$39,5,FALSE)</f>
        <v>2.0181999999999999E-2</v>
      </c>
      <c r="D25" s="153"/>
      <c r="E25" s="153">
        <f>VLOOKUP(ADD!$B$3,Data!$A$22:$J$39,6,FALSE)</f>
        <v>0.53905099999999995</v>
      </c>
      <c r="F25" s="153"/>
      <c r="G25" s="153">
        <f>VLOOKUP(ADD!$B$3,Data!$A$22:$J$39,7,FALSE)</f>
        <v>0.55923299999999998</v>
      </c>
      <c r="H25" s="101"/>
      <c r="I25" s="100" t="s">
        <v>113</v>
      </c>
      <c r="J25" s="100"/>
      <c r="K25" s="155">
        <f>VLOOKUP(ADD!$B$3,Data!$L$2:$Q$19,4,FALSE)</f>
        <v>4.4212000000000001E-2</v>
      </c>
      <c r="L25" s="101"/>
      <c r="M25" s="104"/>
      <c r="N25" s="100"/>
      <c r="O25" s="153">
        <f>VLOOKUP(ADD!$B$3,Data!$L$22:$Q$39,4,FALSE)</f>
        <v>0.173621571</v>
      </c>
      <c r="P25" s="3"/>
    </row>
    <row r="26" spans="1:16" ht="15" customHeight="1">
      <c r="B26" s="100"/>
      <c r="C26" s="5"/>
      <c r="D26" s="5"/>
      <c r="E26" s="5"/>
      <c r="F26" s="5"/>
      <c r="G26" s="5"/>
      <c r="H26" s="101"/>
      <c r="I26" s="100" t="s">
        <v>114</v>
      </c>
      <c r="J26" s="100"/>
      <c r="K26" s="155">
        <f>VLOOKUP(ADD!$B$3,Data!$L$2:$Q$19,5,FALSE)</f>
        <v>8.4430000000000009E-3</v>
      </c>
      <c r="L26" s="101"/>
      <c r="M26" s="104"/>
      <c r="N26" s="100"/>
      <c r="O26" s="153">
        <f>VLOOKUP(ADD!$B$3,Data!$L$22:$Q$39,5,FALSE)</f>
        <v>0.14410107080000001</v>
      </c>
      <c r="P26" s="3"/>
    </row>
    <row r="27" spans="1:16" ht="15" customHeight="1">
      <c r="A27" s="105" t="s">
        <v>115</v>
      </c>
      <c r="B27" s="105"/>
      <c r="C27" s="154">
        <f>VLOOKUP(ADD!$B$3,Data!$A$22:$J$39,8,FALSE)</f>
        <v>4.5811999999999999E-2</v>
      </c>
      <c r="D27" s="154"/>
      <c r="E27" s="154">
        <f>VLOOKUP(ADD!$B$3,Data!$A$22:$J$39,9,FALSE)</f>
        <v>0.95418800000000004</v>
      </c>
      <c r="F27" s="154"/>
      <c r="G27" s="154">
        <f>VLOOKUP(ADD!$B$3,Data!$A$22:$J$39,10,FALSE)</f>
        <v>1</v>
      </c>
      <c r="H27" s="101"/>
      <c r="I27" s="100" t="s">
        <v>116</v>
      </c>
      <c r="J27" s="100"/>
      <c r="K27" s="155">
        <f>VLOOKUP(ADD!$B$3,Data!$L$2:$Q$19,6,FALSE)</f>
        <v>2.5919999999999999E-2</v>
      </c>
      <c r="L27" s="101"/>
      <c r="M27" s="216" t="s">
        <v>117</v>
      </c>
      <c r="N27" s="217"/>
      <c r="O27" s="153">
        <f>VLOOKUP(ADD!$B$3,Data!$L$22:$Q$39,6,FALSE)</f>
        <v>0.1171678214</v>
      </c>
      <c r="P27" s="3"/>
    </row>
    <row r="28" spans="1:16" ht="9.75" customHeight="1">
      <c r="A28" s="106"/>
      <c r="B28" s="106"/>
      <c r="C28" s="106"/>
      <c r="D28" s="106"/>
      <c r="E28" s="72"/>
      <c r="F28" s="72"/>
      <c r="G28" s="72"/>
      <c r="H28" s="101"/>
      <c r="I28" s="106"/>
      <c r="J28" s="106"/>
      <c r="K28" s="107"/>
      <c r="L28" s="101"/>
      <c r="M28" s="108"/>
      <c r="N28" s="106"/>
      <c r="O28" s="72"/>
      <c r="P28" s="3"/>
    </row>
    <row r="29" spans="1:16" ht="9.75" customHeight="1">
      <c r="A29" s="100"/>
      <c r="B29" s="100"/>
      <c r="C29" s="100"/>
      <c r="D29" s="100"/>
      <c r="E29" s="71"/>
      <c r="F29" s="71"/>
      <c r="G29" s="71"/>
      <c r="H29" s="101"/>
      <c r="I29" s="100"/>
      <c r="J29" s="100"/>
      <c r="K29" s="103"/>
      <c r="L29" s="101"/>
      <c r="M29" s="159"/>
      <c r="N29" s="100"/>
      <c r="O29" s="71"/>
      <c r="P29" s="3"/>
    </row>
    <row r="30" spans="1:16" ht="27" customHeight="1">
      <c r="A30" s="98" t="s">
        <v>162</v>
      </c>
      <c r="B30" s="99"/>
      <c r="C30" s="99"/>
      <c r="D30" s="99"/>
      <c r="E30" s="99"/>
      <c r="F30" s="99"/>
      <c r="G30" s="99"/>
      <c r="H30" s="99"/>
      <c r="I30" s="103"/>
      <c r="J30" s="100"/>
      <c r="K30" s="103"/>
      <c r="L30" s="101"/>
      <c r="M30" s="159"/>
      <c r="N30" s="100"/>
      <c r="O30" s="71"/>
      <c r="P30" s="3"/>
    </row>
    <row r="31" spans="1:16" ht="15" customHeight="1">
      <c r="A31" s="162" t="s">
        <v>167</v>
      </c>
      <c r="H31" s="155">
        <f>VLOOKUP(ADD!$B$3,Data!$S$2:$Y$19,2,FALSE)</f>
        <v>0.35128171250000001</v>
      </c>
      <c r="I31" s="103"/>
      <c r="J31" s="100"/>
      <c r="K31" s="103"/>
      <c r="L31" s="101"/>
      <c r="M31" s="159"/>
      <c r="N31" s="100"/>
      <c r="O31" s="71"/>
      <c r="P31" s="3"/>
    </row>
    <row r="32" spans="1:16" ht="15" customHeight="1">
      <c r="A32" s="162" t="s">
        <v>163</v>
      </c>
      <c r="B32" s="163"/>
      <c r="C32" s="163"/>
      <c r="D32" s="163"/>
      <c r="E32" s="163"/>
      <c r="F32" s="163"/>
      <c r="H32" s="155">
        <f>VLOOKUP(ADD!$B$3,Data!$S$2:$Y$19,3,FALSE)</f>
        <v>0.44364429179999998</v>
      </c>
      <c r="I32" s="103"/>
      <c r="J32" s="100"/>
      <c r="K32" s="103"/>
      <c r="L32" s="101"/>
      <c r="M32" s="159"/>
      <c r="N32" s="100"/>
      <c r="O32" s="71"/>
      <c r="P32" s="3"/>
    </row>
    <row r="33" spans="1:16" ht="15" customHeight="1">
      <c r="A33" s="162" t="s">
        <v>168</v>
      </c>
      <c r="B33" s="158"/>
      <c r="C33" s="158"/>
      <c r="D33" s="158"/>
      <c r="E33" s="158"/>
      <c r="F33" s="158"/>
      <c r="H33" s="155">
        <f>VLOOKUP(ADD!$B$3,Data!$S$2:$Y$19,4,FALSE)</f>
        <v>2.0480973000000001E-3</v>
      </c>
      <c r="I33" s="103"/>
      <c r="J33" s="100"/>
      <c r="K33" s="103"/>
      <c r="L33" s="101"/>
      <c r="M33" s="159"/>
      <c r="N33" s="100"/>
      <c r="O33" s="71"/>
      <c r="P33" s="3"/>
    </row>
    <row r="34" spans="1:16" ht="15" customHeight="1">
      <c r="A34" s="162" t="s">
        <v>164</v>
      </c>
      <c r="B34" s="160"/>
      <c r="C34" s="160"/>
      <c r="D34" s="160"/>
      <c r="E34" s="160"/>
      <c r="F34" s="160"/>
      <c r="H34" s="155">
        <f>VLOOKUP(ADD!$B$3,Data!$S$2:$Y$19,5,FALSE)</f>
        <v>1.2552854E-3</v>
      </c>
      <c r="I34" s="103"/>
      <c r="J34" s="100"/>
      <c r="K34" s="103"/>
      <c r="L34" s="101"/>
      <c r="M34" s="161"/>
      <c r="N34" s="100"/>
      <c r="O34" s="71"/>
      <c r="P34" s="3"/>
    </row>
    <row r="35" spans="1:16" ht="15" customHeight="1">
      <c r="A35" s="162" t="s">
        <v>165</v>
      </c>
      <c r="B35" s="167"/>
      <c r="C35" s="167"/>
      <c r="D35" s="167"/>
      <c r="E35" s="167"/>
      <c r="F35" s="167"/>
      <c r="H35" s="155">
        <f>VLOOKUP(ADD!$B$3,Data!$S$2:$Y$19,6,FALSE)</f>
        <v>2.5105708E-3</v>
      </c>
      <c r="I35" s="103"/>
      <c r="J35" s="100"/>
      <c r="K35" s="103"/>
      <c r="L35" s="101"/>
      <c r="M35" s="168"/>
      <c r="N35" s="100"/>
      <c r="O35" s="71"/>
      <c r="P35" s="3"/>
    </row>
    <row r="36" spans="1:16" ht="15" customHeight="1">
      <c r="A36" s="164" t="s">
        <v>166</v>
      </c>
      <c r="B36" s="165"/>
      <c r="C36" s="166"/>
      <c r="D36" s="166"/>
      <c r="E36" s="166"/>
      <c r="F36" s="166"/>
      <c r="G36" s="166"/>
      <c r="H36" s="169">
        <f>VLOOKUP(ADD!$B$3,Data!$S$2:$Y$19,7,FALSE)</f>
        <v>0.1992600423</v>
      </c>
      <c r="I36" s="103"/>
      <c r="J36" s="100"/>
      <c r="K36" s="103"/>
      <c r="L36" s="101"/>
      <c r="M36" s="159"/>
      <c r="N36" s="100"/>
      <c r="O36" s="71"/>
      <c r="P36" s="3"/>
    </row>
    <row r="37" spans="1:16" ht="9.75" customHeight="1">
      <c r="A37" s="3"/>
      <c r="B37" s="3"/>
      <c r="C37" s="3"/>
      <c r="D37" s="3"/>
      <c r="E37" s="3"/>
      <c r="F37" s="3"/>
      <c r="G37" s="3"/>
      <c r="H37" s="101"/>
      <c r="I37" s="103"/>
      <c r="J37" s="100"/>
      <c r="K37" s="103"/>
      <c r="L37" s="101"/>
      <c r="M37" s="104"/>
      <c r="N37" s="100"/>
      <c r="O37" s="71"/>
      <c r="P37" s="100"/>
    </row>
    <row r="38" spans="1:16" ht="18">
      <c r="A38" s="109" t="s">
        <v>174</v>
      </c>
      <c r="B38" s="109"/>
      <c r="C38" s="109"/>
      <c r="D38" s="110"/>
    </row>
    <row r="39" spans="1:16" ht="9" customHeight="1">
      <c r="A39" s="111"/>
      <c r="B39" s="111"/>
      <c r="C39" s="111"/>
      <c r="D39" s="111"/>
      <c r="E39" s="112"/>
      <c r="F39" s="112"/>
      <c r="G39" s="112"/>
      <c r="H39" s="112"/>
      <c r="I39" s="112"/>
      <c r="J39" s="112"/>
      <c r="K39" s="111"/>
      <c r="L39" s="111"/>
      <c r="M39" s="111"/>
      <c r="N39" s="111"/>
      <c r="O39" s="111"/>
    </row>
    <row r="40" spans="1:16" s="116" customFormat="1" ht="47.25" customHeight="1">
      <c r="A40" s="113" t="s">
        <v>118</v>
      </c>
      <c r="B40" s="113"/>
      <c r="C40" s="218" t="s">
        <v>119</v>
      </c>
      <c r="D40" s="218"/>
      <c r="E40" s="218"/>
      <c r="F40" s="218"/>
      <c r="G40" s="218"/>
      <c r="H40" s="218"/>
      <c r="I40" s="114"/>
      <c r="J40" s="114"/>
      <c r="K40" s="113"/>
      <c r="L40" s="114"/>
      <c r="M40" s="113" t="s">
        <v>120</v>
      </c>
      <c r="N40" s="113"/>
      <c r="O40" s="113" t="s">
        <v>172</v>
      </c>
      <c r="P40" s="115"/>
    </row>
    <row r="41" spans="1:16" s="116" customFormat="1" ht="17.25" customHeight="1">
      <c r="A41" s="117" t="s">
        <v>121</v>
      </c>
      <c r="B41" s="117"/>
      <c r="C41" s="208" t="s">
        <v>122</v>
      </c>
      <c r="D41" s="208"/>
      <c r="E41" s="208"/>
      <c r="F41" s="208"/>
      <c r="G41" s="208"/>
      <c r="H41" s="208"/>
      <c r="K41" s="118"/>
      <c r="L41" s="119"/>
      <c r="M41" s="156">
        <f>VLOOKUP(ADD!$B$3,Data!$A$43:$Y$60,2,FALSE)</f>
        <v>0.84</v>
      </c>
      <c r="N41" s="73"/>
      <c r="O41" s="170">
        <v>0.84918032786885245</v>
      </c>
      <c r="P41" s="74"/>
    </row>
    <row r="42" spans="1:16" s="116" customFormat="1" ht="18.75" customHeight="1">
      <c r="B42" s="120"/>
      <c r="C42" s="121" t="s">
        <v>123</v>
      </c>
      <c r="D42" s="121"/>
      <c r="E42" s="121"/>
      <c r="F42" s="121"/>
      <c r="G42" s="121"/>
      <c r="H42" s="121"/>
      <c r="K42" s="118"/>
      <c r="L42" s="122"/>
      <c r="M42" s="156">
        <f>VLOOKUP(ADD!$B$3,Data!$A$43:$Y$60,3,FALSE)</f>
        <v>0.88</v>
      </c>
      <c r="N42" s="73"/>
      <c r="O42" s="170">
        <v>0.91679873217115693</v>
      </c>
      <c r="P42" s="74"/>
    </row>
    <row r="43" spans="1:16" s="116" customFormat="1" ht="18.75" customHeight="1">
      <c r="A43" s="120"/>
      <c r="B43" s="120"/>
      <c r="C43" s="209" t="s">
        <v>124</v>
      </c>
      <c r="D43" s="209"/>
      <c r="E43" s="209"/>
      <c r="F43" s="209"/>
      <c r="G43" s="209"/>
      <c r="H43" s="209"/>
      <c r="K43" s="118"/>
      <c r="L43" s="122"/>
      <c r="M43" s="156">
        <f>VLOOKUP(ADD!$B$3,Data!$A$43:$Y$60,4,FALSE)</f>
        <v>0.88</v>
      </c>
      <c r="N43" s="73"/>
      <c r="O43" s="170">
        <v>0.8910891089108911</v>
      </c>
      <c r="P43" s="74"/>
    </row>
    <row r="44" spans="1:16" s="116" customFormat="1" ht="18.75" customHeight="1">
      <c r="A44" s="123"/>
      <c r="B44" s="123"/>
      <c r="C44" s="208" t="s">
        <v>125</v>
      </c>
      <c r="D44" s="208"/>
      <c r="E44" s="208"/>
      <c r="F44" s="208"/>
      <c r="G44" s="208"/>
      <c r="H44" s="208"/>
      <c r="K44" s="118"/>
      <c r="L44" s="122"/>
      <c r="M44" s="156">
        <f>VLOOKUP(ADD!$B$3,Data!$A$43:$Y$60,5,FALSE)</f>
        <v>0.87</v>
      </c>
      <c r="N44" s="73"/>
      <c r="O44" s="170">
        <v>0.8806918460995411</v>
      </c>
      <c r="P44" s="74"/>
    </row>
    <row r="45" spans="1:16" s="116" customFormat="1" ht="18.75" customHeight="1">
      <c r="A45" s="123"/>
      <c r="B45" s="123"/>
      <c r="C45" s="121" t="s">
        <v>126</v>
      </c>
      <c r="D45" s="121"/>
      <c r="E45" s="121"/>
      <c r="F45" s="121"/>
      <c r="G45" s="121"/>
      <c r="H45" s="121"/>
      <c r="K45" s="118"/>
      <c r="L45" s="122"/>
      <c r="M45" s="156">
        <f>VLOOKUP(ADD!$B$3,Data!$A$43:$Y$60,6,FALSE)</f>
        <v>0.84</v>
      </c>
      <c r="N45" s="73"/>
      <c r="O45" s="170">
        <v>0.83948772678762007</v>
      </c>
      <c r="P45" s="74"/>
    </row>
    <row r="46" spans="1:16" s="116" customFormat="1" ht="18.75" customHeight="1">
      <c r="A46" s="123"/>
      <c r="B46" s="123"/>
      <c r="C46" s="210" t="s">
        <v>116</v>
      </c>
      <c r="D46" s="210"/>
      <c r="E46" s="210"/>
      <c r="F46" s="210"/>
      <c r="G46" s="210"/>
      <c r="H46" s="210"/>
      <c r="K46" s="118"/>
      <c r="L46" s="122"/>
      <c r="M46" s="156">
        <f>VLOOKUP(ADD!$B$3,Data!$A$43:$Y$60,7,FALSE)</f>
        <v>0.94</v>
      </c>
      <c r="N46" s="73"/>
      <c r="O46" s="170">
        <v>0.94160887656033287</v>
      </c>
      <c r="P46" s="74"/>
    </row>
    <row r="47" spans="1:16" s="116" customFormat="1" ht="18.75" customHeight="1">
      <c r="A47" s="120" t="s">
        <v>127</v>
      </c>
      <c r="B47" s="123"/>
      <c r="C47" s="208" t="s">
        <v>122</v>
      </c>
      <c r="D47" s="208"/>
      <c r="E47" s="208"/>
      <c r="F47" s="208"/>
      <c r="G47" s="208"/>
      <c r="H47" s="208"/>
      <c r="K47" s="118"/>
      <c r="L47" s="122"/>
      <c r="M47" s="156">
        <f>VLOOKUP(ADD!$B$3,Data!$A$43:$Y$60,8,FALSE)</f>
        <v>0.78</v>
      </c>
      <c r="N47" s="73"/>
      <c r="O47" s="170">
        <v>0.78698845750262325</v>
      </c>
      <c r="P47" s="74"/>
    </row>
    <row r="48" spans="1:16" s="116" customFormat="1" ht="18.75" customHeight="1">
      <c r="B48" s="123"/>
      <c r="C48" s="121" t="s">
        <v>123</v>
      </c>
      <c r="D48" s="121"/>
      <c r="E48" s="121"/>
      <c r="F48" s="121"/>
      <c r="G48" s="121"/>
      <c r="H48" s="121"/>
      <c r="K48" s="118"/>
      <c r="L48" s="122"/>
      <c r="M48" s="156">
        <f>VLOOKUP(ADD!$B$3,Data!$A$43:$Y$60,9,FALSE)</f>
        <v>0.83</v>
      </c>
      <c r="N48" s="73"/>
      <c r="O48" s="170">
        <v>0.88095238095238093</v>
      </c>
      <c r="P48" s="74"/>
    </row>
    <row r="49" spans="1:16" s="116" customFormat="1" ht="18.75" customHeight="1">
      <c r="A49" s="120"/>
      <c r="B49" s="123"/>
      <c r="C49" s="209" t="s">
        <v>124</v>
      </c>
      <c r="D49" s="209"/>
      <c r="E49" s="209"/>
      <c r="F49" s="209"/>
      <c r="G49" s="209"/>
      <c r="H49" s="209"/>
      <c r="K49" s="118"/>
      <c r="L49" s="122"/>
      <c r="M49" s="156">
        <f>VLOOKUP(ADD!$B$3,Data!$A$43:$Y$60,10,FALSE)</f>
        <v>0.8</v>
      </c>
      <c r="N49" s="73"/>
      <c r="O49" s="170">
        <v>0.82957393483709274</v>
      </c>
      <c r="P49" s="74"/>
    </row>
    <row r="50" spans="1:16" s="116" customFormat="1" ht="18.75" customHeight="1">
      <c r="A50" s="123"/>
      <c r="B50" s="123"/>
      <c r="C50" s="208" t="s">
        <v>125</v>
      </c>
      <c r="D50" s="208"/>
      <c r="E50" s="208"/>
      <c r="F50" s="208"/>
      <c r="G50" s="208"/>
      <c r="H50" s="208"/>
      <c r="K50" s="118"/>
      <c r="L50" s="122"/>
      <c r="M50" s="156">
        <f>VLOOKUP(ADD!$B$3,Data!$A$43:$Y$60,11,FALSE)</f>
        <v>0.85</v>
      </c>
      <c r="N50" s="73"/>
      <c r="O50" s="170">
        <v>0.86410256410256414</v>
      </c>
      <c r="P50" s="74"/>
    </row>
    <row r="51" spans="1:16" s="116" customFormat="1" ht="18.75" customHeight="1">
      <c r="A51" s="123"/>
      <c r="B51" s="123"/>
      <c r="C51" s="121" t="s">
        <v>126</v>
      </c>
      <c r="D51" s="121"/>
      <c r="E51" s="121"/>
      <c r="F51" s="121"/>
      <c r="G51" s="121"/>
      <c r="H51" s="121"/>
      <c r="K51" s="118"/>
      <c r="L51" s="122"/>
      <c r="M51" s="156" t="str">
        <f>VLOOKUP(ADD!$B$3,Data!$A$43:$Y$60,12,FALSE)</f>
        <v xml:space="preserve">* </v>
      </c>
      <c r="N51" s="73"/>
      <c r="O51" s="170">
        <v>0.8133971291866029</v>
      </c>
      <c r="P51" s="74"/>
    </row>
    <row r="52" spans="1:16" s="116" customFormat="1" ht="18.75" customHeight="1">
      <c r="A52" s="123"/>
      <c r="B52" s="123"/>
      <c r="C52" s="210" t="s">
        <v>116</v>
      </c>
      <c r="D52" s="210"/>
      <c r="E52" s="210"/>
      <c r="F52" s="210"/>
      <c r="G52" s="210"/>
      <c r="H52" s="210"/>
      <c r="K52" s="118"/>
      <c r="L52" s="122"/>
      <c r="M52" s="156">
        <f>VLOOKUP(ADD!$B$3,Data!$A$43:$Y$60,13,FALSE)</f>
        <v>0.95</v>
      </c>
      <c r="N52" s="73"/>
      <c r="O52" s="170">
        <v>0.94812182741116746</v>
      </c>
      <c r="P52" s="74"/>
    </row>
    <row r="53" spans="1:16" s="116" customFormat="1" ht="18.75" customHeight="1">
      <c r="A53" s="120" t="s">
        <v>128</v>
      </c>
      <c r="B53" s="123"/>
      <c r="C53" s="208" t="s">
        <v>122</v>
      </c>
      <c r="D53" s="208"/>
      <c r="E53" s="208"/>
      <c r="F53" s="208"/>
      <c r="G53" s="208"/>
      <c r="H53" s="208"/>
      <c r="K53" s="118"/>
      <c r="L53" s="122"/>
      <c r="M53" s="156">
        <f>VLOOKUP(ADD!$B$3,Data!$A$43:$Y$60,14,FALSE)</f>
        <v>0.83</v>
      </c>
      <c r="N53" s="73"/>
      <c r="O53" s="170">
        <v>0.83228511530398319</v>
      </c>
      <c r="P53" s="74"/>
    </row>
    <row r="54" spans="1:16" s="116" customFormat="1" ht="18.75" customHeight="1">
      <c r="A54" s="123"/>
      <c r="B54" s="123"/>
      <c r="C54" s="121" t="s">
        <v>123</v>
      </c>
      <c r="D54" s="121"/>
      <c r="E54" s="121"/>
      <c r="F54" s="121"/>
      <c r="G54" s="121"/>
      <c r="H54" s="121"/>
      <c r="K54" s="118"/>
      <c r="L54" s="122"/>
      <c r="M54" s="156">
        <f>VLOOKUP(ADD!$B$3,Data!$A$43:$Y$60,15,FALSE)</f>
        <v>0.8</v>
      </c>
      <c r="N54" s="73"/>
      <c r="O54" s="170">
        <v>0.88219178082191785</v>
      </c>
      <c r="P54" s="74"/>
    </row>
    <row r="55" spans="1:16" s="116" customFormat="1" ht="18.75" customHeight="1">
      <c r="B55" s="123"/>
      <c r="C55" s="209" t="s">
        <v>124</v>
      </c>
      <c r="D55" s="209"/>
      <c r="E55" s="209"/>
      <c r="F55" s="209"/>
      <c r="G55" s="209"/>
      <c r="H55" s="209"/>
      <c r="K55" s="118"/>
      <c r="L55" s="122"/>
      <c r="M55" s="156" t="str">
        <f>VLOOKUP(ADD!$B$3,Data!$A$43:$Y$60,16,FALSE)</f>
        <v xml:space="preserve">n/a </v>
      </c>
      <c r="N55" s="73"/>
      <c r="O55" s="170">
        <v>0.77241379310344827</v>
      </c>
      <c r="P55" s="74"/>
    </row>
    <row r="56" spans="1:16" s="116" customFormat="1" ht="18.75" customHeight="1">
      <c r="A56" s="120"/>
      <c r="B56" s="123"/>
      <c r="C56" s="208" t="s">
        <v>125</v>
      </c>
      <c r="D56" s="208"/>
      <c r="E56" s="208"/>
      <c r="F56" s="208"/>
      <c r="G56" s="208"/>
      <c r="H56" s="208"/>
      <c r="K56" s="118"/>
      <c r="L56" s="122"/>
      <c r="M56" s="156">
        <f>VLOOKUP(ADD!$B$3,Data!$A$43:$Y$60,17,FALSE)</f>
        <v>0.75</v>
      </c>
      <c r="N56" s="73"/>
      <c r="O56" s="170">
        <v>0.77777777777777779</v>
      </c>
      <c r="P56" s="74"/>
    </row>
    <row r="57" spans="1:16" s="116" customFormat="1" ht="18.75" customHeight="1">
      <c r="A57" s="123"/>
      <c r="B57" s="123"/>
      <c r="C57" s="121" t="s">
        <v>126</v>
      </c>
      <c r="D57" s="121"/>
      <c r="E57" s="121"/>
      <c r="F57" s="121"/>
      <c r="G57" s="121"/>
      <c r="H57" s="121"/>
      <c r="K57" s="118"/>
      <c r="L57" s="122"/>
      <c r="M57" s="156" t="str">
        <f>VLOOKUP(ADD!$B$3,Data!$A$43:$Y$60,18,FALSE)</f>
        <v xml:space="preserve">n/a </v>
      </c>
      <c r="N57" s="73"/>
      <c r="O57" s="170">
        <v>0.77358490566037741</v>
      </c>
      <c r="P57" s="74"/>
    </row>
    <row r="58" spans="1:16" s="116" customFormat="1" ht="18.75" customHeight="1">
      <c r="A58" s="123"/>
      <c r="B58" s="123"/>
      <c r="C58" s="210" t="s">
        <v>116</v>
      </c>
      <c r="D58" s="210"/>
      <c r="E58" s="210"/>
      <c r="F58" s="210"/>
      <c r="G58" s="210"/>
      <c r="H58" s="210"/>
      <c r="K58" s="118"/>
      <c r="L58" s="122"/>
      <c r="M58" s="156">
        <f>VLOOKUP(ADD!$B$3,Data!$A$43:$Y$60,19,FALSE)</f>
        <v>0.91</v>
      </c>
      <c r="N58" s="73"/>
      <c r="O58" s="170">
        <v>0.90819035947712423</v>
      </c>
      <c r="P58" s="74"/>
    </row>
    <row r="59" spans="1:16" s="116" customFormat="1" ht="18.75" customHeight="1">
      <c r="A59" s="120" t="s">
        <v>129</v>
      </c>
      <c r="B59" s="123"/>
      <c r="C59" s="208" t="s">
        <v>122</v>
      </c>
      <c r="D59" s="208"/>
      <c r="E59" s="208"/>
      <c r="F59" s="208"/>
      <c r="G59" s="208"/>
      <c r="H59" s="208"/>
      <c r="K59" s="118"/>
      <c r="L59" s="122"/>
      <c r="M59" s="156">
        <f>VLOOKUP(ADD!$B$3,Data!$A$43:$Y$60,20,FALSE)</f>
        <v>0.55000000000000004</v>
      </c>
      <c r="N59" s="73"/>
      <c r="O59" s="170">
        <v>0.51111111111111107</v>
      </c>
      <c r="P59" s="74"/>
    </row>
    <row r="60" spans="1:16" s="116" customFormat="1" ht="18.75" customHeight="1">
      <c r="A60" s="124" t="s">
        <v>130</v>
      </c>
      <c r="B60" s="123"/>
      <c r="C60" s="121" t="s">
        <v>123</v>
      </c>
      <c r="D60" s="121"/>
      <c r="E60" s="121"/>
      <c r="F60" s="121"/>
      <c r="G60" s="121"/>
      <c r="H60" s="121"/>
      <c r="K60" s="118"/>
      <c r="L60" s="122"/>
      <c r="M60" s="156" t="str">
        <f>VLOOKUP(ADD!$B$3,Data!$A$43:$Y$60,21,FALSE)</f>
        <v xml:space="preserve">* </v>
      </c>
      <c r="N60" s="73"/>
      <c r="O60" s="170">
        <v>0.93432835820895521</v>
      </c>
      <c r="P60" s="74"/>
    </row>
    <row r="61" spans="1:16" s="116" customFormat="1" ht="18.75" customHeight="1">
      <c r="A61" s="124" t="s">
        <v>131</v>
      </c>
      <c r="B61" s="123"/>
      <c r="C61" s="209" t="s">
        <v>124</v>
      </c>
      <c r="D61" s="209"/>
      <c r="E61" s="209"/>
      <c r="F61" s="209"/>
      <c r="G61" s="209"/>
      <c r="H61" s="209"/>
      <c r="K61" s="118"/>
      <c r="L61" s="122"/>
      <c r="M61" s="156" t="str">
        <f>VLOOKUP(ADD!$B$3,Data!$A$43:$Y$60,22,FALSE)</f>
        <v xml:space="preserve">n/a </v>
      </c>
      <c r="N61" s="73"/>
      <c r="O61" s="170">
        <v>0.94444444444444442</v>
      </c>
      <c r="P61" s="74"/>
    </row>
    <row r="62" spans="1:16" s="116" customFormat="1" ht="18.75" customHeight="1">
      <c r="A62" s="123"/>
      <c r="B62" s="123"/>
      <c r="C62" s="208" t="s">
        <v>132</v>
      </c>
      <c r="D62" s="208"/>
      <c r="E62" s="208"/>
      <c r="F62" s="208"/>
      <c r="G62" s="208"/>
      <c r="H62" s="208"/>
      <c r="K62" s="118"/>
      <c r="L62" s="122"/>
      <c r="M62" s="156" t="str">
        <f>VLOOKUP(ADD!$B$3,Data!$A$43:$Y$60,23,FALSE)</f>
        <v xml:space="preserve">n/a </v>
      </c>
      <c r="N62" s="73"/>
      <c r="O62" s="170">
        <v>0.86581469648562304</v>
      </c>
      <c r="P62" s="74"/>
    </row>
    <row r="63" spans="1:16" s="116" customFormat="1" ht="18.75" customHeight="1">
      <c r="A63" s="117"/>
      <c r="B63" s="117"/>
      <c r="C63" s="121" t="s">
        <v>126</v>
      </c>
      <c r="D63" s="121"/>
      <c r="E63" s="121"/>
      <c r="F63" s="121"/>
      <c r="G63" s="121"/>
      <c r="H63" s="121"/>
      <c r="K63" s="118"/>
      <c r="L63" s="119"/>
      <c r="M63" s="156" t="str">
        <f>VLOOKUP(ADD!$B$3,Data!$A$43:$Y$60,24,FALSE)</f>
        <v xml:space="preserve">n/a </v>
      </c>
      <c r="N63" s="73"/>
      <c r="O63" s="170">
        <v>0.65</v>
      </c>
      <c r="P63" s="74"/>
    </row>
    <row r="64" spans="1:16" s="116" customFormat="1" ht="18.75" customHeight="1">
      <c r="A64" s="125"/>
      <c r="B64" s="125"/>
      <c r="C64" s="211" t="s">
        <v>116</v>
      </c>
      <c r="D64" s="211"/>
      <c r="E64" s="211"/>
      <c r="F64" s="211"/>
      <c r="G64" s="211"/>
      <c r="H64" s="211"/>
      <c r="I64" s="126"/>
      <c r="J64" s="126"/>
      <c r="K64" s="127"/>
      <c r="L64" s="128"/>
      <c r="M64" s="157">
        <f>VLOOKUP(ADD!$B$3,Data!$A$43:$Y$60,25,FALSE)</f>
        <v>0.78</v>
      </c>
      <c r="N64" s="75"/>
      <c r="O64" s="171">
        <v>0.76344782890473106</v>
      </c>
      <c r="P64" s="74"/>
    </row>
    <row r="65" spans="1:16" s="116" customFormat="1" ht="3" customHeight="1">
      <c r="A65" s="120"/>
      <c r="B65" s="120"/>
      <c r="C65" s="120"/>
      <c r="D65" s="120"/>
      <c r="E65" s="119"/>
      <c r="F65" s="119"/>
      <c r="G65" s="119"/>
      <c r="H65" s="119"/>
      <c r="I65" s="119"/>
      <c r="J65" s="119"/>
      <c r="K65" s="129"/>
      <c r="L65" s="129"/>
      <c r="M65" s="83" t="s">
        <v>15</v>
      </c>
      <c r="N65" s="76"/>
      <c r="O65" s="130"/>
      <c r="P65" s="74">
        <v>22</v>
      </c>
    </row>
    <row r="66" spans="1:16" ht="18.75" customHeight="1">
      <c r="O66" s="131" t="s">
        <v>173</v>
      </c>
    </row>
    <row r="67" spans="1:16" ht="9" customHeight="1">
      <c r="O67" s="131"/>
    </row>
    <row r="68" spans="1:16" ht="18" customHeight="1">
      <c r="A68" s="135" t="s">
        <v>133</v>
      </c>
      <c r="O68" s="131"/>
    </row>
    <row r="69" spans="1:16" ht="15" customHeight="1">
      <c r="A69" s="132" t="s">
        <v>134</v>
      </c>
      <c r="O69" s="131"/>
    </row>
    <row r="70" spans="1:16" ht="9" customHeight="1">
      <c r="O70" s="131"/>
    </row>
    <row r="71" spans="1:16" ht="15.75">
      <c r="A71" s="133" t="s">
        <v>135</v>
      </c>
      <c r="B71" s="133"/>
      <c r="C71" s="133"/>
      <c r="K71" s="3"/>
      <c r="L71" s="3"/>
      <c r="M71" s="3"/>
      <c r="N71" s="3"/>
      <c r="O71" s="3"/>
      <c r="P71" s="3"/>
    </row>
    <row r="72" spans="1:16" ht="9" customHeight="1">
      <c r="A72" s="134"/>
      <c r="B72" s="134"/>
      <c r="C72" s="134"/>
      <c r="K72" s="3"/>
      <c r="L72" s="3"/>
      <c r="M72" s="3"/>
      <c r="N72" s="3"/>
      <c r="O72" s="3"/>
      <c r="P72" s="3"/>
    </row>
    <row r="73" spans="1:16" ht="15.75">
      <c r="A73" s="212" t="s">
        <v>136</v>
      </c>
      <c r="B73" s="212"/>
      <c r="C73" s="212"/>
      <c r="K73" s="3"/>
      <c r="L73" s="3"/>
      <c r="M73" s="3"/>
      <c r="N73" s="3"/>
      <c r="O73" s="3"/>
      <c r="P73" s="3"/>
    </row>
    <row r="74" spans="1:16" ht="15.75">
      <c r="A74" s="213" t="s">
        <v>16</v>
      </c>
      <c r="B74" s="213"/>
      <c r="C74" s="213"/>
      <c r="K74" s="3"/>
      <c r="L74" s="3"/>
      <c r="M74" s="3"/>
      <c r="N74" s="3"/>
      <c r="O74" s="3"/>
      <c r="P74" s="3"/>
    </row>
    <row r="75" spans="1:16" ht="15.75">
      <c r="A75" s="214" t="s">
        <v>17</v>
      </c>
      <c r="B75" s="214"/>
      <c r="C75" s="214"/>
      <c r="K75" s="3"/>
      <c r="L75" s="3"/>
      <c r="M75" s="3"/>
      <c r="N75" s="3"/>
      <c r="O75" s="3"/>
      <c r="P75" s="3"/>
    </row>
    <row r="76" spans="1:16" ht="15.75">
      <c r="A76" s="207" t="s">
        <v>137</v>
      </c>
      <c r="B76" s="207"/>
      <c r="C76" s="207"/>
      <c r="K76" s="3"/>
      <c r="L76" s="3"/>
      <c r="M76" s="3"/>
      <c r="N76" s="3"/>
      <c r="O76" s="3"/>
      <c r="P76" s="3"/>
    </row>
    <row r="77" spans="1:16">
      <c r="K77" s="3"/>
      <c r="L77" s="3"/>
      <c r="M77" s="3"/>
      <c r="N77" s="3"/>
      <c r="O77" s="3"/>
      <c r="P77" s="3"/>
    </row>
    <row r="78" spans="1:16">
      <c r="K78" s="3"/>
      <c r="L78" s="3"/>
      <c r="M78" s="3"/>
      <c r="N78" s="3"/>
      <c r="O78" s="3"/>
      <c r="P78" s="3"/>
    </row>
  </sheetData>
  <sheetProtection password="838C" sheet="1" objects="1" scenarios="1"/>
  <mergeCells count="24">
    <mergeCell ref="C52:H52"/>
    <mergeCell ref="A20:I20"/>
    <mergeCell ref="M23:N23"/>
    <mergeCell ref="M27:N27"/>
    <mergeCell ref="C40:H40"/>
    <mergeCell ref="C41:H41"/>
    <mergeCell ref="C43:H43"/>
    <mergeCell ref="C44:H44"/>
    <mergeCell ref="C46:H46"/>
    <mergeCell ref="C47:H47"/>
    <mergeCell ref="C49:H49"/>
    <mergeCell ref="C50:H50"/>
    <mergeCell ref="A76:C76"/>
    <mergeCell ref="C53:H53"/>
    <mergeCell ref="C55:H55"/>
    <mergeCell ref="C56:H56"/>
    <mergeCell ref="C58:H58"/>
    <mergeCell ref="C59:H59"/>
    <mergeCell ref="C61:H61"/>
    <mergeCell ref="C62:H62"/>
    <mergeCell ref="C64:H64"/>
    <mergeCell ref="A73:C73"/>
    <mergeCell ref="A74:C74"/>
    <mergeCell ref="A75:C75"/>
  </mergeCells>
  <conditionalFormatting sqref="M41:M64">
    <cfRule type="cellIs" dxfId="11" priority="1" stopIfTrue="1" operator="equal">
      <formula>"*"</formula>
    </cfRule>
    <cfRule type="cellIs" dxfId="10" priority="2" stopIfTrue="1" operator="equal">
      <formula>"n/a"</formula>
    </cfRule>
    <cfRule type="cellIs" dxfId="9" priority="3" stopIfTrue="1" operator="between">
      <formula>0.85</formula>
      <formula>1</formula>
    </cfRule>
    <cfRule type="cellIs" dxfId="8" priority="4" stopIfTrue="1" operator="between">
      <formula>0.75</formula>
      <formula>0.85</formula>
    </cfRule>
    <cfRule type="cellIs" dxfId="7" priority="5" stopIfTrue="1" operator="between">
      <formula>0.65</formula>
      <formula>0.75</formula>
    </cfRule>
    <cfRule type="cellIs" dxfId="6" priority="6" stopIfTrue="1" operator="lessThan">
      <formula>0.65</formula>
    </cfRule>
  </conditionalFormatting>
  <printOptions horizontalCentered="1"/>
  <pageMargins left="0.27559055118110237" right="0.15748031496062992" top="0.6692913385826772" bottom="0.23622047244094491" header="0.23622047244094491" footer="0.23622047244094491"/>
  <pageSetup paperSize="9" scale="61" orientation="portrait" horizontalDpi="300" verticalDpi="300" r:id="rId1"/>
  <headerFooter alignWithMargins="0">
    <oddHeader>&amp;L&amp;"Arial,Bold Italic"&amp;18Adroddiad ar Ddeilliannau Dysgwyr ar gyfer 2016/17</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workbookViewId="0"/>
  </sheetViews>
  <sheetFormatPr defaultRowHeight="15"/>
  <cols>
    <col min="1" max="1" width="9.109375" bestFit="1" customWidth="1"/>
  </cols>
  <sheetData>
    <row r="1" spans="1:25" ht="15.75" thickBot="1">
      <c r="B1" s="227" t="s">
        <v>1</v>
      </c>
      <c r="C1" s="228"/>
      <c r="D1" s="229"/>
      <c r="E1" s="227" t="s">
        <v>18</v>
      </c>
      <c r="F1" s="228"/>
      <c r="G1" s="229"/>
      <c r="H1" s="230" t="s">
        <v>170</v>
      </c>
      <c r="I1" s="228"/>
      <c r="J1" s="229"/>
      <c r="S1" s="116" t="s">
        <v>169</v>
      </c>
    </row>
    <row r="2" spans="1:25" ht="15.75" thickBot="1">
      <c r="A2" s="17" t="s">
        <v>37</v>
      </c>
      <c r="B2" s="22" t="s">
        <v>52</v>
      </c>
      <c r="C2" s="23" t="s">
        <v>53</v>
      </c>
      <c r="D2" s="23" t="s">
        <v>54</v>
      </c>
      <c r="E2" s="22" t="s">
        <v>52</v>
      </c>
      <c r="F2" s="23" t="s">
        <v>53</v>
      </c>
      <c r="G2" s="23" t="s">
        <v>54</v>
      </c>
      <c r="H2" s="22" t="s">
        <v>52</v>
      </c>
      <c r="I2" s="23" t="s">
        <v>53</v>
      </c>
      <c r="J2" s="24" t="s">
        <v>54</v>
      </c>
      <c r="L2" s="17" t="s">
        <v>19</v>
      </c>
      <c r="M2" s="25" t="s">
        <v>38</v>
      </c>
      <c r="N2" s="26" t="s">
        <v>39</v>
      </c>
      <c r="O2" s="26" t="s">
        <v>40</v>
      </c>
      <c r="P2" s="26" t="s">
        <v>41</v>
      </c>
      <c r="Q2" s="27" t="s">
        <v>42</v>
      </c>
      <c r="S2" s="17" t="s">
        <v>19</v>
      </c>
      <c r="T2" s="25">
        <v>1</v>
      </c>
      <c r="U2" s="26">
        <v>2</v>
      </c>
      <c r="V2" s="26">
        <v>3</v>
      </c>
      <c r="W2" s="26">
        <v>4</v>
      </c>
      <c r="X2" s="26">
        <v>5</v>
      </c>
      <c r="Y2" s="27">
        <v>6</v>
      </c>
    </row>
    <row r="3" spans="1:25">
      <c r="A3" s="66" t="s">
        <v>20</v>
      </c>
      <c r="B3" s="19">
        <v>0.95</v>
      </c>
      <c r="C3" s="3">
        <v>0.94</v>
      </c>
      <c r="D3" s="3">
        <v>0.9</v>
      </c>
      <c r="E3" s="3">
        <v>0.96</v>
      </c>
      <c r="F3" s="3">
        <v>0.92</v>
      </c>
      <c r="G3" s="3">
        <v>0.88</v>
      </c>
      <c r="H3" s="3">
        <v>0.95</v>
      </c>
      <c r="I3" s="3">
        <v>0.88</v>
      </c>
      <c r="J3" s="11">
        <v>0.85</v>
      </c>
      <c r="L3" s="66" t="s">
        <v>20</v>
      </c>
      <c r="M3" s="61">
        <v>0.95089599999999996</v>
      </c>
      <c r="N3" s="62">
        <v>1.3270000000000001E-3</v>
      </c>
      <c r="O3" s="62">
        <v>2.9197000000000001E-2</v>
      </c>
      <c r="P3" s="62">
        <v>4.6449999999999998E-3</v>
      </c>
      <c r="Q3" s="63">
        <v>1.3934999999999999E-2</v>
      </c>
      <c r="S3" s="66" t="s">
        <v>20</v>
      </c>
      <c r="T3" s="61">
        <v>0.24683162340000001</v>
      </c>
      <c r="U3" s="62">
        <v>0.18708509349999999</v>
      </c>
      <c r="V3" s="62">
        <v>0.1056125528</v>
      </c>
      <c r="W3" s="62">
        <v>0</v>
      </c>
      <c r="X3" s="62">
        <v>9.6560047999999996E-3</v>
      </c>
      <c r="Y3" s="63">
        <v>0.4508147254</v>
      </c>
    </row>
    <row r="4" spans="1:25">
      <c r="A4" s="15" t="s">
        <v>21</v>
      </c>
      <c r="B4" s="19">
        <v>0.97</v>
      </c>
      <c r="C4" s="3">
        <v>0.94</v>
      </c>
      <c r="D4" s="3">
        <v>0.92</v>
      </c>
      <c r="E4" s="3">
        <v>0.95</v>
      </c>
      <c r="F4" s="3">
        <v>0.92</v>
      </c>
      <c r="G4" s="3">
        <v>0.88</v>
      </c>
      <c r="H4" s="3">
        <v>0.98</v>
      </c>
      <c r="I4" s="3">
        <v>0.93</v>
      </c>
      <c r="J4" s="11">
        <v>0.91</v>
      </c>
      <c r="L4" s="15" t="s">
        <v>21</v>
      </c>
      <c r="M4" s="64">
        <v>0.97421500000000005</v>
      </c>
      <c r="N4" s="4">
        <v>1.8749999999999999E-3</v>
      </c>
      <c r="O4" s="4">
        <v>1.1252E-2</v>
      </c>
      <c r="P4" s="4">
        <v>7.5009999999999999E-3</v>
      </c>
      <c r="Q4" s="65">
        <v>5.1570000000000001E-3</v>
      </c>
      <c r="S4" s="15" t="s">
        <v>21</v>
      </c>
      <c r="T4" s="64">
        <v>0.26955002179999998</v>
      </c>
      <c r="U4" s="4">
        <v>0.31280034950000002</v>
      </c>
      <c r="V4" s="4">
        <v>2.8833551799999999E-2</v>
      </c>
      <c r="W4" s="4">
        <v>2.1843600000000002E-3</v>
      </c>
      <c r="X4" s="4">
        <v>3.0581039999999999E-3</v>
      </c>
      <c r="Y4" s="65">
        <v>0.38357361290000003</v>
      </c>
    </row>
    <row r="5" spans="1:25">
      <c r="A5" s="15" t="s">
        <v>22</v>
      </c>
      <c r="B5" s="19">
        <v>0.98</v>
      </c>
      <c r="C5" s="3">
        <v>0.97</v>
      </c>
      <c r="D5" s="3">
        <v>0.96</v>
      </c>
      <c r="E5" s="3">
        <v>0.98</v>
      </c>
      <c r="F5" s="3">
        <v>0.9</v>
      </c>
      <c r="G5" s="3">
        <v>0.88</v>
      </c>
      <c r="H5" s="3">
        <v>0.98</v>
      </c>
      <c r="I5" s="3">
        <v>0.95</v>
      </c>
      <c r="J5" s="11">
        <v>0.94</v>
      </c>
      <c r="L5" s="15" t="s">
        <v>22</v>
      </c>
      <c r="M5" s="64">
        <v>0.98776799999999998</v>
      </c>
      <c r="N5" s="4">
        <v>4.5869999999999999E-3</v>
      </c>
      <c r="O5" s="4">
        <v>1.529E-3</v>
      </c>
      <c r="P5" s="4">
        <v>6.1159999999999999E-3</v>
      </c>
      <c r="Q5" s="65">
        <v>0</v>
      </c>
      <c r="S5" s="15" t="s">
        <v>22</v>
      </c>
      <c r="T5" s="64">
        <v>0.29912023459999998</v>
      </c>
      <c r="U5" s="4">
        <v>0.29032258059999999</v>
      </c>
      <c r="V5" s="4">
        <v>1.4662757E-3</v>
      </c>
      <c r="W5" s="4">
        <v>2.9325512999999999E-3</v>
      </c>
      <c r="X5" s="4">
        <v>0</v>
      </c>
      <c r="Y5" s="65">
        <v>0.40615835779999998</v>
      </c>
    </row>
    <row r="6" spans="1:25">
      <c r="A6" s="15" t="s">
        <v>23</v>
      </c>
      <c r="B6" s="19">
        <v>0.95</v>
      </c>
      <c r="C6" s="3">
        <v>0.92</v>
      </c>
      <c r="D6" s="3">
        <v>0.86</v>
      </c>
      <c r="E6" s="3">
        <v>0.95</v>
      </c>
      <c r="F6" s="3">
        <v>0.89</v>
      </c>
      <c r="G6" s="3">
        <v>0.84</v>
      </c>
      <c r="H6" s="3">
        <v>0.97</v>
      </c>
      <c r="I6" s="3">
        <v>0.93</v>
      </c>
      <c r="J6" s="11">
        <v>0.9</v>
      </c>
      <c r="L6" s="15" t="s">
        <v>23</v>
      </c>
      <c r="M6" s="64">
        <v>0.97245499999999996</v>
      </c>
      <c r="N6" s="4">
        <v>5.9880000000000003E-3</v>
      </c>
      <c r="O6" s="4">
        <v>1.6766E-2</v>
      </c>
      <c r="P6" s="4">
        <v>4.79E-3</v>
      </c>
      <c r="Q6" s="65">
        <v>0</v>
      </c>
      <c r="S6" s="15" t="s">
        <v>23</v>
      </c>
      <c r="T6" s="64">
        <v>0.33220720720000002</v>
      </c>
      <c r="U6" s="4">
        <v>0.14189189190000001</v>
      </c>
      <c r="V6" s="4">
        <v>4.5045045000000001E-3</v>
      </c>
      <c r="W6" s="4">
        <v>0</v>
      </c>
      <c r="X6" s="4">
        <v>1.8018018E-2</v>
      </c>
      <c r="Y6" s="65">
        <v>0.50337837839999999</v>
      </c>
    </row>
    <row r="7" spans="1:25">
      <c r="A7" s="15" t="s">
        <v>24</v>
      </c>
      <c r="B7" s="19">
        <v>0.96</v>
      </c>
      <c r="C7" s="3">
        <v>0.93</v>
      </c>
      <c r="D7" s="3">
        <v>0.9</v>
      </c>
      <c r="E7" s="3">
        <v>0.96</v>
      </c>
      <c r="F7" s="3">
        <v>0.87</v>
      </c>
      <c r="G7" s="3">
        <v>0.83</v>
      </c>
      <c r="H7" s="3">
        <v>0.99</v>
      </c>
      <c r="I7" s="3">
        <v>0.92</v>
      </c>
      <c r="J7" s="11">
        <v>0.91</v>
      </c>
      <c r="L7" s="15" t="s">
        <v>24</v>
      </c>
      <c r="M7" s="64">
        <v>0.92550100000000002</v>
      </c>
      <c r="N7" s="4">
        <v>2.8649999999999999E-3</v>
      </c>
      <c r="O7" s="4">
        <v>3.7248999999999997E-2</v>
      </c>
      <c r="P7" s="4">
        <v>5.731E-3</v>
      </c>
      <c r="Q7" s="65">
        <v>2.8653000000000001E-2</v>
      </c>
      <c r="S7" s="15" t="s">
        <v>24</v>
      </c>
      <c r="T7" s="64">
        <v>0.22331691300000001</v>
      </c>
      <c r="U7" s="4">
        <v>0.4458128079</v>
      </c>
      <c r="V7" s="4">
        <v>9.1954022999999996E-2</v>
      </c>
      <c r="W7" s="4">
        <v>0</v>
      </c>
      <c r="X7" s="4">
        <v>0</v>
      </c>
      <c r="Y7" s="65">
        <v>0.23891625620000001</v>
      </c>
    </row>
    <row r="8" spans="1:25">
      <c r="A8" s="15" t="s">
        <v>25</v>
      </c>
      <c r="B8" s="19">
        <v>0.97</v>
      </c>
      <c r="C8" s="3">
        <v>0.98</v>
      </c>
      <c r="D8" s="3">
        <v>0.97</v>
      </c>
      <c r="E8" s="3">
        <v>0.93</v>
      </c>
      <c r="F8" s="3">
        <v>0.94</v>
      </c>
      <c r="G8" s="3">
        <v>0.88</v>
      </c>
      <c r="H8" s="3">
        <v>0.96</v>
      </c>
      <c r="I8" s="3">
        <v>0.93</v>
      </c>
      <c r="J8" s="11">
        <v>0.92</v>
      </c>
      <c r="L8" s="15" t="s">
        <v>25</v>
      </c>
      <c r="M8" s="64">
        <v>0.95909100000000003</v>
      </c>
      <c r="N8" s="4">
        <v>2.2729999999999998E-3</v>
      </c>
      <c r="O8" s="4">
        <v>9.0910000000000001E-3</v>
      </c>
      <c r="P8" s="4">
        <v>2.2729999999999998E-3</v>
      </c>
      <c r="Q8" s="65">
        <v>2.7272999999999999E-2</v>
      </c>
      <c r="S8" s="15" t="s">
        <v>25</v>
      </c>
      <c r="T8" s="64">
        <v>0.47022587269999999</v>
      </c>
      <c r="U8" s="4">
        <v>0.22176591379999999</v>
      </c>
      <c r="V8" s="4">
        <v>5.13347023E-2</v>
      </c>
      <c r="W8" s="4">
        <v>1.64271047E-2</v>
      </c>
      <c r="X8" s="4">
        <v>0.17659137580000001</v>
      </c>
      <c r="Y8" s="65">
        <v>6.3655030799999998E-2</v>
      </c>
    </row>
    <row r="9" spans="1:25">
      <c r="A9" s="15" t="s">
        <v>26</v>
      </c>
      <c r="B9" s="19">
        <v>0.93</v>
      </c>
      <c r="C9" s="3">
        <v>0.94</v>
      </c>
      <c r="D9" s="3">
        <v>0.9</v>
      </c>
      <c r="E9" s="3">
        <v>0.94</v>
      </c>
      <c r="F9" s="3">
        <v>0.96</v>
      </c>
      <c r="G9" s="3">
        <v>0.94</v>
      </c>
      <c r="H9" s="3">
        <v>0.93</v>
      </c>
      <c r="I9" s="3">
        <v>0.96</v>
      </c>
      <c r="J9" s="11">
        <v>0.94</v>
      </c>
      <c r="L9" s="15" t="s">
        <v>26</v>
      </c>
      <c r="M9" s="64">
        <v>0.97056399999999998</v>
      </c>
      <c r="N9" s="4">
        <v>2.4880000000000002E-3</v>
      </c>
      <c r="O9" s="4">
        <v>1.7828E-2</v>
      </c>
      <c r="P9" s="4">
        <v>4.9750000000000003E-3</v>
      </c>
      <c r="Q9" s="65">
        <v>4.1460000000000004E-3</v>
      </c>
      <c r="S9" s="15" t="s">
        <v>26</v>
      </c>
      <c r="T9" s="64">
        <v>0.42476114650000002</v>
      </c>
      <c r="U9" s="4">
        <v>0.17396496819999999</v>
      </c>
      <c r="V9" s="4">
        <v>2.34872611E-2</v>
      </c>
      <c r="W9" s="4">
        <v>6.7675158999999999E-3</v>
      </c>
      <c r="X9" s="4">
        <v>0.27906050960000001</v>
      </c>
      <c r="Y9" s="65">
        <v>9.1958598700000005E-2</v>
      </c>
    </row>
    <row r="10" spans="1:25">
      <c r="A10" s="15" t="s">
        <v>27</v>
      </c>
      <c r="B10" s="19">
        <v>0.98</v>
      </c>
      <c r="C10" s="3">
        <v>0.95</v>
      </c>
      <c r="D10" s="3">
        <v>0.93</v>
      </c>
      <c r="E10" s="3">
        <v>0.99</v>
      </c>
      <c r="F10" s="3">
        <v>0.91</v>
      </c>
      <c r="G10" s="3">
        <v>0.9</v>
      </c>
      <c r="H10" s="3">
        <v>0.97</v>
      </c>
      <c r="I10" s="3">
        <v>0.94</v>
      </c>
      <c r="J10" s="11">
        <v>0.91</v>
      </c>
      <c r="L10" s="15" t="s">
        <v>27</v>
      </c>
      <c r="M10" s="19">
        <v>0.92783499999999997</v>
      </c>
      <c r="N10" s="3">
        <v>3.9649999999999998E-3</v>
      </c>
      <c r="O10" s="3">
        <v>3.4099999999999998E-2</v>
      </c>
      <c r="P10" s="3">
        <v>1.9826E-2</v>
      </c>
      <c r="Q10" s="11">
        <v>1.4274E-2</v>
      </c>
      <c r="S10" s="15" t="s">
        <v>27</v>
      </c>
      <c r="T10" s="19">
        <v>0.30237580990000001</v>
      </c>
      <c r="U10" s="3">
        <v>0.15406767460000001</v>
      </c>
      <c r="V10" s="3">
        <v>8.2073434099999995E-2</v>
      </c>
      <c r="W10" s="3">
        <v>1.4398848000000001E-3</v>
      </c>
      <c r="X10" s="3">
        <v>1.4398848000000001E-3</v>
      </c>
      <c r="Y10" s="11">
        <v>0.45860331170000002</v>
      </c>
    </row>
    <row r="11" spans="1:25">
      <c r="A11" s="15" t="s">
        <v>28</v>
      </c>
      <c r="B11" s="19">
        <v>0.93</v>
      </c>
      <c r="C11" s="3">
        <v>0.94</v>
      </c>
      <c r="D11" s="3">
        <v>0.88</v>
      </c>
      <c r="E11" s="3">
        <v>0.94</v>
      </c>
      <c r="F11" s="3">
        <v>0.92</v>
      </c>
      <c r="G11" s="3">
        <v>0.89</v>
      </c>
      <c r="H11" s="3">
        <v>0.95</v>
      </c>
      <c r="I11" s="3">
        <v>0.92</v>
      </c>
      <c r="J11" s="11">
        <v>0.89</v>
      </c>
      <c r="L11" s="15" t="s">
        <v>28</v>
      </c>
      <c r="M11" s="19">
        <v>0.80788000000000004</v>
      </c>
      <c r="N11" s="3">
        <v>5.0814999999999999E-2</v>
      </c>
      <c r="O11" s="3">
        <v>8.3423999999999998E-2</v>
      </c>
      <c r="P11" s="3">
        <v>7.6090000000000003E-3</v>
      </c>
      <c r="Q11" s="11">
        <v>5.0271999999999997E-2</v>
      </c>
      <c r="S11" s="15" t="s">
        <v>28</v>
      </c>
      <c r="T11" s="19">
        <v>0.28412928119999997</v>
      </c>
      <c r="U11" s="3">
        <v>0.31379643029999998</v>
      </c>
      <c r="V11" s="3">
        <v>4.0520984099999997E-2</v>
      </c>
      <c r="W11" s="3">
        <v>1.0853834999999999E-2</v>
      </c>
      <c r="X11" s="3">
        <v>0.14833574529999999</v>
      </c>
      <c r="Y11" s="11">
        <v>0.2023637241</v>
      </c>
    </row>
    <row r="12" spans="1:25">
      <c r="A12" s="15" t="s">
        <v>29</v>
      </c>
      <c r="B12" s="19">
        <v>0.99</v>
      </c>
      <c r="C12" s="3">
        <v>0.92</v>
      </c>
      <c r="D12" s="3">
        <v>0.91</v>
      </c>
      <c r="E12" s="3">
        <v>0.97</v>
      </c>
      <c r="F12" s="3">
        <v>0.88</v>
      </c>
      <c r="G12" s="3">
        <v>0.85</v>
      </c>
      <c r="H12" s="3">
        <v>0.98</v>
      </c>
      <c r="I12" s="3">
        <v>0.89</v>
      </c>
      <c r="J12" s="11">
        <v>0.88</v>
      </c>
      <c r="L12" s="15" t="s">
        <v>29</v>
      </c>
      <c r="M12" s="19">
        <v>0.94278399999999996</v>
      </c>
      <c r="N12" s="3">
        <v>9.3939999999999996E-3</v>
      </c>
      <c r="O12" s="3">
        <v>2.3057000000000001E-2</v>
      </c>
      <c r="P12" s="3">
        <v>4.2700000000000004E-3</v>
      </c>
      <c r="Q12" s="11">
        <v>1.9640999999999999E-2</v>
      </c>
      <c r="S12" s="15" t="s">
        <v>29</v>
      </c>
      <c r="T12" s="19">
        <v>0.13603473229999999</v>
      </c>
      <c r="U12" s="3">
        <v>0.16208393630000001</v>
      </c>
      <c r="V12" s="3">
        <v>3.83502171E-2</v>
      </c>
      <c r="W12" s="3">
        <v>7.2358899999999996E-4</v>
      </c>
      <c r="X12" s="3">
        <v>1.4471779999999999E-3</v>
      </c>
      <c r="Y12" s="11">
        <v>0.66136034730000004</v>
      </c>
    </row>
    <row r="13" spans="1:25">
      <c r="A13" s="15" t="s">
        <v>30</v>
      </c>
      <c r="B13" s="19">
        <v>0.95</v>
      </c>
      <c r="C13" s="3">
        <v>0.91</v>
      </c>
      <c r="D13" s="3">
        <v>0.86</v>
      </c>
      <c r="E13" s="3">
        <v>0.97</v>
      </c>
      <c r="F13" s="3">
        <v>0.87</v>
      </c>
      <c r="G13" s="3">
        <v>0.85</v>
      </c>
      <c r="H13" s="3">
        <v>0.97</v>
      </c>
      <c r="I13" s="3">
        <v>0.88</v>
      </c>
      <c r="J13" s="11">
        <v>0.87</v>
      </c>
      <c r="L13" s="15" t="s">
        <v>30</v>
      </c>
      <c r="M13" s="19">
        <v>0.97872300000000001</v>
      </c>
      <c r="N13" s="3">
        <v>1.013E-3</v>
      </c>
      <c r="O13" s="3">
        <v>9.1190000000000004E-3</v>
      </c>
      <c r="P13" s="3">
        <v>8.1049999999999994E-3</v>
      </c>
      <c r="Q13" s="11">
        <v>3.0400000000000002E-3</v>
      </c>
      <c r="S13" s="15" t="s">
        <v>30</v>
      </c>
      <c r="T13" s="19">
        <v>6.0661764700000002E-2</v>
      </c>
      <c r="U13" s="3">
        <v>0.30055147059999998</v>
      </c>
      <c r="V13" s="3">
        <v>4.0441176500000002E-2</v>
      </c>
      <c r="W13" s="3">
        <v>8.36397059E-2</v>
      </c>
      <c r="X13" s="3">
        <v>4.22794118E-2</v>
      </c>
      <c r="Y13" s="11">
        <v>0.47242647059999998</v>
      </c>
    </row>
    <row r="14" spans="1:25">
      <c r="A14" s="15" t="s">
        <v>31</v>
      </c>
      <c r="B14" s="19">
        <v>0.94</v>
      </c>
      <c r="C14" s="3">
        <v>0.87</v>
      </c>
      <c r="D14" s="3">
        <v>0.82</v>
      </c>
      <c r="E14" s="3">
        <v>0.96</v>
      </c>
      <c r="F14" s="3">
        <v>0.64</v>
      </c>
      <c r="G14" s="3">
        <v>0.61</v>
      </c>
      <c r="H14" s="3">
        <v>0.97</v>
      </c>
      <c r="I14" s="3">
        <v>0.88</v>
      </c>
      <c r="J14" s="11">
        <v>0.85</v>
      </c>
      <c r="L14" s="15" t="s">
        <v>31</v>
      </c>
      <c r="M14" s="19">
        <v>0.99100299999999997</v>
      </c>
      <c r="N14" s="3">
        <v>2.1419999999999998E-3</v>
      </c>
      <c r="O14" s="3">
        <v>5.5700000000000003E-3</v>
      </c>
      <c r="P14" s="3">
        <v>1.2849999999999999E-3</v>
      </c>
      <c r="Q14" s="11">
        <v>0</v>
      </c>
      <c r="S14" s="15" t="s">
        <v>31</v>
      </c>
      <c r="T14" s="19">
        <v>0.21013289039999999</v>
      </c>
      <c r="U14" s="3">
        <v>0.21926910299999999</v>
      </c>
      <c r="V14" s="3">
        <v>0.40573089699999998</v>
      </c>
      <c r="W14" s="3">
        <v>8.7209301999999992E-3</v>
      </c>
      <c r="X14" s="3">
        <v>5.1910299E-2</v>
      </c>
      <c r="Y14" s="11">
        <v>0.10423588039999999</v>
      </c>
    </row>
    <row r="15" spans="1:25">
      <c r="A15" s="15" t="s">
        <v>32</v>
      </c>
      <c r="B15" s="19">
        <v>0.97</v>
      </c>
      <c r="C15" s="3">
        <v>0.91</v>
      </c>
      <c r="D15" s="3">
        <v>0.88</v>
      </c>
      <c r="E15" s="3">
        <v>0.98</v>
      </c>
      <c r="F15" s="3">
        <v>0.92</v>
      </c>
      <c r="G15" s="3">
        <v>0.9</v>
      </c>
      <c r="H15" s="3">
        <v>0.98</v>
      </c>
      <c r="I15" s="3">
        <v>0.95</v>
      </c>
      <c r="J15" s="11">
        <v>0.93</v>
      </c>
      <c r="L15" s="15" t="s">
        <v>32</v>
      </c>
      <c r="M15" s="19">
        <v>0.99040099999999998</v>
      </c>
      <c r="N15" s="3">
        <v>1.745E-3</v>
      </c>
      <c r="O15" s="3">
        <v>8.7299999999999997E-4</v>
      </c>
      <c r="P15" s="3">
        <v>1.745E-3</v>
      </c>
      <c r="Q15" s="11">
        <v>5.2360000000000002E-3</v>
      </c>
      <c r="S15" s="15" t="s">
        <v>32</v>
      </c>
      <c r="T15" s="19">
        <v>0.36924342110000002</v>
      </c>
      <c r="U15" s="3">
        <v>0.33388157889999998</v>
      </c>
      <c r="V15" s="3">
        <v>2.79605263E-2</v>
      </c>
      <c r="W15" s="3">
        <v>0.1052631579</v>
      </c>
      <c r="X15" s="3">
        <v>0</v>
      </c>
      <c r="Y15" s="11">
        <v>0.1636513158</v>
      </c>
    </row>
    <row r="16" spans="1:25">
      <c r="A16" s="15" t="s">
        <v>33</v>
      </c>
      <c r="B16" s="19">
        <v>0.95</v>
      </c>
      <c r="C16" s="3">
        <v>0.85</v>
      </c>
      <c r="D16" s="3">
        <v>0.81</v>
      </c>
      <c r="E16" s="3">
        <v>0.95</v>
      </c>
      <c r="F16" s="3">
        <v>0.9</v>
      </c>
      <c r="G16" s="3">
        <v>0.85</v>
      </c>
      <c r="H16" s="3">
        <v>0.95</v>
      </c>
      <c r="I16" s="3">
        <v>0.93</v>
      </c>
      <c r="J16" s="11">
        <v>0.88</v>
      </c>
      <c r="L16" s="15" t="s">
        <v>33</v>
      </c>
      <c r="M16" s="19">
        <v>0.88233099999999998</v>
      </c>
      <c r="N16" s="3">
        <v>2.4792000000000002E-2</v>
      </c>
      <c r="O16" s="3">
        <v>4.8288999999999999E-2</v>
      </c>
      <c r="P16" s="3">
        <v>1.1471E-2</v>
      </c>
      <c r="Q16" s="11">
        <v>3.3117000000000001E-2</v>
      </c>
      <c r="S16" s="15" t="s">
        <v>33</v>
      </c>
      <c r="T16" s="19">
        <v>0.31336805559999997</v>
      </c>
      <c r="U16" s="3">
        <v>0.3515625</v>
      </c>
      <c r="V16" s="3">
        <v>0.1006944444</v>
      </c>
      <c r="W16" s="3">
        <v>1.8749999999999999E-2</v>
      </c>
      <c r="X16" s="3">
        <v>9.7916666700000002E-2</v>
      </c>
      <c r="Y16" s="11">
        <v>0.1177083333</v>
      </c>
    </row>
    <row r="17" spans="1:25">
      <c r="A17" s="15" t="s">
        <v>34</v>
      </c>
      <c r="B17" s="19">
        <v>0.99</v>
      </c>
      <c r="C17" s="3">
        <v>0.83</v>
      </c>
      <c r="D17" s="3">
        <v>0.82</v>
      </c>
      <c r="E17" s="3">
        <v>1</v>
      </c>
      <c r="F17" s="3">
        <v>1</v>
      </c>
      <c r="G17" s="3">
        <v>1</v>
      </c>
      <c r="H17" s="3">
        <v>1</v>
      </c>
      <c r="I17" s="3">
        <v>1</v>
      </c>
      <c r="J17" s="11">
        <v>1</v>
      </c>
      <c r="L17" s="15" t="s">
        <v>34</v>
      </c>
      <c r="M17" s="19">
        <v>1</v>
      </c>
      <c r="N17" s="3">
        <v>0</v>
      </c>
      <c r="O17" s="3">
        <v>0</v>
      </c>
      <c r="P17" s="3">
        <v>0</v>
      </c>
      <c r="Q17" s="11">
        <v>0</v>
      </c>
      <c r="S17" s="15" t="s">
        <v>34</v>
      </c>
      <c r="T17" s="19">
        <v>0</v>
      </c>
      <c r="U17" s="3">
        <v>0.02</v>
      </c>
      <c r="V17" s="3">
        <v>0.94</v>
      </c>
      <c r="W17" s="3">
        <v>0</v>
      </c>
      <c r="X17" s="3">
        <v>0</v>
      </c>
      <c r="Y17" s="11">
        <v>0.04</v>
      </c>
    </row>
    <row r="18" spans="1:25">
      <c r="A18" s="15" t="s">
        <v>35</v>
      </c>
      <c r="B18" s="19">
        <v>0.95</v>
      </c>
      <c r="C18" s="3">
        <v>0.96</v>
      </c>
      <c r="D18" s="3">
        <v>0.91</v>
      </c>
      <c r="E18" s="3">
        <v>0.96</v>
      </c>
      <c r="F18" s="3">
        <v>0.92</v>
      </c>
      <c r="G18" s="3">
        <v>0.91</v>
      </c>
      <c r="H18" s="3">
        <v>0.96</v>
      </c>
      <c r="I18" s="3">
        <v>0.94</v>
      </c>
      <c r="J18" s="11">
        <v>0.92</v>
      </c>
      <c r="L18" s="15" t="s">
        <v>35</v>
      </c>
      <c r="M18" s="19">
        <v>0.75704199999999999</v>
      </c>
      <c r="N18" s="3">
        <v>6.8384E-2</v>
      </c>
      <c r="O18" s="3">
        <v>0.10656</v>
      </c>
      <c r="P18" s="3">
        <v>2.1867999999999999E-2</v>
      </c>
      <c r="Q18" s="11">
        <v>4.6144999999999999E-2</v>
      </c>
      <c r="S18" s="15" t="s">
        <v>35</v>
      </c>
      <c r="T18" s="19">
        <v>0.25955967559999998</v>
      </c>
      <c r="U18" s="3">
        <v>0.19351100809999999</v>
      </c>
      <c r="V18" s="3">
        <v>0.1142195001</v>
      </c>
      <c r="W18" s="3">
        <v>1.6553551000000001E-3</v>
      </c>
      <c r="X18" s="3">
        <v>3.4762457E-3</v>
      </c>
      <c r="Y18" s="11">
        <v>0.42757821550000003</v>
      </c>
    </row>
    <row r="19" spans="1:25" ht="15.75" thickBot="1">
      <c r="A19" s="18" t="s">
        <v>36</v>
      </c>
      <c r="B19" s="20">
        <v>0.98</v>
      </c>
      <c r="C19" s="21">
        <v>0.96</v>
      </c>
      <c r="D19" s="21">
        <v>0.96</v>
      </c>
      <c r="E19" s="21">
        <v>0.97</v>
      </c>
      <c r="F19" s="21">
        <v>0.89</v>
      </c>
      <c r="G19" s="21">
        <v>0.86</v>
      </c>
      <c r="H19" s="21">
        <v>0.98</v>
      </c>
      <c r="I19" s="21">
        <v>0.91</v>
      </c>
      <c r="J19" s="13">
        <v>0.9</v>
      </c>
      <c r="L19" s="18" t="s">
        <v>36</v>
      </c>
      <c r="M19" s="20">
        <v>0.90261400000000003</v>
      </c>
      <c r="N19" s="21">
        <v>1.8811000000000001E-2</v>
      </c>
      <c r="O19" s="21">
        <v>4.4212000000000001E-2</v>
      </c>
      <c r="P19" s="21">
        <v>8.4430000000000009E-3</v>
      </c>
      <c r="Q19" s="13">
        <v>2.5919999999999999E-2</v>
      </c>
      <c r="S19" s="18" t="s">
        <v>36</v>
      </c>
      <c r="T19" s="20">
        <v>0.35128171250000001</v>
      </c>
      <c r="U19" s="21">
        <v>0.44364429179999998</v>
      </c>
      <c r="V19" s="21">
        <v>2.0480973000000001E-3</v>
      </c>
      <c r="W19" s="21">
        <v>1.2552854E-3</v>
      </c>
      <c r="X19" s="21">
        <v>2.5105708E-3</v>
      </c>
      <c r="Y19" s="13">
        <v>0.1992600423</v>
      </c>
    </row>
    <row r="21" spans="1:25" ht="15.75" thickBot="1"/>
    <row r="22" spans="1:25" ht="30" customHeight="1" thickBot="1">
      <c r="A22" s="17" t="s">
        <v>19</v>
      </c>
      <c r="B22" s="28" t="s">
        <v>43</v>
      </c>
      <c r="C22" s="29" t="s">
        <v>44</v>
      </c>
      <c r="D22" s="29" t="s">
        <v>45</v>
      </c>
      <c r="E22" s="29" t="s">
        <v>46</v>
      </c>
      <c r="F22" s="29" t="s">
        <v>47</v>
      </c>
      <c r="G22" s="29" t="s">
        <v>48</v>
      </c>
      <c r="H22" s="29" t="s">
        <v>49</v>
      </c>
      <c r="I22" s="29" t="s">
        <v>50</v>
      </c>
      <c r="J22" s="30" t="s">
        <v>51</v>
      </c>
      <c r="L22" s="17" t="s">
        <v>19</v>
      </c>
      <c r="M22" s="31" t="s">
        <v>4</v>
      </c>
      <c r="N22" s="23"/>
      <c r="O22" s="23"/>
      <c r="P22" s="23"/>
      <c r="Q22" s="32" t="s">
        <v>6</v>
      </c>
    </row>
    <row r="23" spans="1:25">
      <c r="A23" s="66" t="s">
        <v>20</v>
      </c>
      <c r="B23" s="19">
        <v>1.2633999999999999E-2</v>
      </c>
      <c r="C23" s="3">
        <v>0.26405600000000001</v>
      </c>
      <c r="D23" s="3">
        <v>0.27668999999999999</v>
      </c>
      <c r="E23" s="3">
        <v>2.9690000000000001E-2</v>
      </c>
      <c r="F23" s="3">
        <v>0.69362000000000001</v>
      </c>
      <c r="G23" s="3">
        <v>0.72331000000000001</v>
      </c>
      <c r="H23" s="3">
        <v>4.2325000000000002E-2</v>
      </c>
      <c r="I23" s="3">
        <v>0.95767500000000005</v>
      </c>
      <c r="J23" s="11">
        <v>1</v>
      </c>
      <c r="L23" s="66" t="s">
        <v>20</v>
      </c>
      <c r="M23" s="53">
        <v>0.14462602050000001</v>
      </c>
      <c r="N23" s="54">
        <v>0.16536473190000001</v>
      </c>
      <c r="O23" s="54">
        <v>0.31158511680000001</v>
      </c>
      <c r="P23" s="54">
        <v>0.27688536009999998</v>
      </c>
      <c r="Q23" s="55">
        <v>0.1015387707</v>
      </c>
    </row>
    <row r="24" spans="1:25">
      <c r="A24" s="15" t="s">
        <v>21</v>
      </c>
      <c r="B24" s="19">
        <v>2.2856999999999999E-2</v>
      </c>
      <c r="C24" s="3">
        <v>0.39340700000000001</v>
      </c>
      <c r="D24" s="3">
        <v>0.41626400000000002</v>
      </c>
      <c r="E24" s="3">
        <v>1.6702999999999999E-2</v>
      </c>
      <c r="F24" s="3">
        <v>0.56703300000000001</v>
      </c>
      <c r="G24" s="3">
        <v>0.58373600000000003</v>
      </c>
      <c r="H24" s="3">
        <v>3.9559999999999998E-2</v>
      </c>
      <c r="I24" s="3">
        <v>0.96043999999999996</v>
      </c>
      <c r="J24" s="11">
        <v>1</v>
      </c>
      <c r="L24" s="15" t="s">
        <v>21</v>
      </c>
      <c r="M24" s="56">
        <v>0.23854033660000001</v>
      </c>
      <c r="N24" s="5">
        <v>0.22255047780000001</v>
      </c>
      <c r="O24" s="5">
        <v>0.18079525969999999</v>
      </c>
      <c r="P24" s="5">
        <v>0.21552286740000001</v>
      </c>
      <c r="Q24" s="57">
        <v>0.1425910584</v>
      </c>
    </row>
    <row r="25" spans="1:25">
      <c r="A25" s="15" t="s">
        <v>22</v>
      </c>
      <c r="B25" s="19">
        <v>1.1730000000000001E-2</v>
      </c>
      <c r="C25" s="3">
        <v>0.351906</v>
      </c>
      <c r="D25" s="3">
        <v>0.36363600000000001</v>
      </c>
      <c r="E25" s="3">
        <v>1.6129000000000001E-2</v>
      </c>
      <c r="F25" s="3">
        <v>0.62023499999999998</v>
      </c>
      <c r="G25" s="3">
        <v>0.63636400000000004</v>
      </c>
      <c r="H25" s="3">
        <v>2.7858999999999998E-2</v>
      </c>
      <c r="I25" s="3">
        <v>0.97214100000000003</v>
      </c>
      <c r="J25" s="11">
        <v>1</v>
      </c>
      <c r="L25" s="15" t="s">
        <v>22</v>
      </c>
      <c r="M25" s="56">
        <v>0.2140728103</v>
      </c>
      <c r="N25" s="5">
        <v>0.22545703089999999</v>
      </c>
      <c r="O25" s="5">
        <v>0.17931643580000001</v>
      </c>
      <c r="P25" s="5">
        <v>0.19782918720000001</v>
      </c>
      <c r="Q25" s="57">
        <v>0.18332453579999999</v>
      </c>
    </row>
    <row r="26" spans="1:25">
      <c r="A26" s="15" t="s">
        <v>23</v>
      </c>
      <c r="B26" s="19">
        <v>4.5250000000000004E-3</v>
      </c>
      <c r="C26" s="3">
        <v>0.35181000000000001</v>
      </c>
      <c r="D26" s="3">
        <v>0.35633500000000001</v>
      </c>
      <c r="E26" s="3">
        <v>1.0181000000000001E-2</v>
      </c>
      <c r="F26" s="3">
        <v>0.63348400000000005</v>
      </c>
      <c r="G26" s="3">
        <v>0.64366500000000004</v>
      </c>
      <c r="H26" s="3">
        <v>1.4706E-2</v>
      </c>
      <c r="I26" s="3">
        <v>0.985294</v>
      </c>
      <c r="J26" s="11">
        <v>1</v>
      </c>
      <c r="L26" s="15" t="s">
        <v>23</v>
      </c>
      <c r="M26" s="56">
        <v>0.22135408749999999</v>
      </c>
      <c r="N26" s="5">
        <v>0.24612911600000001</v>
      </c>
      <c r="O26" s="5">
        <v>0.19198475170000001</v>
      </c>
      <c r="P26" s="5">
        <v>0.1827484774</v>
      </c>
      <c r="Q26" s="57">
        <v>0.15778356730000001</v>
      </c>
    </row>
    <row r="27" spans="1:25">
      <c r="A27" s="15" t="s">
        <v>24</v>
      </c>
      <c r="B27" s="19">
        <v>1.6501999999999999E-2</v>
      </c>
      <c r="C27" s="3">
        <v>0.41996699999999998</v>
      </c>
      <c r="D27" s="3">
        <v>0.436469</v>
      </c>
      <c r="E27" s="3">
        <v>1.4851E-2</v>
      </c>
      <c r="F27" s="3">
        <v>0.54867999999999995</v>
      </c>
      <c r="G27" s="3">
        <v>0.563531</v>
      </c>
      <c r="H27" s="3">
        <v>3.1352999999999999E-2</v>
      </c>
      <c r="I27" s="3">
        <v>0.96864700000000004</v>
      </c>
      <c r="J27" s="11">
        <v>1</v>
      </c>
      <c r="L27" s="15" t="s">
        <v>24</v>
      </c>
      <c r="M27" s="56">
        <v>9.3896086599999998E-2</v>
      </c>
      <c r="N27" s="5">
        <v>0.19446396730000001</v>
      </c>
      <c r="O27" s="5">
        <v>0.21720865080000001</v>
      </c>
      <c r="P27" s="5">
        <v>0.37270698410000003</v>
      </c>
      <c r="Q27" s="57">
        <v>0.1217243112</v>
      </c>
    </row>
    <row r="28" spans="1:25">
      <c r="A28" s="15" t="s">
        <v>25</v>
      </c>
      <c r="B28" s="19">
        <v>2.2634000000000001E-2</v>
      </c>
      <c r="C28" s="3">
        <v>0.28395100000000001</v>
      </c>
      <c r="D28" s="3">
        <v>0.30658400000000002</v>
      </c>
      <c r="E28" s="3">
        <v>1.8519000000000001E-2</v>
      </c>
      <c r="F28" s="3">
        <v>0.67489699999999997</v>
      </c>
      <c r="G28" s="3">
        <v>0.69341600000000003</v>
      </c>
      <c r="H28" s="3">
        <v>4.1152000000000001E-2</v>
      </c>
      <c r="I28" s="3">
        <v>0.95884800000000003</v>
      </c>
      <c r="J28" s="11">
        <v>1</v>
      </c>
      <c r="L28" s="15" t="s">
        <v>25</v>
      </c>
      <c r="M28" s="56">
        <v>1.2578616399999999E-2</v>
      </c>
      <c r="N28" s="5">
        <v>0.106918239</v>
      </c>
      <c r="O28" s="5">
        <v>0.37930515209999999</v>
      </c>
      <c r="P28" s="5">
        <v>0.2550238749</v>
      </c>
      <c r="Q28" s="57">
        <v>0.24617411759999999</v>
      </c>
    </row>
    <row r="29" spans="1:25">
      <c r="A29" s="15" t="s">
        <v>26</v>
      </c>
      <c r="B29" s="19">
        <v>5.5779999999999996E-3</v>
      </c>
      <c r="C29" s="3">
        <v>0.263347</v>
      </c>
      <c r="D29" s="3">
        <v>0.268924</v>
      </c>
      <c r="E29" s="3">
        <v>4.7809999999999997E-3</v>
      </c>
      <c r="F29" s="3">
        <v>0.72629500000000002</v>
      </c>
      <c r="G29" s="3">
        <v>0.73107599999999995</v>
      </c>
      <c r="H29" s="3">
        <v>1.0359E-2</v>
      </c>
      <c r="I29" s="3">
        <v>0.98964099999999999</v>
      </c>
      <c r="J29" s="11">
        <v>1</v>
      </c>
      <c r="L29" s="15" t="s">
        <v>26</v>
      </c>
      <c r="M29" s="56">
        <v>6.6946806299999995E-2</v>
      </c>
      <c r="N29" s="5">
        <v>0.14039830789999999</v>
      </c>
      <c r="O29" s="5">
        <v>0.38042354290000002</v>
      </c>
      <c r="P29" s="5">
        <v>0.36168155099999999</v>
      </c>
      <c r="Q29" s="57">
        <v>5.0549791900000002E-2</v>
      </c>
    </row>
    <row r="30" spans="1:25">
      <c r="A30" s="15" t="s">
        <v>27</v>
      </c>
      <c r="B30" s="19">
        <v>1.0085999999999999E-2</v>
      </c>
      <c r="C30" s="3">
        <v>0.39049</v>
      </c>
      <c r="D30" s="3">
        <v>0.40057599999999999</v>
      </c>
      <c r="E30" s="3">
        <v>5.0429999999999997E-3</v>
      </c>
      <c r="F30" s="3">
        <v>0.59438000000000002</v>
      </c>
      <c r="G30" s="3">
        <v>0.59942399999999996</v>
      </c>
      <c r="H30" s="3">
        <v>1.5129999999999999E-2</v>
      </c>
      <c r="I30" s="3">
        <v>0.98487000000000002</v>
      </c>
      <c r="J30" s="11">
        <v>1</v>
      </c>
      <c r="L30" s="15" t="s">
        <v>27</v>
      </c>
      <c r="M30" s="56">
        <v>0.13169367679999999</v>
      </c>
      <c r="N30" s="5">
        <v>0.28452130339999998</v>
      </c>
      <c r="O30" s="5">
        <v>0.31573531259999998</v>
      </c>
      <c r="P30" s="5">
        <v>0.2285019553</v>
      </c>
      <c r="Q30" s="57">
        <v>3.9547751899999997E-2</v>
      </c>
    </row>
    <row r="31" spans="1:25">
      <c r="A31" s="15" t="s">
        <v>28</v>
      </c>
      <c r="B31" s="19">
        <v>1.5148E-2</v>
      </c>
      <c r="C31" s="3">
        <v>0.34492200000000001</v>
      </c>
      <c r="D31" s="3">
        <v>0.36007</v>
      </c>
      <c r="E31" s="3">
        <v>1.2664999999999999E-2</v>
      </c>
      <c r="F31" s="3">
        <v>0.62726599999999999</v>
      </c>
      <c r="G31" s="3">
        <v>0.63993</v>
      </c>
      <c r="H31" s="3">
        <v>2.7812E-2</v>
      </c>
      <c r="I31" s="3">
        <v>0.97218800000000005</v>
      </c>
      <c r="J31" s="11">
        <v>1</v>
      </c>
      <c r="L31" s="15" t="s">
        <v>28</v>
      </c>
      <c r="M31" s="56">
        <v>0.35467685450000003</v>
      </c>
      <c r="N31" s="5">
        <v>0.15958732219999999</v>
      </c>
      <c r="O31" s="5">
        <v>0.1733165163</v>
      </c>
      <c r="P31" s="5">
        <v>9.6608312399999993E-2</v>
      </c>
      <c r="Q31" s="57">
        <v>0.21581099470000001</v>
      </c>
    </row>
    <row r="32" spans="1:25">
      <c r="A32" s="15" t="s">
        <v>29</v>
      </c>
      <c r="B32" s="19">
        <v>2.3425999999999999E-2</v>
      </c>
      <c r="C32" s="3">
        <v>0.29794999999999999</v>
      </c>
      <c r="D32" s="3">
        <v>0.321376</v>
      </c>
      <c r="E32" s="3">
        <v>2.6353999999999999E-2</v>
      </c>
      <c r="F32" s="3">
        <v>0.65226899999999999</v>
      </c>
      <c r="G32" s="3">
        <v>0.678624</v>
      </c>
      <c r="H32" s="3">
        <v>4.9779999999999998E-2</v>
      </c>
      <c r="I32" s="3">
        <v>0.95021999999999995</v>
      </c>
      <c r="J32" s="11">
        <v>1</v>
      </c>
      <c r="L32" s="15" t="s">
        <v>29</v>
      </c>
      <c r="M32" s="56">
        <v>0.39620498050000003</v>
      </c>
      <c r="N32" s="5">
        <v>0.26899251439999999</v>
      </c>
      <c r="O32" s="5">
        <v>0.17031452950000001</v>
      </c>
      <c r="P32" s="5">
        <v>8.6185985600000001E-2</v>
      </c>
      <c r="Q32" s="57">
        <v>7.8301990000000002E-2</v>
      </c>
    </row>
    <row r="33" spans="1:25">
      <c r="A33" s="15" t="s">
        <v>30</v>
      </c>
      <c r="B33" s="19">
        <v>2.2998999999999999E-2</v>
      </c>
      <c r="C33" s="3">
        <v>0.37350499999999998</v>
      </c>
      <c r="D33" s="3">
        <v>0.39650400000000002</v>
      </c>
      <c r="E33" s="3">
        <v>1.8398999999999999E-2</v>
      </c>
      <c r="F33" s="3">
        <v>0.58509699999999998</v>
      </c>
      <c r="G33" s="3">
        <v>0.60349600000000003</v>
      </c>
      <c r="H33" s="3">
        <v>4.1397999999999997E-2</v>
      </c>
      <c r="I33" s="3">
        <v>0.95860199999999995</v>
      </c>
      <c r="J33" s="11">
        <v>1</v>
      </c>
      <c r="L33" s="15" t="s">
        <v>30</v>
      </c>
      <c r="M33" s="56">
        <v>0.33270369379999998</v>
      </c>
      <c r="N33" s="5">
        <v>0.27771110700000001</v>
      </c>
      <c r="O33" s="5">
        <v>0.12518798249999999</v>
      </c>
      <c r="P33" s="5">
        <v>0.14391417910000001</v>
      </c>
      <c r="Q33" s="57">
        <v>0.1204830376</v>
      </c>
    </row>
    <row r="34" spans="1:25">
      <c r="A34" s="15" t="s">
        <v>31</v>
      </c>
      <c r="B34" s="19">
        <v>2.962E-2</v>
      </c>
      <c r="C34" s="3">
        <v>0.38381300000000002</v>
      </c>
      <c r="D34" s="3">
        <v>0.41343299999999999</v>
      </c>
      <c r="E34" s="3">
        <v>2.4614E-2</v>
      </c>
      <c r="F34" s="3">
        <v>0.56195200000000001</v>
      </c>
      <c r="G34" s="3">
        <v>0.58656699999999995</v>
      </c>
      <c r="H34" s="3">
        <v>5.4233999999999997E-2</v>
      </c>
      <c r="I34" s="3">
        <v>0.945766</v>
      </c>
      <c r="J34" s="11">
        <v>1</v>
      </c>
      <c r="L34" s="15" t="s">
        <v>31</v>
      </c>
      <c r="M34" s="56">
        <v>0.39827070949999999</v>
      </c>
      <c r="N34" s="5">
        <v>0.34517965099999998</v>
      </c>
      <c r="O34" s="5">
        <v>9.99961979E-2</v>
      </c>
      <c r="P34" s="5">
        <v>6.8851665899999998E-2</v>
      </c>
      <c r="Q34" s="57">
        <v>8.7701775699999998E-2</v>
      </c>
    </row>
    <row r="35" spans="1:25">
      <c r="A35" s="15" t="s">
        <v>32</v>
      </c>
      <c r="B35" s="19">
        <v>4.4093E-2</v>
      </c>
      <c r="C35" s="3">
        <v>0.499168</v>
      </c>
      <c r="D35" s="3">
        <v>0.54326099999999999</v>
      </c>
      <c r="E35" s="3">
        <v>2.4958000000000001E-2</v>
      </c>
      <c r="F35" s="3">
        <v>0.43178</v>
      </c>
      <c r="G35" s="3">
        <v>0.45673900000000001</v>
      </c>
      <c r="H35" s="3">
        <v>6.9052000000000002E-2</v>
      </c>
      <c r="I35" s="3">
        <v>0.930948</v>
      </c>
      <c r="J35" s="11">
        <v>1</v>
      </c>
      <c r="L35" s="15" t="s">
        <v>32</v>
      </c>
      <c r="M35" s="56">
        <v>0.42871806210000002</v>
      </c>
      <c r="N35" s="5">
        <v>0.3251386745</v>
      </c>
      <c r="O35" s="5">
        <v>0.1504436992</v>
      </c>
      <c r="P35" s="5">
        <v>5.9442724799999999E-2</v>
      </c>
      <c r="Q35" s="57">
        <v>3.6256839399999997E-2</v>
      </c>
    </row>
    <row r="36" spans="1:25">
      <c r="A36" s="15" t="s">
        <v>33</v>
      </c>
      <c r="B36" s="19">
        <v>2.7394999999999999E-2</v>
      </c>
      <c r="C36" s="3">
        <v>0.37358200000000003</v>
      </c>
      <c r="D36" s="3">
        <v>0.40097699999999997</v>
      </c>
      <c r="E36" s="3">
        <v>3.1407999999999998E-2</v>
      </c>
      <c r="F36" s="3">
        <v>0.56761499999999998</v>
      </c>
      <c r="G36" s="3">
        <v>0.59902299999999997</v>
      </c>
      <c r="H36" s="3">
        <v>5.8803000000000001E-2</v>
      </c>
      <c r="I36" s="3">
        <v>0.94119699999999995</v>
      </c>
      <c r="J36" s="11">
        <v>1</v>
      </c>
      <c r="L36" s="15" t="s">
        <v>33</v>
      </c>
      <c r="M36" s="56">
        <v>0.3999834988</v>
      </c>
      <c r="N36" s="5">
        <v>0.23589202770000001</v>
      </c>
      <c r="O36" s="5">
        <v>0.1849655124</v>
      </c>
      <c r="P36" s="5">
        <v>9.8344804399999999E-2</v>
      </c>
      <c r="Q36" s="57">
        <v>8.0814156700000001E-2</v>
      </c>
    </row>
    <row r="37" spans="1:25">
      <c r="A37" s="15" t="s">
        <v>34</v>
      </c>
      <c r="B37" s="19">
        <v>0</v>
      </c>
      <c r="C37" s="3">
        <v>0.54</v>
      </c>
      <c r="D37" s="3">
        <v>0.54</v>
      </c>
      <c r="E37" s="3">
        <v>0</v>
      </c>
      <c r="F37" s="3">
        <v>0.46</v>
      </c>
      <c r="G37" s="3">
        <v>0.46</v>
      </c>
      <c r="H37" s="3">
        <v>0</v>
      </c>
      <c r="I37" s="3">
        <v>1</v>
      </c>
      <c r="J37" s="11">
        <v>1</v>
      </c>
      <c r="L37" s="15" t="s">
        <v>34</v>
      </c>
      <c r="M37" s="56">
        <v>0.20408163269999999</v>
      </c>
      <c r="N37" s="5">
        <v>0.42857142860000003</v>
      </c>
      <c r="O37" s="5">
        <v>0.16326530610000001</v>
      </c>
      <c r="P37" s="5">
        <v>0.14285714290000001</v>
      </c>
      <c r="Q37" s="57">
        <v>6.1224489799999997E-2</v>
      </c>
    </row>
    <row r="38" spans="1:25">
      <c r="A38" s="15" t="s">
        <v>35</v>
      </c>
      <c r="B38" s="19">
        <v>2.2133E-2</v>
      </c>
      <c r="C38" s="3">
        <v>0.39008199999999998</v>
      </c>
      <c r="D38" s="3">
        <v>0.412215</v>
      </c>
      <c r="E38" s="3">
        <v>2.2966E-2</v>
      </c>
      <c r="F38" s="3">
        <v>0.56481899999999996</v>
      </c>
      <c r="G38" s="3">
        <v>0.587785</v>
      </c>
      <c r="H38" s="3">
        <v>4.5099E-2</v>
      </c>
      <c r="I38" s="3">
        <v>0.954901</v>
      </c>
      <c r="J38" s="11">
        <v>1</v>
      </c>
      <c r="L38" s="15" t="s">
        <v>35</v>
      </c>
      <c r="M38" s="56">
        <v>0.43177790230000002</v>
      </c>
      <c r="N38" s="5">
        <v>0.19215111100000001</v>
      </c>
      <c r="O38" s="5">
        <v>0.11984487319999999</v>
      </c>
      <c r="P38" s="5">
        <v>0.1041932289</v>
      </c>
      <c r="Q38" s="57">
        <v>0.15203288470000001</v>
      </c>
    </row>
    <row r="39" spans="1:25" ht="15.75" thickBot="1">
      <c r="A39" s="18" t="s">
        <v>36</v>
      </c>
      <c r="B39" s="20">
        <v>2.5631000000000001E-2</v>
      </c>
      <c r="C39" s="21">
        <v>0.41513600000000001</v>
      </c>
      <c r="D39" s="21">
        <v>0.44076700000000002</v>
      </c>
      <c r="E39" s="21">
        <v>2.0181999999999999E-2</v>
      </c>
      <c r="F39" s="21">
        <v>0.53905099999999995</v>
      </c>
      <c r="G39" s="21">
        <v>0.55923299999999998</v>
      </c>
      <c r="H39" s="21">
        <v>4.5811999999999999E-2</v>
      </c>
      <c r="I39" s="21">
        <v>0.95418800000000004</v>
      </c>
      <c r="J39" s="13">
        <v>1</v>
      </c>
      <c r="L39" s="18" t="s">
        <v>36</v>
      </c>
      <c r="M39" s="58">
        <v>0.3347014157</v>
      </c>
      <c r="N39" s="59">
        <v>0.23040812099999999</v>
      </c>
      <c r="O39" s="59">
        <v>0.173621571</v>
      </c>
      <c r="P39" s="59">
        <v>0.14410107080000001</v>
      </c>
      <c r="Q39" s="60">
        <v>0.1171678214</v>
      </c>
    </row>
    <row r="41" spans="1:25" ht="15.75" thickBot="1"/>
    <row r="42" spans="1:25" ht="18.75" customHeight="1" thickBot="1">
      <c r="B42" s="219" t="s">
        <v>7</v>
      </c>
      <c r="C42" s="220"/>
      <c r="D42" s="220"/>
      <c r="E42" s="220"/>
      <c r="F42" s="220"/>
      <c r="G42" s="221"/>
      <c r="H42" s="222" t="s">
        <v>13</v>
      </c>
      <c r="I42" s="222"/>
      <c r="J42" s="222"/>
      <c r="K42" s="222"/>
      <c r="L42" s="222"/>
      <c r="M42" s="222"/>
      <c r="N42" s="223" t="s">
        <v>14</v>
      </c>
      <c r="O42" s="222"/>
      <c r="P42" s="222"/>
      <c r="Q42" s="222"/>
      <c r="R42" s="222"/>
      <c r="S42" s="224"/>
      <c r="T42" s="225" t="s">
        <v>55</v>
      </c>
      <c r="U42" s="225"/>
      <c r="V42" s="225"/>
      <c r="W42" s="225"/>
      <c r="X42" s="225"/>
      <c r="Y42" s="226"/>
    </row>
    <row r="43" spans="1:25" ht="15.75" thickBot="1">
      <c r="A43" s="35" t="s">
        <v>19</v>
      </c>
      <c r="B43" s="36" t="s">
        <v>8</v>
      </c>
      <c r="C43" s="37" t="s">
        <v>9</v>
      </c>
      <c r="D43" s="37" t="s">
        <v>10</v>
      </c>
      <c r="E43" s="38" t="s">
        <v>11</v>
      </c>
      <c r="F43" s="37" t="s">
        <v>12</v>
      </c>
      <c r="G43" s="40" t="s">
        <v>5</v>
      </c>
      <c r="H43" s="38" t="s">
        <v>8</v>
      </c>
      <c r="I43" s="37" t="s">
        <v>9</v>
      </c>
      <c r="J43" s="37" t="s">
        <v>10</v>
      </c>
      <c r="K43" s="38" t="s">
        <v>11</v>
      </c>
      <c r="L43" s="37" t="s">
        <v>12</v>
      </c>
      <c r="M43" s="39" t="s">
        <v>5</v>
      </c>
      <c r="N43" s="36" t="s">
        <v>8</v>
      </c>
      <c r="O43" s="37" t="s">
        <v>9</v>
      </c>
      <c r="P43" s="37" t="s">
        <v>10</v>
      </c>
      <c r="Q43" s="38" t="s">
        <v>11</v>
      </c>
      <c r="R43" s="37" t="s">
        <v>12</v>
      </c>
      <c r="S43" s="40" t="s">
        <v>5</v>
      </c>
      <c r="T43" s="38" t="s">
        <v>8</v>
      </c>
      <c r="U43" s="37" t="s">
        <v>9</v>
      </c>
      <c r="V43" s="37" t="s">
        <v>10</v>
      </c>
      <c r="W43" s="38" t="s">
        <v>11</v>
      </c>
      <c r="X43" s="37" t="s">
        <v>12</v>
      </c>
      <c r="Y43" s="40" t="s">
        <v>5</v>
      </c>
    </row>
    <row r="44" spans="1:25">
      <c r="A44" s="66" t="s">
        <v>20</v>
      </c>
      <c r="B44" s="41">
        <v>0.56000000000000005</v>
      </c>
      <c r="C44" s="42">
        <v>1</v>
      </c>
      <c r="D44" s="42" t="s">
        <v>175</v>
      </c>
      <c r="E44" s="42">
        <v>0.88</v>
      </c>
      <c r="F44" s="42">
        <v>0.97</v>
      </c>
      <c r="G44" s="42">
        <v>0.89</v>
      </c>
      <c r="H44" s="42">
        <v>0.78</v>
      </c>
      <c r="I44" s="42">
        <v>0.91</v>
      </c>
      <c r="J44" s="42">
        <v>0.9</v>
      </c>
      <c r="K44" s="42">
        <v>0.93</v>
      </c>
      <c r="L44" s="42">
        <v>1</v>
      </c>
      <c r="M44" s="42">
        <v>0.87</v>
      </c>
      <c r="N44" s="42">
        <v>0.77</v>
      </c>
      <c r="O44" s="42">
        <v>0.87</v>
      </c>
      <c r="P44" s="43" t="s">
        <v>176</v>
      </c>
      <c r="Q44" s="42">
        <v>1</v>
      </c>
      <c r="R44" s="43" t="s">
        <v>175</v>
      </c>
      <c r="S44" s="42">
        <v>0.89</v>
      </c>
      <c r="T44" s="43">
        <v>0.28999999999999998</v>
      </c>
      <c r="U44" s="43">
        <v>0.9</v>
      </c>
      <c r="V44" s="43" t="s">
        <v>175</v>
      </c>
      <c r="W44" s="43">
        <v>1</v>
      </c>
      <c r="X44" s="43">
        <v>0.65</v>
      </c>
      <c r="Y44" s="44">
        <v>0.81</v>
      </c>
    </row>
    <row r="45" spans="1:25">
      <c r="A45" s="15" t="s">
        <v>21</v>
      </c>
      <c r="B45" s="45">
        <v>0.86</v>
      </c>
      <c r="C45" s="8">
        <v>1</v>
      </c>
      <c r="D45" s="7">
        <v>1</v>
      </c>
      <c r="E45" s="7">
        <v>0.84</v>
      </c>
      <c r="F45" s="7">
        <v>0.95</v>
      </c>
      <c r="G45" s="7">
        <v>0.92</v>
      </c>
      <c r="H45" s="8">
        <v>0.83</v>
      </c>
      <c r="I45" s="7">
        <v>0.8</v>
      </c>
      <c r="J45" s="7" t="s">
        <v>176</v>
      </c>
      <c r="K45" s="8">
        <v>0.73</v>
      </c>
      <c r="L45" s="7" t="s">
        <v>176</v>
      </c>
      <c r="M45" s="7">
        <v>0.98</v>
      </c>
      <c r="N45" s="8">
        <v>0.9</v>
      </c>
      <c r="O45" s="7">
        <v>0.78</v>
      </c>
      <c r="P45" s="8" t="s">
        <v>176</v>
      </c>
      <c r="Q45" s="8" t="s">
        <v>176</v>
      </c>
      <c r="R45" s="7" t="s">
        <v>175</v>
      </c>
      <c r="S45" s="7">
        <v>0.93</v>
      </c>
      <c r="T45" s="8">
        <v>0.91</v>
      </c>
      <c r="U45" s="8">
        <v>0.98</v>
      </c>
      <c r="V45" s="8">
        <v>1</v>
      </c>
      <c r="W45" s="8">
        <v>0.86</v>
      </c>
      <c r="X45" s="8" t="s">
        <v>175</v>
      </c>
      <c r="Y45" s="46">
        <v>0.82</v>
      </c>
    </row>
    <row r="46" spans="1:25">
      <c r="A46" s="15" t="s">
        <v>22</v>
      </c>
      <c r="B46" s="47">
        <v>0.94</v>
      </c>
      <c r="C46" s="7" t="s">
        <v>175</v>
      </c>
      <c r="D46" s="7">
        <v>0.89</v>
      </c>
      <c r="E46" s="7" t="s">
        <v>176</v>
      </c>
      <c r="F46" s="7" t="s">
        <v>176</v>
      </c>
      <c r="G46" s="7">
        <v>0.98</v>
      </c>
      <c r="H46" s="7">
        <v>0.92</v>
      </c>
      <c r="I46" s="7">
        <v>0.95</v>
      </c>
      <c r="J46" s="7" t="s">
        <v>175</v>
      </c>
      <c r="K46" s="7">
        <v>1</v>
      </c>
      <c r="L46" s="7" t="s">
        <v>175</v>
      </c>
      <c r="M46" s="7">
        <v>0.98</v>
      </c>
      <c r="N46" s="7">
        <v>0.97</v>
      </c>
      <c r="O46" s="7" t="s">
        <v>175</v>
      </c>
      <c r="P46" s="8" t="s">
        <v>175</v>
      </c>
      <c r="Q46" s="8" t="s">
        <v>176</v>
      </c>
      <c r="R46" s="8" t="s">
        <v>175</v>
      </c>
      <c r="S46" s="7">
        <v>0.86</v>
      </c>
      <c r="T46" s="8" t="s">
        <v>175</v>
      </c>
      <c r="U46" s="7" t="s">
        <v>175</v>
      </c>
      <c r="V46" s="8" t="s">
        <v>175</v>
      </c>
      <c r="W46" s="8" t="s">
        <v>175</v>
      </c>
      <c r="X46" s="8" t="s">
        <v>175</v>
      </c>
      <c r="Y46" s="46" t="s">
        <v>177</v>
      </c>
    </row>
    <row r="47" spans="1:25">
      <c r="A47" s="15" t="s">
        <v>23</v>
      </c>
      <c r="B47" s="45">
        <v>0.86</v>
      </c>
      <c r="C47" s="8">
        <v>0.91</v>
      </c>
      <c r="D47" s="8" t="s">
        <v>175</v>
      </c>
      <c r="E47" s="7">
        <v>0.85</v>
      </c>
      <c r="F47" s="7">
        <v>0.93</v>
      </c>
      <c r="G47" s="7">
        <v>0.91</v>
      </c>
      <c r="H47" s="7">
        <v>0.72</v>
      </c>
      <c r="I47" s="8">
        <v>0.93</v>
      </c>
      <c r="J47" s="7" t="s">
        <v>175</v>
      </c>
      <c r="K47" s="7">
        <v>0.93</v>
      </c>
      <c r="L47" s="7" t="s">
        <v>175</v>
      </c>
      <c r="M47" s="7">
        <v>0.92</v>
      </c>
      <c r="N47" s="8">
        <v>0.91</v>
      </c>
      <c r="O47" s="7">
        <v>0.97</v>
      </c>
      <c r="P47" s="8" t="s">
        <v>175</v>
      </c>
      <c r="Q47" s="8" t="s">
        <v>176</v>
      </c>
      <c r="R47" s="8" t="s">
        <v>175</v>
      </c>
      <c r="S47" s="7">
        <v>0.92</v>
      </c>
      <c r="T47" s="8" t="s">
        <v>175</v>
      </c>
      <c r="U47" s="8" t="s">
        <v>175</v>
      </c>
      <c r="V47" s="8" t="s">
        <v>175</v>
      </c>
      <c r="W47" s="8" t="s">
        <v>175</v>
      </c>
      <c r="X47" s="8" t="s">
        <v>175</v>
      </c>
      <c r="Y47" s="46">
        <v>0.89</v>
      </c>
    </row>
    <row r="48" spans="1:25">
      <c r="A48" s="15" t="s">
        <v>24</v>
      </c>
      <c r="B48" s="47">
        <v>0.87</v>
      </c>
      <c r="C48" s="7">
        <v>0.87</v>
      </c>
      <c r="D48" s="7">
        <v>0.78</v>
      </c>
      <c r="E48" s="7">
        <v>0.91</v>
      </c>
      <c r="F48" s="7">
        <v>0.93</v>
      </c>
      <c r="G48" s="7">
        <v>0.93</v>
      </c>
      <c r="H48" s="7">
        <v>0.73</v>
      </c>
      <c r="I48" s="7">
        <v>0.94</v>
      </c>
      <c r="J48" s="8">
        <v>1</v>
      </c>
      <c r="K48" s="7">
        <v>0.88</v>
      </c>
      <c r="L48" s="8" t="s">
        <v>176</v>
      </c>
      <c r="M48" s="7">
        <v>0.95</v>
      </c>
      <c r="N48" s="7" t="s">
        <v>175</v>
      </c>
      <c r="O48" s="7">
        <v>0.93</v>
      </c>
      <c r="P48" s="8" t="s">
        <v>175</v>
      </c>
      <c r="Q48" s="8">
        <v>0.9</v>
      </c>
      <c r="R48" s="8">
        <v>0.7</v>
      </c>
      <c r="S48" s="7">
        <v>0.91</v>
      </c>
      <c r="T48" s="8" t="s">
        <v>175</v>
      </c>
      <c r="U48" s="8" t="s">
        <v>175</v>
      </c>
      <c r="V48" s="8" t="s">
        <v>175</v>
      </c>
      <c r="W48" s="8" t="s">
        <v>175</v>
      </c>
      <c r="X48" s="8" t="s">
        <v>175</v>
      </c>
      <c r="Y48" s="46">
        <v>0.73</v>
      </c>
    </row>
    <row r="49" spans="1:25">
      <c r="A49" s="15" t="s">
        <v>25</v>
      </c>
      <c r="B49" s="47">
        <v>0.86</v>
      </c>
      <c r="C49" s="7">
        <v>0.98</v>
      </c>
      <c r="D49" s="7" t="s">
        <v>175</v>
      </c>
      <c r="E49" s="7" t="s">
        <v>176</v>
      </c>
      <c r="F49" s="7">
        <v>0.8</v>
      </c>
      <c r="G49" s="7">
        <v>1</v>
      </c>
      <c r="H49" s="7" t="s">
        <v>175</v>
      </c>
      <c r="I49" s="7">
        <v>1</v>
      </c>
      <c r="J49" s="7">
        <v>0.9</v>
      </c>
      <c r="K49" s="7">
        <v>1</v>
      </c>
      <c r="L49" s="7" t="s">
        <v>175</v>
      </c>
      <c r="M49" s="7">
        <v>1</v>
      </c>
      <c r="N49" s="7" t="s">
        <v>175</v>
      </c>
      <c r="O49" s="7">
        <v>0.94</v>
      </c>
      <c r="P49" s="8" t="s">
        <v>175</v>
      </c>
      <c r="Q49" s="8" t="s">
        <v>176</v>
      </c>
      <c r="R49" s="8" t="s">
        <v>175</v>
      </c>
      <c r="S49" s="7">
        <v>0.89</v>
      </c>
      <c r="T49" s="8" t="s">
        <v>175</v>
      </c>
      <c r="U49" s="7" t="s">
        <v>176</v>
      </c>
      <c r="V49" s="8" t="s">
        <v>175</v>
      </c>
      <c r="W49" s="8" t="s">
        <v>175</v>
      </c>
      <c r="X49" s="8" t="s">
        <v>175</v>
      </c>
      <c r="Y49" s="46">
        <v>1</v>
      </c>
    </row>
    <row r="50" spans="1:25">
      <c r="A50" s="15" t="s">
        <v>26</v>
      </c>
      <c r="B50" s="47" t="s">
        <v>175</v>
      </c>
      <c r="C50" s="8">
        <v>0.89</v>
      </c>
      <c r="D50" s="7" t="s">
        <v>175</v>
      </c>
      <c r="E50" s="7">
        <v>1</v>
      </c>
      <c r="F50" s="7">
        <v>0.89</v>
      </c>
      <c r="G50" s="7" t="s">
        <v>175</v>
      </c>
      <c r="H50" s="7" t="s">
        <v>175</v>
      </c>
      <c r="I50" s="7">
        <v>0.93</v>
      </c>
      <c r="J50" s="8" t="s">
        <v>175</v>
      </c>
      <c r="K50" s="7">
        <v>0.96</v>
      </c>
      <c r="L50" s="7">
        <v>1</v>
      </c>
      <c r="M50" s="7">
        <v>1</v>
      </c>
      <c r="N50" s="8" t="s">
        <v>175</v>
      </c>
      <c r="O50" s="8">
        <v>0.97</v>
      </c>
      <c r="P50" s="8" t="s">
        <v>176</v>
      </c>
      <c r="Q50" s="8" t="s">
        <v>176</v>
      </c>
      <c r="R50" s="7" t="s">
        <v>175</v>
      </c>
      <c r="S50" s="7">
        <v>0.94</v>
      </c>
      <c r="T50" s="8" t="s">
        <v>175</v>
      </c>
      <c r="U50" s="8" t="s">
        <v>176</v>
      </c>
      <c r="V50" s="8" t="s">
        <v>175</v>
      </c>
      <c r="W50" s="8" t="s">
        <v>175</v>
      </c>
      <c r="X50" s="8" t="s">
        <v>175</v>
      </c>
      <c r="Y50" s="48">
        <v>1</v>
      </c>
    </row>
    <row r="51" spans="1:25">
      <c r="A51" s="15" t="s">
        <v>27</v>
      </c>
      <c r="B51" s="47" t="s">
        <v>175</v>
      </c>
      <c r="C51" s="7" t="s">
        <v>175</v>
      </c>
      <c r="D51" s="7" t="s">
        <v>175</v>
      </c>
      <c r="E51" s="7">
        <v>0.85</v>
      </c>
      <c r="F51" s="7">
        <v>0.81</v>
      </c>
      <c r="G51" s="7">
        <v>1</v>
      </c>
      <c r="H51" s="7" t="s">
        <v>175</v>
      </c>
      <c r="I51" s="7" t="s">
        <v>176</v>
      </c>
      <c r="J51" s="7">
        <v>0.81</v>
      </c>
      <c r="K51" s="7">
        <v>0.83</v>
      </c>
      <c r="L51" s="7" t="s">
        <v>176</v>
      </c>
      <c r="M51" s="7">
        <v>0.99</v>
      </c>
      <c r="N51" s="7" t="s">
        <v>175</v>
      </c>
      <c r="O51" s="7" t="s">
        <v>175</v>
      </c>
      <c r="P51" s="8">
        <v>0.92</v>
      </c>
      <c r="Q51" s="7">
        <v>0.75</v>
      </c>
      <c r="R51" s="7" t="s">
        <v>176</v>
      </c>
      <c r="S51" s="7">
        <v>0.95</v>
      </c>
      <c r="T51" s="8" t="s">
        <v>175</v>
      </c>
      <c r="U51" s="7" t="s">
        <v>175</v>
      </c>
      <c r="V51" s="8" t="s">
        <v>175</v>
      </c>
      <c r="W51" s="8" t="s">
        <v>175</v>
      </c>
      <c r="X51" s="8" t="s">
        <v>175</v>
      </c>
      <c r="Y51" s="46">
        <v>1</v>
      </c>
    </row>
    <row r="52" spans="1:25">
      <c r="A52" s="15" t="s">
        <v>28</v>
      </c>
      <c r="B52" s="47">
        <v>1</v>
      </c>
      <c r="C52" s="7" t="s">
        <v>175</v>
      </c>
      <c r="D52" s="7" t="s">
        <v>175</v>
      </c>
      <c r="E52" s="7">
        <v>0.91</v>
      </c>
      <c r="F52" s="7">
        <v>0.83</v>
      </c>
      <c r="G52" s="7">
        <v>0.93</v>
      </c>
      <c r="H52" s="7">
        <v>0.84</v>
      </c>
      <c r="I52" s="7">
        <v>0.95</v>
      </c>
      <c r="J52" s="7">
        <v>0.15</v>
      </c>
      <c r="K52" s="7" t="s">
        <v>176</v>
      </c>
      <c r="L52" s="7">
        <v>0.63</v>
      </c>
      <c r="M52" s="7">
        <v>0.95</v>
      </c>
      <c r="N52" s="7" t="s">
        <v>176</v>
      </c>
      <c r="O52" s="7">
        <v>0.99</v>
      </c>
      <c r="P52" s="8" t="s">
        <v>175</v>
      </c>
      <c r="Q52" s="7" t="s">
        <v>176</v>
      </c>
      <c r="R52" s="7">
        <v>0.71</v>
      </c>
      <c r="S52" s="7">
        <v>0.95</v>
      </c>
      <c r="T52" s="8" t="s">
        <v>175</v>
      </c>
      <c r="U52" s="8" t="s">
        <v>175</v>
      </c>
      <c r="V52" s="8" t="s">
        <v>175</v>
      </c>
      <c r="W52" s="8" t="s">
        <v>175</v>
      </c>
      <c r="X52" s="8" t="s">
        <v>175</v>
      </c>
      <c r="Y52" s="46">
        <v>0.88</v>
      </c>
    </row>
    <row r="53" spans="1:25">
      <c r="A53" s="15" t="s">
        <v>29</v>
      </c>
      <c r="B53" s="47">
        <v>0.89</v>
      </c>
      <c r="C53" s="7">
        <v>0.83</v>
      </c>
      <c r="D53" s="8" t="s">
        <v>176</v>
      </c>
      <c r="E53" s="7">
        <v>0.76</v>
      </c>
      <c r="F53" s="8">
        <v>0.92</v>
      </c>
      <c r="G53" s="7">
        <v>0.77</v>
      </c>
      <c r="H53" s="7">
        <v>0.81</v>
      </c>
      <c r="I53" s="7">
        <v>0.92</v>
      </c>
      <c r="J53" s="7">
        <v>0.86</v>
      </c>
      <c r="K53" s="7">
        <v>0.77</v>
      </c>
      <c r="L53" s="8" t="s">
        <v>176</v>
      </c>
      <c r="M53" s="7">
        <v>0.96</v>
      </c>
      <c r="N53" s="7">
        <v>0.75</v>
      </c>
      <c r="O53" s="8">
        <v>0.9</v>
      </c>
      <c r="P53" s="8">
        <v>0.81</v>
      </c>
      <c r="Q53" s="8">
        <v>0.56000000000000005</v>
      </c>
      <c r="R53" s="8">
        <v>0.83</v>
      </c>
      <c r="S53" s="7">
        <v>0.93</v>
      </c>
      <c r="T53" s="8" t="s">
        <v>176</v>
      </c>
      <c r="U53" s="8" t="s">
        <v>176</v>
      </c>
      <c r="V53" s="8" t="s">
        <v>176</v>
      </c>
      <c r="W53" s="8" t="s">
        <v>175</v>
      </c>
      <c r="X53" s="8" t="s">
        <v>175</v>
      </c>
      <c r="Y53" s="46">
        <v>0.76</v>
      </c>
    </row>
    <row r="54" spans="1:25">
      <c r="A54" s="15" t="s">
        <v>30</v>
      </c>
      <c r="B54" s="47">
        <v>1</v>
      </c>
      <c r="C54" s="7" t="s">
        <v>176</v>
      </c>
      <c r="D54" s="8" t="s">
        <v>175</v>
      </c>
      <c r="E54" s="7">
        <v>0.91</v>
      </c>
      <c r="F54" s="7" t="s">
        <v>175</v>
      </c>
      <c r="G54" s="7">
        <v>0.93</v>
      </c>
      <c r="H54" s="7" t="s">
        <v>175</v>
      </c>
      <c r="I54" s="7">
        <v>0.89</v>
      </c>
      <c r="J54" s="7" t="s">
        <v>175</v>
      </c>
      <c r="K54" s="7">
        <v>0.83</v>
      </c>
      <c r="L54" s="7" t="s">
        <v>175</v>
      </c>
      <c r="M54" s="7">
        <v>0.83</v>
      </c>
      <c r="N54" s="7" t="s">
        <v>175</v>
      </c>
      <c r="O54" s="7">
        <v>0.92</v>
      </c>
      <c r="P54" s="8" t="s">
        <v>175</v>
      </c>
      <c r="Q54" s="7">
        <v>0</v>
      </c>
      <c r="R54" s="8" t="s">
        <v>175</v>
      </c>
      <c r="S54" s="7">
        <v>0.82</v>
      </c>
      <c r="T54" s="8" t="s">
        <v>175</v>
      </c>
      <c r="U54" s="8" t="s">
        <v>175</v>
      </c>
      <c r="V54" s="8" t="s">
        <v>175</v>
      </c>
      <c r="W54" s="8">
        <v>1</v>
      </c>
      <c r="X54" s="8" t="s">
        <v>175</v>
      </c>
      <c r="Y54" s="46" t="s">
        <v>177</v>
      </c>
    </row>
    <row r="55" spans="1:25">
      <c r="A55" s="15" t="s">
        <v>31</v>
      </c>
      <c r="B55" s="47" t="s">
        <v>176</v>
      </c>
      <c r="C55" s="7">
        <v>0.7</v>
      </c>
      <c r="D55" s="8">
        <v>0.91</v>
      </c>
      <c r="E55" s="7">
        <v>0.8</v>
      </c>
      <c r="F55" s="7" t="s">
        <v>175</v>
      </c>
      <c r="G55" s="7">
        <v>0.94</v>
      </c>
      <c r="H55" s="8" t="s">
        <v>176</v>
      </c>
      <c r="I55" s="7">
        <v>0.88</v>
      </c>
      <c r="J55" s="7">
        <v>0.88</v>
      </c>
      <c r="K55" s="7">
        <v>0.68</v>
      </c>
      <c r="L55" s="8" t="s">
        <v>175</v>
      </c>
      <c r="M55" s="7">
        <v>0.85</v>
      </c>
      <c r="N55" s="8" t="s">
        <v>175</v>
      </c>
      <c r="O55" s="7" t="s">
        <v>175</v>
      </c>
      <c r="P55" s="8" t="s">
        <v>175</v>
      </c>
      <c r="Q55" s="7" t="s">
        <v>175</v>
      </c>
      <c r="R55" s="8" t="s">
        <v>175</v>
      </c>
      <c r="S55" s="7">
        <v>0.87</v>
      </c>
      <c r="T55" s="8" t="s">
        <v>175</v>
      </c>
      <c r="U55" s="8" t="s">
        <v>175</v>
      </c>
      <c r="V55" s="8" t="s">
        <v>176</v>
      </c>
      <c r="W55" s="8" t="s">
        <v>175</v>
      </c>
      <c r="X55" s="8" t="s">
        <v>175</v>
      </c>
      <c r="Y55" s="46">
        <v>0.78</v>
      </c>
    </row>
    <row r="56" spans="1:25">
      <c r="A56" s="15" t="s">
        <v>32</v>
      </c>
      <c r="B56" s="47">
        <v>1</v>
      </c>
      <c r="C56" s="7">
        <v>0.85</v>
      </c>
      <c r="D56" s="7" t="s">
        <v>175</v>
      </c>
      <c r="E56" s="7">
        <v>0.81</v>
      </c>
      <c r="F56" s="7">
        <v>0.75</v>
      </c>
      <c r="G56" s="7">
        <v>0.97</v>
      </c>
      <c r="H56" s="7">
        <v>0.85</v>
      </c>
      <c r="I56" s="7" t="s">
        <v>176</v>
      </c>
      <c r="J56" s="8">
        <v>0.79</v>
      </c>
      <c r="K56" s="7">
        <v>0.77</v>
      </c>
      <c r="L56" s="8" t="s">
        <v>175</v>
      </c>
      <c r="M56" s="7">
        <v>0.97</v>
      </c>
      <c r="N56" s="7">
        <v>0.9</v>
      </c>
      <c r="O56" s="7" t="s">
        <v>175</v>
      </c>
      <c r="P56" s="8" t="s">
        <v>175</v>
      </c>
      <c r="Q56" s="7" t="s">
        <v>175</v>
      </c>
      <c r="R56" s="8" t="s">
        <v>175</v>
      </c>
      <c r="S56" s="7">
        <v>0.88</v>
      </c>
      <c r="T56" s="8" t="s">
        <v>175</v>
      </c>
      <c r="U56" s="7" t="s">
        <v>175</v>
      </c>
      <c r="V56" s="8" t="s">
        <v>175</v>
      </c>
      <c r="W56" s="8" t="s">
        <v>175</v>
      </c>
      <c r="X56" s="8" t="s">
        <v>175</v>
      </c>
      <c r="Y56" s="46">
        <v>0.74</v>
      </c>
    </row>
    <row r="57" spans="1:25">
      <c r="A57" s="15" t="s">
        <v>33</v>
      </c>
      <c r="B57" s="47">
        <v>0.86</v>
      </c>
      <c r="C57" s="7">
        <v>0.87</v>
      </c>
      <c r="D57" s="7" t="s">
        <v>176</v>
      </c>
      <c r="E57" s="7">
        <v>0.88</v>
      </c>
      <c r="F57" s="7">
        <v>0.8</v>
      </c>
      <c r="G57" s="7">
        <v>0.94</v>
      </c>
      <c r="H57" s="7">
        <v>0.74</v>
      </c>
      <c r="I57" s="7">
        <v>0.77</v>
      </c>
      <c r="J57" s="7">
        <v>0.8</v>
      </c>
      <c r="K57" s="7">
        <v>0.86</v>
      </c>
      <c r="L57" s="7">
        <v>0.87</v>
      </c>
      <c r="M57" s="7">
        <v>0.95</v>
      </c>
      <c r="N57" s="7">
        <v>0.36</v>
      </c>
      <c r="O57" s="7">
        <v>0.81</v>
      </c>
      <c r="P57" s="8">
        <v>0.72</v>
      </c>
      <c r="Q57" s="8">
        <v>0.79</v>
      </c>
      <c r="R57" s="8" t="s">
        <v>176</v>
      </c>
      <c r="S57" s="7">
        <v>0.91</v>
      </c>
      <c r="T57" s="8" t="s">
        <v>175</v>
      </c>
      <c r="U57" s="8" t="s">
        <v>176</v>
      </c>
      <c r="V57" s="8" t="s">
        <v>175</v>
      </c>
      <c r="W57" s="8" t="s">
        <v>175</v>
      </c>
      <c r="X57" s="8" t="s">
        <v>175</v>
      </c>
      <c r="Y57" s="46">
        <v>0.9</v>
      </c>
    </row>
    <row r="58" spans="1:25">
      <c r="A58" s="15" t="s">
        <v>34</v>
      </c>
      <c r="B58" s="47" t="s">
        <v>175</v>
      </c>
      <c r="C58" s="8" t="s">
        <v>175</v>
      </c>
      <c r="D58" s="7" t="s">
        <v>175</v>
      </c>
      <c r="E58" s="7">
        <v>1</v>
      </c>
      <c r="F58" s="7" t="s">
        <v>175</v>
      </c>
      <c r="G58" s="7">
        <v>1</v>
      </c>
      <c r="H58" s="7" t="s">
        <v>175</v>
      </c>
      <c r="I58" s="7" t="s">
        <v>175</v>
      </c>
      <c r="J58" s="7" t="s">
        <v>175</v>
      </c>
      <c r="K58" s="7" t="s">
        <v>175</v>
      </c>
      <c r="L58" s="7" t="s">
        <v>175</v>
      </c>
      <c r="M58" s="7" t="s">
        <v>175</v>
      </c>
      <c r="N58" s="8" t="s">
        <v>175</v>
      </c>
      <c r="O58" s="7" t="s">
        <v>175</v>
      </c>
      <c r="P58" s="8" t="s">
        <v>175</v>
      </c>
      <c r="Q58" s="8" t="s">
        <v>175</v>
      </c>
      <c r="R58" s="7" t="s">
        <v>175</v>
      </c>
      <c r="S58" s="7" t="s">
        <v>176</v>
      </c>
      <c r="T58" s="8" t="s">
        <v>175</v>
      </c>
      <c r="U58" s="8" t="s">
        <v>175</v>
      </c>
      <c r="V58" s="8" t="s">
        <v>175</v>
      </c>
      <c r="W58" s="8" t="s">
        <v>175</v>
      </c>
      <c r="X58" s="8" t="s">
        <v>175</v>
      </c>
      <c r="Y58" s="46" t="s">
        <v>177</v>
      </c>
    </row>
    <row r="59" spans="1:25">
      <c r="A59" s="15" t="s">
        <v>35</v>
      </c>
      <c r="B59" s="45">
        <v>0.93</v>
      </c>
      <c r="C59" s="7">
        <v>0.98</v>
      </c>
      <c r="D59" s="8" t="s">
        <v>176</v>
      </c>
      <c r="E59" s="7">
        <v>0.95</v>
      </c>
      <c r="F59" s="7">
        <v>0.87</v>
      </c>
      <c r="G59" s="7">
        <v>0.96</v>
      </c>
      <c r="H59" s="7">
        <v>0.97</v>
      </c>
      <c r="I59" s="7">
        <v>0.96</v>
      </c>
      <c r="J59" s="7">
        <v>0.96</v>
      </c>
      <c r="K59" s="7">
        <v>0.99</v>
      </c>
      <c r="L59" s="7">
        <v>0.98</v>
      </c>
      <c r="M59" s="7">
        <v>0.98</v>
      </c>
      <c r="N59" s="7" t="s">
        <v>175</v>
      </c>
      <c r="O59" s="8">
        <v>0.88</v>
      </c>
      <c r="P59" s="8" t="s">
        <v>176</v>
      </c>
      <c r="Q59" s="8" t="s">
        <v>176</v>
      </c>
      <c r="R59" s="7">
        <v>1</v>
      </c>
      <c r="S59" s="7">
        <v>0.93</v>
      </c>
      <c r="T59" s="8">
        <v>0.69</v>
      </c>
      <c r="U59" s="8">
        <v>0.94</v>
      </c>
      <c r="V59" s="8" t="s">
        <v>175</v>
      </c>
      <c r="W59" s="8" t="s">
        <v>176</v>
      </c>
      <c r="X59" s="8" t="s">
        <v>175</v>
      </c>
      <c r="Y59" s="46">
        <v>0.61</v>
      </c>
    </row>
    <row r="60" spans="1:25" ht="15.75" thickBot="1">
      <c r="A60" s="18" t="s">
        <v>36</v>
      </c>
      <c r="B60" s="49">
        <v>0.84</v>
      </c>
      <c r="C60" s="50">
        <v>0.88</v>
      </c>
      <c r="D60" s="50">
        <v>0.88</v>
      </c>
      <c r="E60" s="50">
        <v>0.87</v>
      </c>
      <c r="F60" s="50">
        <v>0.84</v>
      </c>
      <c r="G60" s="51">
        <v>0.94</v>
      </c>
      <c r="H60" s="50">
        <v>0.78</v>
      </c>
      <c r="I60" s="50">
        <v>0.83</v>
      </c>
      <c r="J60" s="50">
        <v>0.8</v>
      </c>
      <c r="K60" s="50">
        <v>0.85</v>
      </c>
      <c r="L60" s="50" t="s">
        <v>176</v>
      </c>
      <c r="M60" s="50">
        <v>0.95</v>
      </c>
      <c r="N60" s="50">
        <v>0.83</v>
      </c>
      <c r="O60" s="50">
        <v>0.8</v>
      </c>
      <c r="P60" s="50" t="s">
        <v>175</v>
      </c>
      <c r="Q60" s="50">
        <v>0.75</v>
      </c>
      <c r="R60" s="50" t="s">
        <v>175</v>
      </c>
      <c r="S60" s="51">
        <v>0.91</v>
      </c>
      <c r="T60" s="50">
        <v>0.55000000000000004</v>
      </c>
      <c r="U60" s="50" t="s">
        <v>176</v>
      </c>
      <c r="V60" s="50" t="s">
        <v>175</v>
      </c>
      <c r="W60" s="50" t="s">
        <v>175</v>
      </c>
      <c r="X60" s="50" t="s">
        <v>175</v>
      </c>
      <c r="Y60" s="52">
        <v>0.78</v>
      </c>
    </row>
    <row r="65" spans="1:6">
      <c r="A65" s="33"/>
      <c r="B65" s="33"/>
      <c r="C65" s="33"/>
      <c r="D65" s="33"/>
      <c r="E65" s="33"/>
      <c r="F65" s="33"/>
    </row>
    <row r="66" spans="1:6">
      <c r="A66" s="6"/>
      <c r="B66" s="6"/>
      <c r="C66" s="6"/>
      <c r="D66" s="6"/>
      <c r="E66" s="6"/>
      <c r="F66" s="6"/>
    </row>
    <row r="67" spans="1:6">
      <c r="A67" s="6"/>
      <c r="B67" s="6"/>
      <c r="C67" s="6"/>
      <c r="D67" s="6"/>
      <c r="E67" s="6"/>
      <c r="F67" s="6"/>
    </row>
    <row r="68" spans="1:6">
      <c r="A68" s="33"/>
      <c r="B68" s="33"/>
      <c r="C68" s="33"/>
      <c r="D68" s="33"/>
      <c r="E68" s="33"/>
      <c r="F68" s="33"/>
    </row>
    <row r="69" spans="1:6">
      <c r="A69" s="6"/>
      <c r="B69" s="6"/>
      <c r="C69" s="6"/>
      <c r="D69" s="6"/>
      <c r="E69" s="6"/>
      <c r="F69" s="6"/>
    </row>
    <row r="70" spans="1:6">
      <c r="A70" s="34"/>
      <c r="B70" s="34"/>
      <c r="C70" s="34"/>
      <c r="D70" s="34"/>
      <c r="E70" s="34"/>
      <c r="F70" s="34"/>
    </row>
    <row r="71" spans="1:6">
      <c r="A71" s="33"/>
      <c r="B71" s="33"/>
      <c r="C71" s="33"/>
      <c r="D71" s="33"/>
      <c r="E71" s="33"/>
      <c r="F71" s="33"/>
    </row>
    <row r="72" spans="1:6">
      <c r="A72" s="6"/>
      <c r="B72" s="6"/>
      <c r="C72" s="6"/>
      <c r="D72" s="6"/>
      <c r="E72" s="6"/>
      <c r="F72" s="6"/>
    </row>
    <row r="73" spans="1:6">
      <c r="A73" s="6"/>
      <c r="B73" s="6"/>
      <c r="C73" s="6"/>
      <c r="D73" s="6"/>
      <c r="E73" s="6"/>
      <c r="F73" s="6"/>
    </row>
    <row r="74" spans="1:6">
      <c r="A74" s="33"/>
      <c r="B74" s="33"/>
      <c r="C74" s="33"/>
      <c r="D74" s="33"/>
      <c r="E74" s="33"/>
      <c r="F74" s="33"/>
    </row>
    <row r="75" spans="1:6">
      <c r="A75" s="6"/>
      <c r="B75" s="6"/>
      <c r="C75" s="6"/>
      <c r="D75" s="6"/>
      <c r="E75" s="6"/>
      <c r="F75" s="6"/>
    </row>
    <row r="76" spans="1:6">
      <c r="A76" s="34"/>
      <c r="B76" s="34"/>
      <c r="C76" s="34"/>
      <c r="D76" s="34"/>
      <c r="E76" s="34"/>
      <c r="F76" s="34"/>
    </row>
    <row r="77" spans="1:6">
      <c r="A77" s="33"/>
      <c r="B77" s="33"/>
      <c r="C77" s="33"/>
      <c r="D77" s="33"/>
      <c r="E77" s="33"/>
      <c r="F77" s="33"/>
    </row>
    <row r="78" spans="1:6">
      <c r="A78" s="6"/>
      <c r="B78" s="6"/>
      <c r="C78" s="6"/>
      <c r="D78" s="6"/>
      <c r="E78" s="6"/>
      <c r="F78" s="6"/>
    </row>
    <row r="79" spans="1:6">
      <c r="A79" s="6"/>
      <c r="B79" s="6"/>
      <c r="C79" s="6"/>
      <c r="D79" s="6"/>
      <c r="E79" s="6"/>
      <c r="F79" s="6"/>
    </row>
    <row r="80" spans="1:6">
      <c r="A80" s="33"/>
      <c r="B80" s="33"/>
      <c r="C80" s="33"/>
      <c r="D80" s="33"/>
      <c r="E80" s="33"/>
      <c r="F80" s="33"/>
    </row>
    <row r="81" spans="1:6">
      <c r="A81" s="6"/>
      <c r="B81" s="6"/>
      <c r="C81" s="6"/>
      <c r="D81" s="6"/>
      <c r="E81" s="6"/>
      <c r="F81" s="6"/>
    </row>
    <row r="82" spans="1:6">
      <c r="A82" s="34"/>
      <c r="B82" s="34"/>
      <c r="C82" s="34"/>
      <c r="D82" s="34"/>
      <c r="E82" s="34"/>
      <c r="F82" s="34"/>
    </row>
    <row r="83" spans="1:6">
      <c r="A83" s="33"/>
      <c r="B83" s="33"/>
      <c r="C83" s="33"/>
      <c r="D83" s="33"/>
      <c r="E83" s="33"/>
      <c r="F83" s="33"/>
    </row>
    <row r="84" spans="1:6">
      <c r="A84" s="6"/>
      <c r="B84" s="6"/>
      <c r="C84" s="6"/>
      <c r="D84" s="6"/>
      <c r="E84" s="6"/>
      <c r="F84" s="6"/>
    </row>
    <row r="85" spans="1:6">
      <c r="A85" s="6"/>
      <c r="B85" s="6"/>
      <c r="C85" s="6"/>
      <c r="D85" s="6"/>
      <c r="E85" s="6"/>
      <c r="F85" s="6"/>
    </row>
    <row r="86" spans="1:6">
      <c r="A86" s="33"/>
      <c r="B86" s="33"/>
      <c r="C86" s="33"/>
      <c r="D86" s="33"/>
      <c r="E86" s="33"/>
      <c r="F86" s="33"/>
    </row>
    <row r="87" spans="1:6">
      <c r="A87" s="6"/>
      <c r="B87" s="6"/>
      <c r="C87" s="6"/>
      <c r="D87" s="6"/>
      <c r="E87" s="6"/>
      <c r="F87" s="6"/>
    </row>
    <row r="88" spans="1:6">
      <c r="A88" s="34"/>
      <c r="B88" s="34"/>
      <c r="C88" s="34"/>
      <c r="D88" s="34"/>
      <c r="E88" s="34"/>
      <c r="F88" s="34"/>
    </row>
  </sheetData>
  <sheetProtection selectLockedCells="1" selectUnlockedCells="1"/>
  <mergeCells count="7">
    <mergeCell ref="B42:G42"/>
    <mergeCell ref="H42:M42"/>
    <mergeCell ref="N42:S42"/>
    <mergeCell ref="T42:Y42"/>
    <mergeCell ref="B1:D1"/>
    <mergeCell ref="E1:G1"/>
    <mergeCell ref="H1:J1"/>
  </mergeCells>
  <conditionalFormatting sqref="B44:Y60">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20" sqref="A20"/>
    </sheetView>
  </sheetViews>
  <sheetFormatPr defaultRowHeight="15"/>
  <cols>
    <col min="2" max="2" width="69" customWidth="1"/>
    <col min="3" max="3" width="9.109375" bestFit="1" customWidth="1"/>
  </cols>
  <sheetData>
    <row r="1" spans="1:5" ht="15.75" thickBot="1">
      <c r="A1" s="16"/>
      <c r="B1" s="17" t="s">
        <v>19</v>
      </c>
      <c r="C1" s="17" t="s">
        <v>37</v>
      </c>
    </row>
    <row r="2" spans="1:5">
      <c r="A2" s="9">
        <v>1</v>
      </c>
      <c r="B2" s="77" t="s">
        <v>105</v>
      </c>
      <c r="C2" s="15" t="s">
        <v>36</v>
      </c>
      <c r="E2" s="67"/>
    </row>
    <row r="3" spans="1:5">
      <c r="A3" s="9">
        <v>2</v>
      </c>
      <c r="B3" s="78" t="s">
        <v>140</v>
      </c>
      <c r="C3" s="15" t="s">
        <v>30</v>
      </c>
      <c r="E3" s="67"/>
    </row>
    <row r="4" spans="1:5">
      <c r="A4" s="9">
        <v>3</v>
      </c>
      <c r="B4" s="78" t="s">
        <v>141</v>
      </c>
      <c r="C4" s="15" t="s">
        <v>35</v>
      </c>
      <c r="E4" s="67"/>
    </row>
    <row r="5" spans="1:5">
      <c r="A5" s="9">
        <v>4</v>
      </c>
      <c r="B5" s="14" t="s">
        <v>142</v>
      </c>
      <c r="C5" s="15" t="s">
        <v>27</v>
      </c>
      <c r="E5" s="67"/>
    </row>
    <row r="6" spans="1:5">
      <c r="A6" s="9">
        <v>5</v>
      </c>
      <c r="B6" s="79" t="s">
        <v>143</v>
      </c>
      <c r="C6" s="15" t="s">
        <v>25</v>
      </c>
      <c r="E6" s="67"/>
    </row>
    <row r="7" spans="1:5">
      <c r="A7" s="9">
        <v>6</v>
      </c>
      <c r="B7" s="79" t="s">
        <v>138</v>
      </c>
      <c r="C7" s="15" t="s">
        <v>21</v>
      </c>
      <c r="E7" s="67"/>
    </row>
    <row r="8" spans="1:5">
      <c r="A8" s="9">
        <v>7</v>
      </c>
      <c r="B8" s="78" t="s">
        <v>144</v>
      </c>
      <c r="C8" s="15" t="s">
        <v>22</v>
      </c>
      <c r="E8" s="67"/>
    </row>
    <row r="9" spans="1:5">
      <c r="A9" s="9">
        <v>8</v>
      </c>
      <c r="B9" s="78" t="s">
        <v>145</v>
      </c>
      <c r="C9" s="15" t="s">
        <v>33</v>
      </c>
      <c r="E9" s="67"/>
    </row>
    <row r="10" spans="1:5">
      <c r="A10" s="9">
        <v>9</v>
      </c>
      <c r="B10" s="78" t="s">
        <v>146</v>
      </c>
      <c r="C10" s="15" t="s">
        <v>20</v>
      </c>
      <c r="E10" s="67"/>
    </row>
    <row r="11" spans="1:5">
      <c r="A11" s="9">
        <v>10</v>
      </c>
      <c r="B11" s="78" t="s">
        <v>147</v>
      </c>
      <c r="C11" s="15" t="s">
        <v>32</v>
      </c>
      <c r="E11" s="67"/>
    </row>
    <row r="12" spans="1:5">
      <c r="A12" s="9">
        <v>11</v>
      </c>
      <c r="B12" s="79" t="s">
        <v>148</v>
      </c>
      <c r="C12" s="15" t="s">
        <v>29</v>
      </c>
      <c r="E12" s="67"/>
    </row>
    <row r="13" spans="1:5">
      <c r="A13" s="9">
        <v>12</v>
      </c>
      <c r="B13" s="78" t="s">
        <v>149</v>
      </c>
      <c r="C13" s="15" t="s">
        <v>26</v>
      </c>
      <c r="E13" s="67"/>
    </row>
    <row r="14" spans="1:5">
      <c r="A14" s="9">
        <v>13</v>
      </c>
      <c r="B14" s="78" t="s">
        <v>150</v>
      </c>
      <c r="C14" s="15" t="s">
        <v>24</v>
      </c>
      <c r="E14" s="67"/>
    </row>
    <row r="15" spans="1:5">
      <c r="A15" s="10">
        <v>14</v>
      </c>
      <c r="B15" s="78" t="s">
        <v>151</v>
      </c>
      <c r="C15" s="15" t="s">
        <v>31</v>
      </c>
      <c r="E15" s="67"/>
    </row>
    <row r="16" spans="1:5">
      <c r="A16" s="10">
        <v>15</v>
      </c>
      <c r="B16" s="79" t="s">
        <v>152</v>
      </c>
      <c r="C16" s="15" t="s">
        <v>28</v>
      </c>
      <c r="E16" s="67"/>
    </row>
    <row r="17" spans="1:5">
      <c r="A17" s="10">
        <v>16</v>
      </c>
      <c r="B17" s="78" t="s">
        <v>153</v>
      </c>
      <c r="C17" s="15" t="s">
        <v>23</v>
      </c>
      <c r="E17" s="67"/>
    </row>
    <row r="18" spans="1:5" ht="15.75" thickBot="1">
      <c r="A18" s="12">
        <v>17</v>
      </c>
      <c r="B18" s="80" t="s">
        <v>139</v>
      </c>
      <c r="C18" s="18" t="s">
        <v>34</v>
      </c>
      <c r="E18" s="67"/>
    </row>
    <row r="19" spans="1:5" ht="15.75" thickBot="1"/>
    <row r="20" spans="1:5" ht="15.75" thickBot="1">
      <c r="A20" s="152">
        <v>1</v>
      </c>
    </row>
  </sheetData>
  <sheetProtection sheet="1" objects="1" scenarios="1" selectLockedCells="1" selectUnlockedCells="1"/>
  <sortState ref="E2:E18">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Deall y data</vt:lpstr>
      <vt:lpstr>Nodiadau esboniadol</vt:lpstr>
      <vt:lpstr>Dewiswch Bartneriaeth DOG</vt:lpstr>
      <vt:lpstr>ADD</vt:lpstr>
      <vt:lpstr>Data</vt:lpstr>
      <vt:lpstr>Providers</vt:lpstr>
      <vt:lpstr>ADD!Print_Area</vt:lpstr>
      <vt:lpstr>'Deall y data'!Print_Area</vt:lpstr>
      <vt:lpstr>'Nodiadau esboniadol'!Print_Area</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James, Sarah (KAS)</cp:lastModifiedBy>
  <cp:lastPrinted>2017-01-26T11:23:02Z</cp:lastPrinted>
  <dcterms:created xsi:type="dcterms:W3CDTF">2016-02-10T15:05:14Z</dcterms:created>
  <dcterms:modified xsi:type="dcterms:W3CDTF">2018-02-06T11:37:59Z</dcterms:modified>
</cp:coreProperties>
</file>