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tats\Analysis_LLS\Post-16 Performance Measures\Learner Outcome Reports\LORs 1718\FE\Output\LORs - December Freeze\"/>
    </mc:Choice>
  </mc:AlternateContent>
  <workbookProtection workbookAlgorithmName="SHA-512" workbookHashValue="4EJu7nyCpL8Xa4xKQWarG5W2LRWmw0TaMMIdW3EpL1o+DswzowDA7mtDivfJ+XFR6pJrJUPgdFYUeoysGMYH8w==" workbookSaltValue="7UTslDPeAVXJGJyakdOlKg==" workbookSpinCount="100000" lockStructure="1"/>
  <bookViews>
    <workbookView xWindow="13395" yWindow="-15" windowWidth="15405" windowHeight="12900"/>
  </bookViews>
  <sheets>
    <sheet name="Deall y data" sheetId="21" r:id="rId1"/>
    <sheet name="Nodiadau esboniadol" sheetId="22" r:id="rId2"/>
    <sheet name="Dewisiwch Sefydliad AB" sheetId="24" r:id="rId3"/>
    <sheet name="ADD (Pwnc)" sheetId="13" r:id="rId4"/>
    <sheet name="ADD (Lefel)" sheetId="20" r:id="rId5"/>
    <sheet name="Data" sheetId="18" state="hidden" r:id="rId6"/>
    <sheet name="Providers" sheetId="17" state="hidden" r:id="rId7"/>
  </sheets>
  <definedNames>
    <definedName name="_xlnm.Print_Area" localSheetId="4">'ADD (Lefel)'!$A$1:$O$71</definedName>
    <definedName name="_xlnm.Print_Area" localSheetId="3">'ADD (Pwnc)'!$A$1:$Q$68</definedName>
    <definedName name="_xlnm.Print_Area" localSheetId="0">'Deall y data'!$A$1:$A$93</definedName>
    <definedName name="_xlnm.Print_Area" localSheetId="1">'Nodiadau esboniadol'!$A$1:$A$167</definedName>
  </definedNames>
  <calcPr calcId="162913"/>
</workbook>
</file>

<file path=xl/calcChain.xml><?xml version="1.0" encoding="utf-8"?>
<calcChain xmlns="http://schemas.openxmlformats.org/spreadsheetml/2006/main">
  <c r="A1" i="20" l="1"/>
  <c r="AA14" i="20" l="1"/>
  <c r="V10" i="20"/>
  <c r="U13" i="20"/>
  <c r="U5" i="20"/>
  <c r="T8" i="20"/>
  <c r="V6" i="20"/>
  <c r="U9" i="20"/>
  <c r="T12" i="20"/>
  <c r="T4" i="20"/>
  <c r="M53" i="20"/>
  <c r="M52" i="20"/>
  <c r="M51" i="20"/>
  <c r="M50" i="20"/>
  <c r="M49" i="20"/>
  <c r="M48" i="20"/>
  <c r="M47" i="20"/>
  <c r="M46" i="20"/>
  <c r="M45" i="20"/>
  <c r="M44" i="20"/>
  <c r="M43" i="20"/>
  <c r="M42" i="20"/>
  <c r="M41" i="20"/>
  <c r="M40" i="20"/>
  <c r="M39" i="20"/>
  <c r="M38" i="20"/>
  <c r="M37" i="20"/>
  <c r="M36" i="20"/>
  <c r="M35" i="20"/>
  <c r="M34" i="20"/>
  <c r="M33" i="20"/>
  <c r="M32" i="20"/>
  <c r="M31" i="20"/>
  <c r="M30" i="20"/>
  <c r="M29" i="20"/>
  <c r="M28" i="20"/>
  <c r="O22" i="20"/>
  <c r="O21" i="20"/>
  <c r="O20" i="20"/>
  <c r="O19" i="20"/>
  <c r="O18" i="20"/>
  <c r="K22" i="20"/>
  <c r="K21" i="20"/>
  <c r="K20" i="20"/>
  <c r="K19" i="20"/>
  <c r="K18" i="20"/>
  <c r="C22" i="20"/>
  <c r="E22" i="20"/>
  <c r="G22" i="20"/>
  <c r="G20" i="20"/>
  <c r="G19" i="20"/>
  <c r="E20" i="20"/>
  <c r="E19" i="20"/>
  <c r="C20" i="20"/>
  <c r="C19" i="20"/>
  <c r="M6" i="20"/>
  <c r="M5" i="20"/>
  <c r="M4" i="20"/>
  <c r="Y14" i="20" l="1"/>
  <c r="X14" i="20"/>
  <c r="Z14" i="20"/>
  <c r="W14" i="20"/>
  <c r="A1" i="13"/>
  <c r="O51" i="13" l="1"/>
  <c r="AD14" i="13"/>
  <c r="Y10" i="13"/>
  <c r="X5" i="13"/>
  <c r="X13" i="13"/>
  <c r="W8" i="13"/>
  <c r="W4" i="13"/>
  <c r="Y6" i="13"/>
  <c r="X9" i="13"/>
  <c r="W12" i="13"/>
  <c r="O4" i="13"/>
  <c r="O6" i="13"/>
  <c r="E19" i="13"/>
  <c r="C20" i="13"/>
  <c r="G20" i="13"/>
  <c r="E22" i="13"/>
  <c r="K18" i="13"/>
  <c r="K20" i="13"/>
  <c r="K22" i="13"/>
  <c r="O19" i="13"/>
  <c r="O21" i="13"/>
  <c r="I28" i="13"/>
  <c r="I30" i="13"/>
  <c r="I32" i="13"/>
  <c r="I34" i="13"/>
  <c r="I36" i="13"/>
  <c r="I38" i="13"/>
  <c r="I40" i="13"/>
  <c r="I42" i="13"/>
  <c r="I44" i="13"/>
  <c r="I46" i="13"/>
  <c r="I48" i="13"/>
  <c r="I50" i="13"/>
  <c r="K28" i="13"/>
  <c r="K30" i="13"/>
  <c r="K32" i="13"/>
  <c r="K34" i="13"/>
  <c r="K36" i="13"/>
  <c r="K38" i="13"/>
  <c r="K40" i="13"/>
  <c r="K42" i="13"/>
  <c r="K44" i="13"/>
  <c r="K46" i="13"/>
  <c r="K48" i="13"/>
  <c r="K50" i="13"/>
  <c r="O28" i="13"/>
  <c r="O30" i="13"/>
  <c r="O32" i="13"/>
  <c r="O34" i="13"/>
  <c r="O36" i="13"/>
  <c r="O38" i="13"/>
  <c r="O40" i="13"/>
  <c r="O42" i="13"/>
  <c r="O44" i="13"/>
  <c r="O46" i="13"/>
  <c r="O48" i="13"/>
  <c r="O50" i="13"/>
  <c r="O5" i="13"/>
  <c r="C19" i="13"/>
  <c r="G19" i="13"/>
  <c r="E20" i="13"/>
  <c r="C22" i="13"/>
  <c r="G22" i="13"/>
  <c r="K19" i="13"/>
  <c r="K21" i="13"/>
  <c r="O18" i="13"/>
  <c r="O20" i="13"/>
  <c r="O22" i="13"/>
  <c r="I29" i="13"/>
  <c r="I31" i="13"/>
  <c r="I33" i="13"/>
  <c r="I35" i="13"/>
  <c r="I37" i="13"/>
  <c r="I39" i="13"/>
  <c r="I41" i="13"/>
  <c r="I43" i="13"/>
  <c r="I45" i="13"/>
  <c r="I47" i="13"/>
  <c r="I49" i="13"/>
  <c r="I51" i="13"/>
  <c r="K29" i="13"/>
  <c r="K31" i="13"/>
  <c r="K33" i="13"/>
  <c r="K35" i="13"/>
  <c r="K37" i="13"/>
  <c r="K39" i="13"/>
  <c r="K41" i="13"/>
  <c r="K43" i="13"/>
  <c r="K45" i="13"/>
  <c r="K47" i="13"/>
  <c r="K49" i="13"/>
  <c r="K51" i="13"/>
  <c r="O29" i="13"/>
  <c r="O31" i="13"/>
  <c r="O33" i="13"/>
  <c r="O35" i="13"/>
  <c r="O37" i="13"/>
  <c r="O39" i="13"/>
  <c r="O41" i="13"/>
  <c r="O43" i="13"/>
  <c r="O45" i="13"/>
  <c r="O47" i="13"/>
  <c r="O49" i="13"/>
  <c r="AB14" i="13" l="1"/>
  <c r="AA14" i="13"/>
  <c r="Z14" i="13"/>
  <c r="AC14" i="13"/>
</calcChain>
</file>

<file path=xl/sharedStrings.xml><?xml version="1.0" encoding="utf-8"?>
<sst xmlns="http://schemas.openxmlformats.org/spreadsheetml/2006/main" count="678" uniqueCount="262">
  <si>
    <t>Math o gymhwyster</t>
  </si>
  <si>
    <t>Cyfradd Llwyddiant</t>
  </si>
  <si>
    <t xml:space="preserve">Cymaryddion Cenedlaethol </t>
  </si>
  <si>
    <t>Yr holl brif gymwysterau</t>
  </si>
  <si>
    <t>Sector success rate</t>
  </si>
  <si>
    <t>2015/16</t>
  </si>
  <si>
    <t xml:space="preserve">  Tystysgrifau Mynediad/Diplomâu</t>
  </si>
  <si>
    <t>Oed a rhyw</t>
  </si>
  <si>
    <t>16-18</t>
  </si>
  <si>
    <t>19+</t>
  </si>
  <si>
    <t>Pob oed</t>
  </si>
  <si>
    <t>Ethnigrwydd</t>
  </si>
  <si>
    <t>Pa mor ddifreintiedig yw'r cartref</t>
  </si>
  <si>
    <t>Mwyaf difreintiedig</t>
  </si>
  <si>
    <t>Lleiaf difreintiedig</t>
  </si>
  <si>
    <t>Maes Pwnc Sector</t>
  </si>
  <si>
    <t>Cyfradd Llwyddiant
(Prif Gymwysterau)</t>
  </si>
  <si>
    <t>Cyfradd Llwyddiant
(Pob Cymhwyster)</t>
  </si>
  <si>
    <t xml:space="preserve">    1: Gwasanaethau Cyhoeddus Iechyd a Gofal </t>
  </si>
  <si>
    <t xml:space="preserve">    2: Gwyddoniaeth a Mathemateg </t>
  </si>
  <si>
    <t xml:space="preserve">    3: Amaeth, Garddwriaeth, a Gofal Anifeiliaid </t>
  </si>
  <si>
    <t xml:space="preserve">    4: Peirianneg a Thechnolegau Gweithgynhyrchu </t>
  </si>
  <si>
    <t xml:space="preserve">    5: Adeiladu, Cynllunio a'r Amgylchedd Adeiledig </t>
  </si>
  <si>
    <t xml:space="preserve">    6: Technoleg Gwybodaeth a Chyfathrebu</t>
  </si>
  <si>
    <t xml:space="preserve">    7: Manwerthu a Menter Fasnachol </t>
  </si>
  <si>
    <t xml:space="preserve">           7(a): Manwerthu a Gwasanaethau I Gwsmeriaid </t>
  </si>
  <si>
    <t xml:space="preserve">           7(b): Gwallt a Harddwch </t>
  </si>
  <si>
    <t xml:space="preserve">           7(c): Lletygarwch ac Arlwyaeth </t>
  </si>
  <si>
    <t xml:space="preserve">    8: Hamdden, Teithio a Thwristiaeth </t>
  </si>
  <si>
    <t xml:space="preserve">    9: Y Celfyddydau, Cyfryngau, a Chyhoeddi </t>
  </si>
  <si>
    <t xml:space="preserve">           9(a): Celfyddydau Perfformio </t>
  </si>
  <si>
    <t xml:space="preserve">           9(b): Celf a Dylunio </t>
  </si>
  <si>
    <t xml:space="preserve">    10: Hanes, Athroniaeth a Diwinyddiaeth </t>
  </si>
  <si>
    <t xml:space="preserve">    11: Gwyddorau Cymdeithasol </t>
  </si>
  <si>
    <t xml:space="preserve">    12: Ieithoedd, Llenyddiaeth a Diwylliant </t>
  </si>
  <si>
    <t xml:space="preserve">    13: Addysg a Hyfforddiant</t>
  </si>
  <si>
    <t xml:space="preserve">    14: Paratoi ar gyfer Bywyd a Gwaith </t>
  </si>
  <si>
    <t xml:space="preserve">           14(a): Sgiliau Byw'n Annibynnol </t>
  </si>
  <si>
    <t xml:space="preserve">           14(b): Addysg Sylfaenol i Oedolion </t>
  </si>
  <si>
    <t xml:space="preserve">           14(c): Sylfaen ar gyfer Gwaith </t>
  </si>
  <si>
    <t xml:space="preserve">           14(d): Saesneg ar gyfer Siaradwyr Ieithoedd Eraill </t>
  </si>
  <si>
    <t xml:space="preserve">    15: Busnes, Gweinyddiaeth a'r Gyfraith </t>
  </si>
  <si>
    <t>X</t>
  </si>
  <si>
    <t>Nodyn: Ar gyfer sectorau maes pwnc / mathau o gymwysterau sydd â llai na 10 o weithgareddau dysgu, mae'r ffigurau yn y tabl wedi eu cuddio a'u</t>
  </si>
  <si>
    <t>disodli gyda '*'</t>
  </si>
  <si>
    <t xml:space="preserve">Graddfeydd Categoreiddio </t>
  </si>
  <si>
    <t>85% neu uwch</t>
  </si>
  <si>
    <t>75% - 84%</t>
  </si>
  <si>
    <t>65% - 74%</t>
  </si>
  <si>
    <t>Llai na 65%</t>
  </si>
  <si>
    <r>
      <t>Maint y ddarpariaeth</t>
    </r>
    <r>
      <rPr>
        <b/>
        <vertAlign val="superscript"/>
        <sz val="11"/>
        <rFont val="Arial"/>
        <family val="2"/>
      </rPr>
      <t>1</t>
    </r>
  </si>
  <si>
    <r>
      <t xml:space="preserve">1 </t>
    </r>
    <r>
      <rPr>
        <sz val="12"/>
        <rFont val="Arial"/>
        <family val="2"/>
      </rPr>
      <t xml:space="preserve"> gwnaed fel rhan o raglenni dysgu amser llawn</t>
    </r>
  </si>
  <si>
    <r>
      <rPr>
        <vertAlign val="superscript"/>
        <sz val="12"/>
        <rFont val="Arial"/>
        <family val="2"/>
      </rPr>
      <t>2</t>
    </r>
    <r>
      <rPr>
        <sz val="12"/>
        <rFont val="Arial"/>
        <family val="2"/>
      </rPr>
      <t xml:space="preserve"> gan gynnwys NVQs, Diplomâu, Diplomâu Estynedig</t>
    </r>
  </si>
  <si>
    <r>
      <t xml:space="preserve">3 </t>
    </r>
    <r>
      <rPr>
        <sz val="12"/>
        <rFont val="Arial"/>
        <family val="2"/>
      </rPr>
      <t xml:space="preserve">gan gynnwys cymwysterau TGAU; UG/Safon Uwch/A2; </t>
    </r>
  </si>
  <si>
    <r>
      <t xml:space="preserve">1 </t>
    </r>
    <r>
      <rPr>
        <sz val="12"/>
        <rFont val="Arial"/>
        <family val="2"/>
      </rPr>
      <t>Faint o'r prif gymwysterau a orffenwyd a wnaed fel rhan o raglenni dysgu amser llawn ym mhob sector maes pwnc</t>
    </r>
  </si>
  <si>
    <t xml:space="preserve">Ac eithrio cymwysterau newydd Bagloriaeth Cymru a Thystysgrif Her Cymru a gyflwynwyd ym mis Medi 2015 </t>
  </si>
  <si>
    <t>ENW'R SEFYDLIAD: COLEG PENYBONT</t>
  </si>
  <si>
    <t>ENW'R SEFYDLIAD: COLEG SIR GAR</t>
  </si>
  <si>
    <t>ENW'R SEFYDLIAD: COLEG GWENT</t>
  </si>
  <si>
    <t>ENW'R SEFYDLIAD: GRWP LLANDRILLO MENAI</t>
  </si>
  <si>
    <t>ENW'R SEFYDLIAD: COLEG MERTHYR TUDFUL</t>
  </si>
  <si>
    <t>ENW'R SEFYDLIAD: COLEG SIR BENFRO</t>
  </si>
  <si>
    <t>ENW'R SEFYDLIAD: COLEG GATHOLIG DEWI SANT</t>
  </si>
  <si>
    <t>ENW'R SEFYDLIAD: COLEG GWYR ABERTAWE</t>
  </si>
  <si>
    <t>ENW'R SEFYDLIAD: COLEG CAERDYDD A'R FRO</t>
  </si>
  <si>
    <t>ENW'R SEFYDLIAD: COLEG CAMBRIA</t>
  </si>
  <si>
    <t>ENW'R SEFYDLIAD: COLEG Y CYMOEDD</t>
  </si>
  <si>
    <r>
      <t>Cymwysterau galwedigaethol</t>
    </r>
    <r>
      <rPr>
        <vertAlign val="superscript"/>
        <sz val="12"/>
        <color indexed="8"/>
        <rFont val="Arial"/>
        <family val="2"/>
      </rPr>
      <t>2</t>
    </r>
  </si>
  <si>
    <r>
      <t>Cymwysterau academaidd</t>
    </r>
    <r>
      <rPr>
        <vertAlign val="superscript"/>
        <sz val="12"/>
        <color indexed="8"/>
        <rFont val="Arial"/>
        <family val="2"/>
      </rPr>
      <t>3</t>
    </r>
  </si>
  <si>
    <t xml:space="preserve">Gwrywaidd </t>
  </si>
  <si>
    <t xml:space="preserve">Benywaidd </t>
  </si>
  <si>
    <t xml:space="preserve">Cyfanswm </t>
  </si>
  <si>
    <t xml:space="preserve">Gwyn </t>
  </si>
  <si>
    <t xml:space="preserve">Du </t>
  </si>
  <si>
    <t xml:space="preserve">Asiaidd </t>
  </si>
  <si>
    <t xml:space="preserve">Cymysg </t>
  </si>
  <si>
    <t xml:space="preserve">Arall </t>
  </si>
  <si>
    <t>Welsh Name</t>
  </si>
  <si>
    <t>ENW'R SEFYDLIAD: GRWP NPTC GROUP</t>
  </si>
  <si>
    <t>prov name</t>
  </si>
  <si>
    <t>Voc (main quals)</t>
  </si>
  <si>
    <t>Acad (main quals)</t>
  </si>
  <si>
    <t>All (main quals)</t>
  </si>
  <si>
    <t>Male 16-18</t>
  </si>
  <si>
    <t>Male 19+</t>
  </si>
  <si>
    <t>Male - All</t>
  </si>
  <si>
    <t>Female 16-18</t>
  </si>
  <si>
    <t>Female 19+</t>
  </si>
  <si>
    <t>Female - All</t>
  </si>
  <si>
    <t>Total 16-18</t>
  </si>
  <si>
    <t>Total 19+</t>
  </si>
  <si>
    <t>Total - All</t>
  </si>
  <si>
    <t>White</t>
  </si>
  <si>
    <t>Black</t>
  </si>
  <si>
    <t>Asian</t>
  </si>
  <si>
    <t>Mixed</t>
  </si>
  <si>
    <t>Other</t>
  </si>
  <si>
    <t xml:space="preserve">Most Deprived </t>
  </si>
  <si>
    <t>Least Deprived</t>
  </si>
  <si>
    <t>Comp</t>
  </si>
  <si>
    <t>Att</t>
  </si>
  <si>
    <t>Succ</t>
  </si>
  <si>
    <t>Main quals</t>
  </si>
  <si>
    <t xml:space="preserve">    1: Health, Public Services and Care </t>
  </si>
  <si>
    <t xml:space="preserve">    2: Science and Mathematics </t>
  </si>
  <si>
    <t xml:space="preserve">    3: Agriculture, Horticulture and Animal Care </t>
  </si>
  <si>
    <t xml:space="preserve">    4: Engineering and Manufacturing Technologies </t>
  </si>
  <si>
    <t xml:space="preserve">    5: Construction, Planning and the Built Environment </t>
  </si>
  <si>
    <t xml:space="preserve">    6: Information and Communication Technology </t>
  </si>
  <si>
    <t xml:space="preserve">    7: Retail and Commercial Enterprise </t>
  </si>
  <si>
    <t xml:space="preserve">           7(a): Retailing and Customer Service </t>
  </si>
  <si>
    <t xml:space="preserve">           7(b): Hair and Beauty </t>
  </si>
  <si>
    <t xml:space="preserve">           7(c): Hospitality and Catering </t>
  </si>
  <si>
    <t xml:space="preserve">    8: Leisure, Travel and Tourism </t>
  </si>
  <si>
    <t xml:space="preserve">    9: Arts, Media and Publishing </t>
  </si>
  <si>
    <t xml:space="preserve">           9(a): Performing Arts </t>
  </si>
  <si>
    <t xml:space="preserve">           9(b): Art and Design </t>
  </si>
  <si>
    <t xml:space="preserve">    10: History, Philosophy and Theology </t>
  </si>
  <si>
    <t xml:space="preserve">    11: Social Sciences </t>
  </si>
  <si>
    <t xml:space="preserve">    12: Languages, Literature and Culture </t>
  </si>
  <si>
    <t xml:space="preserve">    13: Education and Training </t>
  </si>
  <si>
    <t xml:space="preserve">    14: Preparation for Life and Work </t>
  </si>
  <si>
    <t xml:space="preserve">           14(a): Independent Living Skills </t>
  </si>
  <si>
    <t xml:space="preserve">           14(b): Adult Basic Education </t>
  </si>
  <si>
    <t xml:space="preserve">           14(c): Foundation for Work </t>
  </si>
  <si>
    <t xml:space="preserve">           14(d): English for Speakers of Other Languages </t>
  </si>
  <si>
    <t xml:space="preserve">    15: Business, Administration and Law </t>
  </si>
  <si>
    <t>All Quals</t>
  </si>
  <si>
    <t>Vol of provision</t>
  </si>
  <si>
    <t>Cymaryddion Cenedlaethol</t>
  </si>
  <si>
    <t>Yr holl bif gymwysterau</t>
  </si>
  <si>
    <r>
      <t xml:space="preserve">1 </t>
    </r>
    <r>
      <rPr>
        <sz val="12"/>
        <rFont val="Arial"/>
        <family val="2"/>
      </rPr>
      <t>gwnaed fel rhan o raglenni dysgu amser llawn</t>
    </r>
  </si>
  <si>
    <t xml:space="preserve">   Tystysgrifau Mynediad/Diplomâu</t>
  </si>
  <si>
    <t>Lefel</t>
  </si>
  <si>
    <t>Cyfradd llwyddiant</t>
  </si>
  <si>
    <t>Lefel Mynediad</t>
  </si>
  <si>
    <t xml:space="preserve">Lefel 1 </t>
  </si>
  <si>
    <r>
      <t>NVQ</t>
    </r>
    <r>
      <rPr>
        <vertAlign val="superscript"/>
        <sz val="12"/>
        <rFont val="Arial"/>
        <family val="2"/>
      </rPr>
      <t>1</t>
    </r>
  </si>
  <si>
    <t xml:space="preserve">Dyfarniad </t>
  </si>
  <si>
    <t xml:space="preserve">Tystysgrif </t>
  </si>
  <si>
    <t xml:space="preserve">Diploma </t>
  </si>
  <si>
    <t>Sgiliau Allweddol / Sgiliau Hanfodol Cymru</t>
  </si>
  <si>
    <r>
      <t>Dysgu Gydol Oes gyda Sicrwydd Ansawdd</t>
    </r>
    <r>
      <rPr>
        <vertAlign val="superscript"/>
        <sz val="12"/>
        <rFont val="Arial"/>
        <family val="2"/>
      </rPr>
      <t>2</t>
    </r>
  </si>
  <si>
    <t>Arall</t>
  </si>
  <si>
    <t>Lefel 2</t>
  </si>
  <si>
    <t>TGAU/TAA</t>
  </si>
  <si>
    <r>
      <rPr>
        <vertAlign val="superscript"/>
        <sz val="16"/>
        <rFont val="Arial"/>
        <family val="2"/>
      </rPr>
      <t>Dysgu Gydol Oes gyda Sicrwydd Ansawdd</t>
    </r>
    <r>
      <rPr>
        <vertAlign val="superscript"/>
        <sz val="14"/>
        <rFont val="Arial"/>
        <family val="2"/>
      </rPr>
      <t xml:space="preserve"> 2</t>
    </r>
  </si>
  <si>
    <t>Lefel 3</t>
  </si>
  <si>
    <t>Safon Uwch/UG/A2</t>
  </si>
  <si>
    <t>Lefelau eraill</t>
  </si>
  <si>
    <t xml:space="preserve">Eraill byr </t>
  </si>
  <si>
    <r>
      <t xml:space="preserve">1 </t>
    </r>
    <r>
      <rPr>
        <sz val="12"/>
        <rFont val="Arial"/>
        <family val="2"/>
      </rPr>
      <t>gan gynnwys cymwysterau'r Fframwaith Cymwysterau a Chredydau sy'n disodli NVQs yn uniongyrchol</t>
    </r>
  </si>
  <si>
    <r>
      <t>2</t>
    </r>
    <r>
      <rPr>
        <sz val="12"/>
        <rFont val="Arial"/>
        <family val="2"/>
      </rPr>
      <t xml:space="preserve"> a elwid gynt yn RhyCA (OCNs)</t>
    </r>
  </si>
  <si>
    <t>Graddfeydd categoreiddio</t>
  </si>
  <si>
    <t>Entry Level</t>
  </si>
  <si>
    <t>Level 1</t>
  </si>
  <si>
    <t>Level 2</t>
  </si>
  <si>
    <t>Level 3</t>
  </si>
  <si>
    <t>Other levels</t>
  </si>
  <si>
    <t xml:space="preserve">Other short </t>
  </si>
  <si>
    <t>Award</t>
  </si>
  <si>
    <t>Certificate</t>
  </si>
  <si>
    <t>Diploma</t>
  </si>
  <si>
    <t>Key Skills / Essential Skills Wales</t>
  </si>
  <si>
    <r>
      <t>Quality Assured Lifelong Learning</t>
    </r>
    <r>
      <rPr>
        <vertAlign val="superscript"/>
        <sz val="12"/>
        <rFont val="Arial"/>
        <family val="2"/>
      </rPr>
      <t>2</t>
    </r>
  </si>
  <si>
    <t>GCSE/VCE</t>
  </si>
  <si>
    <t>A/AS/A2 level</t>
  </si>
  <si>
    <t>Completion</t>
  </si>
  <si>
    <t>Attainment</t>
  </si>
  <si>
    <t>Success</t>
  </si>
  <si>
    <t>Dark Green</t>
  </si>
  <si>
    <t>Green</t>
  </si>
  <si>
    <t>Orange</t>
  </si>
  <si>
    <t>Red</t>
  </si>
  <si>
    <t>Chart data</t>
  </si>
  <si>
    <t>Chart data:</t>
  </si>
  <si>
    <t>2016/17</t>
  </si>
  <si>
    <t>Deall y data</t>
  </si>
  <si>
    <t>Cyflwyniad</t>
  </si>
  <si>
    <t>Beth yw Adroddiadau Deilliannau Dysgwyr?</t>
  </si>
  <si>
    <t>Darllen yr adroddiadau</t>
  </si>
  <si>
    <r>
      <t>·</t>
    </r>
    <r>
      <rPr>
        <sz val="7"/>
        <color theme="1"/>
        <rFont val="Times New Roman"/>
        <family val="1"/>
      </rPr>
      <t xml:space="preserve">        </t>
    </r>
    <r>
      <rPr>
        <b/>
        <sz val="12"/>
        <color theme="1"/>
        <rFont val="Arial"/>
        <family val="2"/>
      </rPr>
      <t>Cwblhau</t>
    </r>
    <r>
      <rPr>
        <sz val="12"/>
        <rFont val="Arial"/>
        <family val="2"/>
      </rPr>
      <t xml:space="preserve">: o'r holl weithgareddau dysgu a ddechreuwyd, sawl un gafodd eu cwblhau (hynny yw, roedd y dysgwr yn dal yno ar ddiwedd y cwrs)? </t>
    </r>
  </si>
  <si>
    <r>
      <t>·</t>
    </r>
    <r>
      <rPr>
        <sz val="7"/>
        <color theme="1"/>
        <rFont val="Times New Roman"/>
        <family val="1"/>
      </rPr>
      <t xml:space="preserve">        </t>
    </r>
    <r>
      <rPr>
        <b/>
        <sz val="12"/>
        <color theme="1"/>
        <rFont val="Arial"/>
        <family val="2"/>
      </rPr>
      <t>Cyrhaeddiad</t>
    </r>
    <r>
      <rPr>
        <sz val="12"/>
        <rFont val="Arial"/>
        <family val="2"/>
      </rPr>
      <t xml:space="preserve">: o'r holl weithgareddau dysgu a gafodd eu </t>
    </r>
    <r>
      <rPr>
        <u/>
        <sz val="12"/>
        <color theme="1"/>
        <rFont val="Arial"/>
        <family val="2"/>
      </rPr>
      <t>cwblhau</t>
    </r>
    <r>
      <rPr>
        <sz val="12"/>
        <rFont val="Arial"/>
        <family val="2"/>
      </rPr>
      <t>, sawl un a arweiniodd at y dysgwr yn cael cymhwyster ar ddiwedd y cwrs?</t>
    </r>
  </si>
  <si>
    <r>
      <t>·</t>
    </r>
    <r>
      <rPr>
        <sz val="7"/>
        <color theme="1"/>
        <rFont val="Times New Roman"/>
        <family val="1"/>
      </rPr>
      <t xml:space="preserve">        </t>
    </r>
    <r>
      <rPr>
        <b/>
        <sz val="12"/>
        <color theme="1"/>
        <rFont val="Arial"/>
        <family val="2"/>
      </rPr>
      <t>Llwyddiant</t>
    </r>
    <r>
      <rPr>
        <sz val="12"/>
        <rFont val="Arial"/>
        <family val="2"/>
      </rPr>
      <t xml:space="preserve">: mae'r categori hwn yn cyfuno cwblhau a chyrhaeddiad yn un mesur cyffredinol: o'r holl weithgareddau dysgu a </t>
    </r>
    <r>
      <rPr>
        <u/>
        <sz val="12"/>
        <color theme="1"/>
        <rFont val="Arial"/>
        <family val="2"/>
      </rPr>
      <t>ddechreuwyd</t>
    </r>
    <r>
      <rPr>
        <sz val="12"/>
        <rFont val="Arial"/>
        <family val="2"/>
      </rPr>
      <t>, sawl un gafodd eu cwblhau a'u cyflawni'n llwyddiannus?</t>
    </r>
  </si>
  <si>
    <t>Siart/Tabl</t>
  </si>
  <si>
    <r>
      <t>§</t>
    </r>
    <r>
      <rPr>
        <sz val="7"/>
        <color theme="1"/>
        <rFont val="Times New Roman"/>
        <family val="1"/>
      </rPr>
      <t xml:space="preserve">  </t>
    </r>
    <r>
      <rPr>
        <sz val="12"/>
        <rFont val="Arial"/>
        <family val="2"/>
      </rPr>
      <t>cymwysterau galwedigaethol (er enghraifft NVQ, Diploma, Diploma Estynedig); ac</t>
    </r>
  </si>
  <si>
    <r>
      <t>§</t>
    </r>
    <r>
      <rPr>
        <sz val="7"/>
        <color theme="1"/>
        <rFont val="Times New Roman"/>
        <family val="1"/>
      </rPr>
      <t xml:space="preserve">  </t>
    </r>
    <r>
      <rPr>
        <sz val="12"/>
        <rFont val="Arial"/>
        <family val="2"/>
      </rPr>
      <t>cymwysterau academaidd (er enghraifft TGAU; Safon Uwch/Safon Uwch Gyfrannol; Tystysgrif/Diploma Mynediad).</t>
    </r>
  </si>
  <si>
    <t>Data am ddysgwyr yn ei gyd-destun</t>
  </si>
  <si>
    <t>Manylion y cyfraddau llwyddiant</t>
  </si>
  <si>
    <r>
      <t>·</t>
    </r>
    <r>
      <rPr>
        <sz val="7"/>
        <color theme="1"/>
        <rFont val="Times New Roman"/>
        <family val="1"/>
      </rPr>
      <t xml:space="preserve">        </t>
    </r>
    <r>
      <rPr>
        <sz val="12"/>
        <rFont val="Arial"/>
        <family val="2"/>
      </rPr>
      <t>yn ôl lefel a math y cymhwyster (ee Safon Uwch, NVQ, Diploma Cenedlaethol); ac</t>
    </r>
  </si>
  <si>
    <r>
      <t>·</t>
    </r>
    <r>
      <rPr>
        <sz val="7"/>
        <color theme="1"/>
        <rFont val="Times New Roman"/>
        <family val="1"/>
      </rPr>
      <t xml:space="preserve">        </t>
    </r>
    <r>
      <rPr>
        <sz val="12"/>
        <rFont val="Arial"/>
        <family val="2"/>
      </rPr>
      <t>yn ôl pwnc (ee  Gwyddoniaeth a Mathemateg, Technoleg Gwybodaeth a Chyfathrebu, Gwallt a Harddwch).</t>
    </r>
  </si>
  <si>
    <t>Rhagor o wybodaeth</t>
  </si>
  <si>
    <t xml:space="preserve"> </t>
  </si>
  <si>
    <t>Fframwaith Ansawdd ac Effeithiolrwydd</t>
  </si>
  <si>
    <t>Nodiadau esboniadol ar gyfer sefydliadau</t>
  </si>
  <si>
    <t>Adran 1: siartiau cryno</t>
  </si>
  <si>
    <t>Siart A</t>
  </si>
  <si>
    <t>Tabl B</t>
  </si>
  <si>
    <r>
      <t>·</t>
    </r>
    <r>
      <rPr>
        <sz val="7"/>
        <color theme="1"/>
        <rFont val="Times New Roman"/>
        <family val="1"/>
      </rPr>
      <t xml:space="preserve">        </t>
    </r>
    <r>
      <rPr>
        <sz val="12"/>
        <rFont val="Arial"/>
        <family val="2"/>
      </rPr>
      <t>Cymwysterau Galwedigaethol - gan gynnwys NVQ, Diploma, Diploma Estynedig</t>
    </r>
  </si>
  <si>
    <r>
      <t>·</t>
    </r>
    <r>
      <rPr>
        <sz val="7"/>
        <color theme="1"/>
        <rFont val="Times New Roman"/>
        <family val="1"/>
      </rPr>
      <t xml:space="preserve">        </t>
    </r>
    <r>
      <rPr>
        <sz val="12"/>
        <rFont val="Arial"/>
        <family val="2"/>
      </rPr>
      <t>Cymwysterau academaidd - gan gynnwys TGAU; Safon Uwch Gyfrannol/ Safon Uwch/ A2; Tystygrif/Diploma Mynediad.</t>
    </r>
  </si>
  <si>
    <t>Adran 2: gwybodaeth gyd-destunol</t>
  </si>
  <si>
    <t>Amddifadedd</t>
  </si>
  <si>
    <t>Adran 3: manylion ynglŷn â'r mathau o gymwysterau</t>
  </si>
  <si>
    <r>
      <t>Adran 4</t>
    </r>
    <r>
      <rPr>
        <sz val="12"/>
        <rFont val="Arial"/>
        <family val="2"/>
      </rPr>
      <t xml:space="preserve">: </t>
    </r>
    <r>
      <rPr>
        <b/>
        <sz val="12"/>
        <color theme="1"/>
        <rFont val="Arial"/>
        <family val="2"/>
      </rPr>
      <t>Manylion fesul Maes Pwnc Sector</t>
    </r>
  </si>
  <si>
    <r>
      <t>14</t>
    </r>
    <r>
      <rPr>
        <sz val="7"/>
        <color theme="1"/>
        <rFont val="Times New Roman"/>
        <family val="1"/>
      </rPr>
      <t xml:space="preserve">  </t>
    </r>
    <r>
      <rPr>
        <sz val="12"/>
        <rFont val="Arial"/>
        <family val="2"/>
      </rPr>
      <t>Mae'r ystadegau'n deillio o fapio LP09 (Cod Post wrth ddechrau'r Rhaglen Ddysgu) mewn perthynas â Mynegai Amddifadedd Lluosog Cymru 2014. Mynegai Amddifadedd Lluosog Cymru yw mesur swyddogol amddifadedd mewn ardaloedd bach o Gymru. Mae'r ystadegau'n cael eu grwpio fesul pumed rhan, hynny yw mae'r ganran o ddysgwyr sy'n byw yn y pumed rhan sy'n cynnwys yr ardaloedd mwyaf difreintiedig yn cael ei chofnodi yn rhes gyntaf y tabl, y ganran o ddysgwyr sy'n byw yn y pumed rhan nesaf o ran amddifadedd yn yr ail res ac yn y blaen.</t>
    </r>
  </si>
  <si>
    <r>
      <t>15</t>
    </r>
    <r>
      <rPr>
        <sz val="7"/>
        <color theme="1"/>
        <rFont val="Times New Roman"/>
        <family val="1"/>
      </rPr>
      <t xml:space="preserve">  </t>
    </r>
    <r>
      <rPr>
        <sz val="12"/>
        <rFont val="Arial"/>
        <family val="2"/>
      </rPr>
      <t>Mae lefel y cymhwyster a'i fath yn deillio o LA06 ac  LA22.  Pan fo LA06 yn cynnwys Rhif Achredu Cymhwyster dilys sydd i’w weld ar gronfa ddata Cymwysterau yng Nghymru, mae'r lefel a'r math yn deillio o Cymwysterau yng Nghymru.   Os yw LA06 yn cynnwys cod generig, mae'r lefel a'r math yn cael eu mapio o LA22 a 3ydd a 4ydd nod LA06 yn y drefn honno.</t>
    </r>
  </si>
  <si>
    <t>I gael rhagor o wybodaeth, anfonwch e-bost i post16quality@llyw.cymru</t>
  </si>
  <si>
    <t>Data dysgwyr cyd-destunol - 2017/18</t>
  </si>
  <si>
    <t>Cymaryddion Cenedlaethol 2017/18
 (Prif Gymwysterau)</t>
  </si>
  <si>
    <t>Cymaryddion Cenedlaethol 2017/18
(Pob Cymhwyster)</t>
  </si>
  <si>
    <r>
      <t>Cyfraddau llwyddiant ar gyfer y prif gymwysterau</t>
    </r>
    <r>
      <rPr>
        <b/>
        <vertAlign val="superscript"/>
        <sz val="13"/>
        <rFont val="Arial"/>
        <family val="2"/>
      </rPr>
      <t>1</t>
    </r>
    <r>
      <rPr>
        <b/>
        <sz val="13"/>
        <rFont val="Arial"/>
        <family val="2"/>
      </rPr>
      <t xml:space="preserve"> - 2017/18</t>
    </r>
  </si>
  <si>
    <t>Cymaryddion Cenedlaethol 2017/18</t>
  </si>
  <si>
    <r>
      <t xml:space="preserve">Adroddiadau Deilliannau Dysgwyr </t>
    </r>
    <r>
      <rPr>
        <sz val="12"/>
        <rFont val="Arial"/>
        <family val="2"/>
      </rPr>
      <t xml:space="preserve">2017/18 (addysg bellach): </t>
    </r>
  </si>
  <si>
    <t>2017/18</t>
  </si>
  <si>
    <t>Fynhonnell: Cofnod Dysgu Gydol Oes Cymru - data fel yr oedd ar 20 Rhagfyr 2018</t>
  </si>
  <si>
    <t>Pan fydd Darparwr Dysgu seiliedig ar waith yn cael ei dewis, diweddarir y tab ADD (Pwnc) ac ADD (Lefel) i ddangos data’r darparwr hwnnw.</t>
  </si>
  <si>
    <t>07 Chwefror 2019</t>
  </si>
  <si>
    <r>
      <t>·</t>
    </r>
    <r>
      <rPr>
        <sz val="7"/>
        <color theme="1"/>
        <rFont val="Times New Roman"/>
        <family val="1"/>
      </rPr>
      <t xml:space="preserve">        </t>
    </r>
    <r>
      <rPr>
        <sz val="12"/>
        <rFont val="Arial"/>
        <family val="2"/>
      </rPr>
      <t>wedi'u cwblhau yn ystod 2017/18 (LA10); neu</t>
    </r>
  </si>
  <si>
    <r>
      <t>·</t>
    </r>
    <r>
      <rPr>
        <sz val="7"/>
        <color theme="1"/>
        <rFont val="Times New Roman"/>
        <family val="1"/>
      </rPr>
      <t xml:space="preserve">        </t>
    </r>
    <r>
      <rPr>
        <sz val="12"/>
        <rFont val="Arial"/>
        <family val="2"/>
      </rPr>
      <t>wedi'u cwblhau cyn 2017/18 ond a ddaeth i ben mewn gwirionedd yn ystod 2017/18 (LA30).</t>
    </r>
  </si>
  <si>
    <t>Adroddiadau Deilliannau Dysgwyr ar gyfer addysg bellach</t>
  </si>
  <si>
    <r>
      <t>1.</t>
    </r>
    <r>
      <rPr>
        <sz val="7"/>
        <color theme="1"/>
        <rFont val="Times New Roman"/>
        <family val="1"/>
      </rPr>
      <t xml:space="preserve">     </t>
    </r>
    <r>
      <rPr>
        <sz val="12"/>
        <rFont val="Arial"/>
        <family val="2"/>
      </rPr>
      <t>Mae Llywodraeth Cymru wedi cyhoeddi dangosyddion perfformiad blynyddol ar gyfer addysg bellach ers 2011.  Mae'r canllawiau hyn yn esbonio pa wybodaeth y mae'r dangosyddion yn berthnasol iddyn nhw, sut maen nhw'n cael eu cyfrifo, a sut i ddehongli ein hadroddiadau.</t>
    </r>
  </si>
  <si>
    <r>
      <t>2.</t>
    </r>
    <r>
      <rPr>
        <sz val="7"/>
        <color theme="1"/>
        <rFont val="Times New Roman"/>
        <family val="1"/>
      </rPr>
      <t xml:space="preserve">     </t>
    </r>
    <r>
      <rPr>
        <sz val="12"/>
        <rFont val="Arial"/>
        <family val="2"/>
      </rPr>
      <t>Diben yr Adroddiadau Deilliannau Dysgwyr yw rhoi trosolwg o gyfraddau cwblhau a chyrhaeddiad dysgwyr ym mhob sefydliad addysg bellach yng Nghymru.  'Ciplun' ydyn nhw sy'n dangos yr ystadegau ar gyfer blwyddyn benodol, ond maen nhw hefyd yn cynnwys gwybodaeth am batrymau sy'n dangos sut mae deilliannau dysgwyr wedi newid dros gyfnod o dair blynedd.  Mae'r ystadegau yn seiliedig ar wybodaeth y mae'r sefydliadau wedi'i rhoi i ni.</t>
    </r>
  </si>
  <si>
    <r>
      <t>3.</t>
    </r>
    <r>
      <rPr>
        <sz val="7"/>
        <color theme="1"/>
        <rFont val="Times New Roman"/>
        <family val="1"/>
      </rPr>
      <t xml:space="preserve">     </t>
    </r>
    <r>
      <rPr>
        <sz val="12"/>
        <rFont val="Arial"/>
        <family val="2"/>
      </rPr>
      <t>Cyfnod blwyddyn academaidd o 1 Awst i 31 Gorffennaf sydd dan sylw yn yr Adroddiadau.  Mae oedi o rai misoedd cyn cyhoeddi'r adroddiadau, i roi amser i ddarparwyr dysgu gyflwyno'u data, ei wirio a'i ddadansoddi. Y drefn fel arfer yw cyhoeddi'r adroddiadau yn nhymor y gwanwyn ar ôl y flwyddyn academaidd berthnasol.</t>
    </r>
  </si>
  <si>
    <r>
      <t>4.</t>
    </r>
    <r>
      <rPr>
        <sz val="7"/>
        <color theme="1"/>
        <rFont val="Times New Roman"/>
        <family val="1"/>
      </rPr>
      <t xml:space="preserve">     </t>
    </r>
    <r>
      <rPr>
        <sz val="12"/>
        <rFont val="Arial"/>
        <family val="2"/>
      </rPr>
      <t>Mae gennym dri mesur perfformiad ar gyfer addysg bellach.  Mae pob un ohonyn nhw'n seiliedig ar weithgareddau dysgu neu gyrsiau (fel Safon Uwch neu NVQ). Gallai dysgwr wneud sawl gweithgaredd dysgu gwahanol, a bydd pob un yn cael ei fesur ar wahân.</t>
    </r>
  </si>
  <si>
    <r>
      <t>5.</t>
    </r>
    <r>
      <rPr>
        <sz val="7"/>
        <color theme="1"/>
        <rFont val="Times New Roman"/>
        <family val="1"/>
      </rPr>
      <t xml:space="preserve">     </t>
    </r>
    <r>
      <rPr>
        <sz val="12"/>
        <rFont val="Arial"/>
        <family val="2"/>
      </rPr>
      <t>Y dulliau mesur yw:</t>
    </r>
  </si>
  <si>
    <r>
      <t>6.</t>
    </r>
    <r>
      <rPr>
        <sz val="7"/>
        <color theme="1"/>
        <rFont val="Times New Roman"/>
        <family val="1"/>
      </rPr>
      <t xml:space="preserve">     </t>
    </r>
    <r>
      <rPr>
        <sz val="12"/>
        <rFont val="Arial"/>
        <family val="2"/>
      </rPr>
      <t xml:space="preserve"> Mae rhan gyntaf yr Adroddiad yn dangos tueddiadau mewn perfformiad ar gyfer y tair blynedd ddiwethaf.  </t>
    </r>
  </si>
  <si>
    <r>
      <t>7.</t>
    </r>
    <r>
      <rPr>
        <sz val="7"/>
        <color theme="1"/>
        <rFont val="Times New Roman"/>
        <family val="1"/>
      </rPr>
      <t xml:space="preserve">     </t>
    </r>
    <r>
      <rPr>
        <sz val="12"/>
        <rFont val="Arial"/>
        <family val="2"/>
      </rPr>
      <t>Mae'r siart hwn yn dangos  patrymau o ran y cyfraddau cwblhau, cyrhaeddiad a llwyddo ar gyfer gweithgareddau dysgu dros gyfnod o dair blynedd.  Mae'r llinell lorweddol yn dangos y 'cymharydd cenedlaethol' cyfredol ar gyfer llwyddo yn y gweithgareddau dysgu - y gyfradd gyfartalog a gyflawnwyd ar gyfer pob gweithgaredd dysgu  ym mhob sefydliad addysg bellach yng Nghymru.</t>
    </r>
  </si>
  <si>
    <r>
      <t>8.</t>
    </r>
    <r>
      <rPr>
        <sz val="7"/>
        <color theme="1"/>
        <rFont val="Times New Roman"/>
        <family val="1"/>
      </rPr>
      <t xml:space="preserve">     </t>
    </r>
    <r>
      <rPr>
        <sz val="12"/>
        <rFont val="Arial"/>
        <family val="2"/>
      </rPr>
      <t xml:space="preserve">Ar gyfer y flwyddyn ddiweddaraf, rydym yn defnyddio </t>
    </r>
    <r>
      <rPr>
        <b/>
        <sz val="12"/>
        <color theme="1"/>
        <rFont val="Arial"/>
        <family val="2"/>
      </rPr>
      <t>‘goleuadau traffig’</t>
    </r>
    <r>
      <rPr>
        <sz val="12"/>
        <rFont val="Arial"/>
        <family val="2"/>
      </rPr>
      <t xml:space="preserve">  i gymharu perfformiad â'r targedau yr ydym wedi'u gosod.  Y raddfa a ddefnyddir gennym yw:</t>
    </r>
  </si>
  <si>
    <r>
      <t>9.</t>
    </r>
    <r>
      <rPr>
        <sz val="7"/>
        <color theme="1"/>
        <rFont val="Times New Roman"/>
        <family val="1"/>
      </rPr>
      <t xml:space="preserve">     </t>
    </r>
    <r>
      <rPr>
        <sz val="12"/>
        <rFont val="Arial"/>
        <family val="2"/>
      </rPr>
      <t xml:space="preserve">Mae'r adroddiad hefyd yn cynnwys cyfraddau llwyddo ar gyfer prif gymwysterau, sef y cymwysterau hynny sy'n gyfrifol am y rhan fwyaf o amser addysgu'r dysgwr, er enghraifft Safon Uwch Gyfrannol, Safon Uwch, diploma neu ddiploma estynedig. </t>
    </r>
  </si>
  <si>
    <r>
      <t>10.</t>
    </r>
    <r>
      <rPr>
        <sz val="7"/>
        <color theme="1"/>
        <rFont val="Times New Roman"/>
        <family val="1"/>
      </rPr>
      <t xml:space="preserve">  </t>
    </r>
    <r>
      <rPr>
        <sz val="12"/>
        <rFont val="Arial"/>
        <family val="2"/>
      </rPr>
      <t>Mae'r rhain yn cael eu didoli'n grwpiau fel a ganlyn:</t>
    </r>
  </si>
  <si>
    <r>
      <t>11.</t>
    </r>
    <r>
      <rPr>
        <sz val="7"/>
        <color theme="1"/>
        <rFont val="Times New Roman"/>
        <family val="1"/>
      </rPr>
      <t xml:space="preserve">  </t>
    </r>
    <r>
      <rPr>
        <sz val="12"/>
        <rFont val="Arial"/>
        <family val="2"/>
      </rPr>
      <t xml:space="preserve">Mae'r tabl hwn yn dangos cyfraddau llwyddo ar gyfer prif gymwysterau a'r 'cymaryddion cenedlaethol' cyfredol.  </t>
    </r>
  </si>
  <si>
    <r>
      <t>12</t>
    </r>
    <r>
      <rPr>
        <sz val="7"/>
        <color theme="1"/>
        <rFont val="Times New Roman"/>
        <family val="1"/>
      </rPr>
      <t xml:space="preserve">.   </t>
    </r>
    <r>
      <rPr>
        <sz val="12"/>
        <rFont val="Arial"/>
        <family val="2"/>
      </rPr>
      <t>Mae ail ran yr Adroddiad Deilliannau Dysgwyr yn rhoi gwybodaeth gefndirol am oedran y dysgwyr, eu rhyw, eu hethnigrwydd a lefelau amddifadedd.  Maen nhw'n seiliedig ar broffil pob dysgwr a oedd yn astudio yn y sefydliad yn 2017/18.</t>
    </r>
  </si>
  <si>
    <r>
      <t xml:space="preserve">13. </t>
    </r>
    <r>
      <rPr>
        <sz val="7"/>
        <color theme="1"/>
        <rFont val="Times New Roman"/>
        <family val="1"/>
      </rPr>
      <t xml:space="preserve">  </t>
    </r>
    <r>
      <rPr>
        <sz val="12"/>
        <rFont val="Arial"/>
        <family val="2"/>
      </rPr>
      <t xml:space="preserve">Mae'r data </t>
    </r>
    <r>
      <rPr>
        <b/>
        <sz val="12"/>
        <color theme="1"/>
        <rFont val="Arial"/>
        <family val="2"/>
      </rPr>
      <t>amddifadedd</t>
    </r>
    <r>
      <rPr>
        <sz val="12"/>
        <rFont val="Arial"/>
        <family val="2"/>
      </rPr>
      <t xml:space="preserve">  yn seiliedig ar godau post y dysgwyr, ac mae'n defnyddio Mynegai Amddifadedd Lluosog Cymru i rannu'r dysgwyr yn bum band, o'r rhai mwyaf amddifad i'r rhai lleiaf amddifad.  Mae'r Mynegai yn edrych ar amryw o ffactorau gan gynnwys amddifadedd cymdeithasol, ac amddifadedd o ran iechyd, tai ac addysg; mae'r ystadegau hyn felly yn dangos a yw'r sefydliad yn gweithio gyda chyfran uwch o ddysgwyr o ardaloedd difreintiedig, a allai gael effaith ar y cyfraddau llwyddiant.</t>
    </r>
  </si>
  <si>
    <r>
      <t xml:space="preserve">14. </t>
    </r>
    <r>
      <rPr>
        <sz val="7"/>
        <color theme="1"/>
        <rFont val="Times New Roman"/>
        <family val="1"/>
      </rPr>
      <t xml:space="preserve">  </t>
    </r>
    <r>
      <rPr>
        <sz val="12"/>
        <rFont val="Arial"/>
        <family val="2"/>
      </rPr>
      <t>Mae adran olaf yr Adroddiad Deilliannau Dysgwyr yn rhoi mwy o fanylion am y cyfraddau llwyddiant fesul gweithgaredd dysgu.  Caiff y rhain eu cyfrifo yn yr un modd â'r cyfraddau llwyddiant cyffredinol a ddangosir yn y siartiau ar ddechrau'r Adroddiad Deilliannau Dysgwyr, ac mae'r manylion wedi'u nodi mewn dau ddull:</t>
    </r>
  </si>
  <si>
    <r>
      <t>15.</t>
    </r>
    <r>
      <rPr>
        <sz val="7"/>
        <color theme="1"/>
        <rFont val="Times New Roman"/>
        <family val="1"/>
      </rPr>
      <t xml:space="preserve">   </t>
    </r>
    <r>
      <rPr>
        <sz val="12"/>
        <rFont val="Arial"/>
        <family val="2"/>
      </rPr>
      <t>Mae hyn yn help i chi edrych ar fathau penodol o gymhwyster neu bynciau y mae gennych ddiddordeb ynddyn nhw, a gweld sut mae Deilliannau dysgwyr y sefydliad yn amrywio.  Mewn rhai achosion, mae'n bosibl y gwelwch fod y cyfraddau llwyddiant mewn maes penodol lawer yn uwch neu'n is na chyfradd lwyddiant gyffredinol y sefydliad.</t>
    </r>
  </si>
  <si>
    <r>
      <t>16.</t>
    </r>
    <r>
      <rPr>
        <sz val="7"/>
        <color theme="1"/>
        <rFont val="Times New Roman"/>
        <family val="1"/>
      </rPr>
      <t xml:space="preserve">   </t>
    </r>
    <r>
      <rPr>
        <sz val="12"/>
        <rFont val="Arial"/>
        <family val="2"/>
      </rPr>
      <t xml:space="preserve">Mae'r adroddiad hefyd yn dangos y cymaryddion cenedlaethol (y cyfartaledd ar gyfer pob sefydliad addysg bellach yng Nghymru, ar gyfer y math hwnnw o gymhwyster neu faes pwnc).  Mae'r rhain yn rhoi gwybodaeth gefndirol, er mwyn i chi weld pa mor dda y mae'r sefydliad wedi perfformio o gymharu â gweddill Cymru. </t>
    </r>
  </si>
  <si>
    <t>17.   Os oes gennych unrhyw gwestiynau neu sylwadau ynglŷn â'r Adroddiadau Deilliannau Dysgwyr, anfonwch e-bost atom yn post16quality@llyw.cymru</t>
  </si>
  <si>
    <r>
      <t>1.</t>
    </r>
    <r>
      <rPr>
        <sz val="7"/>
        <color theme="1"/>
        <rFont val="Times New Roman"/>
        <family val="1"/>
      </rPr>
      <t xml:space="preserve">     </t>
    </r>
    <r>
      <rPr>
        <sz val="12"/>
        <rFont val="Arial"/>
        <family val="2"/>
      </rPr>
      <t>Fel rhan o'r Fframwaith Ansawdd ac Effeithiolrwydd ar gyfer dysgu ôl-16, mae Llywodraeth Cymru wedi datblygu Adroddiadau Deilliannau Dysgwyr (ADDau) safonol ar gyfer sefydliadau addysg bellach (Sefydliadau AB).  Mae'r ddogfen hon yn darparu canllawiau manwl ar gyfer Sefydliadau AB o ran cyfrifo ystadegau perfformiad sy'n cael eu cynnwys yn yr ADDau.</t>
    </r>
  </si>
  <si>
    <r>
      <t>2.</t>
    </r>
    <r>
      <rPr>
        <sz val="7"/>
        <color theme="1"/>
        <rFont val="Times New Roman"/>
        <family val="1"/>
      </rPr>
      <t xml:space="preserve">     </t>
    </r>
    <r>
      <rPr>
        <sz val="12"/>
        <rFont val="Arial"/>
        <family val="2"/>
      </rPr>
      <t xml:space="preserve">Mae holl ystadegau'r ADD yn deillio o Gofnod Dysgu Gydol Oes Cymru (LLWR) ac maen nhw wedi'u seilio ar ddyddiad cau blynyddol LLWR.  Ar gyfer 2017/18, y dyddiad cau oedd 20 Rhagfyr 2018.  Mae pob cyfeirnod yn y ddogfen hon sy'n cychwyn ag ‘LN’, ‘LP’,  ‘LA’ neu ‘AW’  yn cyfeirio at feysydd LLWR.  Mae'r holl weithgareddau a gofnodir yn LLWR yn cael eu cynnwys yn yr ADDau, boed wedi eu hariannu neu beidio. </t>
    </r>
  </si>
  <si>
    <r>
      <t>3.</t>
    </r>
    <r>
      <rPr>
        <sz val="7"/>
        <color theme="1"/>
        <rFont val="Times New Roman"/>
        <family val="1"/>
      </rPr>
      <t xml:space="preserve">     </t>
    </r>
    <r>
      <rPr>
        <i/>
        <sz val="12"/>
        <color theme="1"/>
        <rFont val="Arial"/>
        <family val="2"/>
      </rPr>
      <t>Siart A</t>
    </r>
    <r>
      <rPr>
        <sz val="12"/>
        <rFont val="Arial"/>
        <family val="2"/>
      </rPr>
      <t xml:space="preserve">. Siart cryno yw hwn, yn dangos tueddiadau cyffredinol o ran cwblhau cyrsiau, cyrhaeddiad a chyfraddau llwyddo dros gyfnod o dair blynedd.  </t>
    </r>
  </si>
  <si>
    <r>
      <t>4.</t>
    </r>
    <r>
      <rPr>
        <sz val="7"/>
        <color theme="1"/>
        <rFont val="Times New Roman"/>
        <family val="1"/>
      </rPr>
      <t xml:space="preserve">     </t>
    </r>
    <r>
      <rPr>
        <sz val="12"/>
        <rFont val="Arial"/>
        <family val="2"/>
      </rPr>
      <t>Seiliwyd y cohort dysgwyr ar gyfer yr holl gyfrifiadau ar weithgareddau dysgu yr oedd disgwyl y byddent:</t>
    </r>
  </si>
  <si>
    <r>
      <t>5.</t>
    </r>
    <r>
      <rPr>
        <sz val="7"/>
        <color theme="1"/>
        <rFont val="Times New Roman"/>
        <family val="1"/>
      </rPr>
      <t xml:space="preserve">     </t>
    </r>
    <r>
      <rPr>
        <sz val="12"/>
        <rFont val="Arial"/>
        <family val="2"/>
      </rPr>
      <t>Ymdrinnir â gweithgareddau dysgu 24 wythnos o hyd neu fwy a ddaeth i ben, heb eu cwblhau, o fewn 8 wythnos o'u dechrau fel achosion o adael cwrs yn gynnar ac nid ydynt yn cael eu cynnwys mewn unrhyw gyfrifiadau.</t>
    </r>
  </si>
  <si>
    <r>
      <t>6.</t>
    </r>
    <r>
      <rPr>
        <sz val="7"/>
        <color theme="1"/>
        <rFont val="Times New Roman"/>
        <family val="1"/>
      </rPr>
      <t xml:space="preserve">     </t>
    </r>
    <r>
      <rPr>
        <sz val="11"/>
        <color theme="1"/>
        <rFont val="Arial"/>
        <family val="2"/>
      </rPr>
      <t xml:space="preserve">Mae </t>
    </r>
    <r>
      <rPr>
        <i/>
        <sz val="12"/>
        <color theme="1"/>
        <rFont val="Arial"/>
        <family val="2"/>
      </rPr>
      <t>Siart A</t>
    </r>
    <r>
      <rPr>
        <sz val="12"/>
        <rFont val="Arial"/>
        <family val="2"/>
      </rPr>
      <t xml:space="preserve"> yn dangos cyfraddau cwblhau, cyrhaeddiad a llwyddo. Diffinnir y rhain fel a ganlyn:</t>
    </r>
  </si>
  <si>
    <r>
      <t>7.</t>
    </r>
    <r>
      <rPr>
        <sz val="12"/>
        <color theme="1"/>
        <rFont val="Times New Roman"/>
        <family val="1"/>
      </rPr>
      <t xml:space="preserve">     </t>
    </r>
    <r>
      <rPr>
        <sz val="12"/>
        <rFont val="Arial"/>
        <family val="2"/>
      </rPr>
      <t xml:space="preserve">Mae </t>
    </r>
    <r>
      <rPr>
        <i/>
        <sz val="12"/>
        <color theme="1"/>
        <rFont val="Arial"/>
        <family val="2"/>
      </rPr>
      <t>Siart A</t>
    </r>
    <r>
      <rPr>
        <sz val="12"/>
        <rFont val="Arial"/>
        <family val="2"/>
      </rPr>
      <t xml:space="preserve"> hefyd yn cynnwys llinell duedd yn dangos y cymharydd cenedlaethol o ran llwyddiant gweithgareddau dysgu, sydd wedi'i seilio ar bob gweithgarwch dysgu.  </t>
    </r>
  </si>
  <si>
    <r>
      <t>8.</t>
    </r>
    <r>
      <rPr>
        <sz val="7"/>
        <color theme="1"/>
        <rFont val="Times New Roman"/>
        <family val="1"/>
      </rPr>
      <t>    </t>
    </r>
    <r>
      <rPr>
        <i/>
        <sz val="12"/>
        <color theme="1"/>
        <rFont val="Arial"/>
        <family val="2"/>
      </rPr>
      <t xml:space="preserve">Tabl B. </t>
    </r>
    <r>
      <rPr>
        <sz val="12"/>
        <color theme="1"/>
        <rFont val="Arial"/>
        <family val="2"/>
      </rPr>
      <t>Tabl cryno yw hwn o gyfraddau llwyddo o ran ennill prif gymwysterau. Mae prif gymwysterau'n cael eu cynnwys ar gyfer pob rhaglen nad yw wedi'i chodio'n defnyddio rhaglenni rhan-amser neu raglenni nad ydynt wedi’u hariannu yn LP74, ac yn deillio o LA47 lle mae'r sefydliad wedi codio'r gweithgarwch fel '05'.  Mae'r tabl wedi'i rannu fel a ganlyn:</t>
    </r>
  </si>
  <si>
    <r>
      <t>9.</t>
    </r>
    <r>
      <rPr>
        <sz val="7"/>
        <color theme="1"/>
        <rFont val="Times New Roman"/>
        <family val="1"/>
      </rPr>
      <t xml:space="preserve">     </t>
    </r>
    <r>
      <rPr>
        <sz val="12"/>
        <rFont val="Arial"/>
        <family val="2"/>
      </rPr>
      <t>Mae'r tabl hefyd yn cynnwys y cymaryddion cenedlaethol perthnasol.</t>
    </r>
  </si>
  <si>
    <r>
      <t>10.</t>
    </r>
    <r>
      <rPr>
        <sz val="7"/>
        <color theme="1"/>
        <rFont val="Times New Roman"/>
        <family val="1"/>
      </rPr>
      <t xml:space="preserve">  </t>
    </r>
    <r>
      <rPr>
        <sz val="12"/>
        <rFont val="Arial"/>
        <family val="2"/>
      </rPr>
      <t xml:space="preserve">Mae'r cyfraddau llwyddo yn </t>
    </r>
    <r>
      <rPr>
        <i/>
        <sz val="12"/>
        <color theme="1"/>
        <rFont val="Arial"/>
        <family val="2"/>
      </rPr>
      <t xml:space="preserve">Siart A  </t>
    </r>
    <r>
      <rPr>
        <sz val="12"/>
        <rFont val="Arial"/>
        <family val="2"/>
      </rPr>
      <t>a</t>
    </r>
    <r>
      <rPr>
        <i/>
        <sz val="12"/>
        <color theme="1"/>
        <rFont val="Arial"/>
        <family val="2"/>
      </rPr>
      <t xml:space="preserve"> Thabl B </t>
    </r>
    <r>
      <rPr>
        <sz val="12"/>
        <rFont val="Arial"/>
        <family val="2"/>
      </rPr>
      <t xml:space="preserve"> wedi cael eu categoreiddio'n Goch, Melyn neu Wyrdd yn ôl y trothwyon a ddangosir yn y tabl isod:</t>
    </r>
  </si>
  <si>
    <r>
      <t>11.</t>
    </r>
    <r>
      <rPr>
        <sz val="7"/>
        <color theme="1"/>
        <rFont val="Times New Roman"/>
        <family val="1"/>
      </rPr>
      <t xml:space="preserve">  </t>
    </r>
    <r>
      <rPr>
        <sz val="12"/>
        <rFont val="Arial"/>
        <family val="2"/>
      </rPr>
      <t>Mae'r ystadegau'n deillio o LN15 (dyddiad geni) ac LN16 (rhyw).  Cyfrifir grŵp oedran dysgwr gan ddefnyddio'i oedran ar 31 Awst y flwyddyn y cychwynnodd ei weithgaredd dysgu; lle nad yw dyddiad geni dysgwr yn hysbys, mae'n cael ei gynnwys yn y grŵp oedran 19+.</t>
    </r>
  </si>
  <si>
    <r>
      <t>12.</t>
    </r>
    <r>
      <rPr>
        <sz val="7"/>
        <color theme="1"/>
        <rFont val="Times New Roman"/>
        <family val="1"/>
      </rPr>
      <t xml:space="preserve">  </t>
    </r>
    <r>
      <rPr>
        <sz val="12"/>
        <rFont val="Arial"/>
        <family val="2"/>
      </rPr>
      <t>Mae'r ystadegau'n deillio o LN17 (tarddiad ethnig) ac yn cael eu grwpio fel a ganlyn:</t>
    </r>
  </si>
  <si>
    <r>
      <t>13.</t>
    </r>
    <r>
      <rPr>
        <sz val="7"/>
        <color theme="1"/>
        <rFont val="Times New Roman"/>
        <family val="1"/>
      </rPr>
      <t xml:space="preserve">  </t>
    </r>
    <r>
      <rPr>
        <sz val="12"/>
        <rFont val="Arial"/>
        <family val="2"/>
      </rPr>
      <t xml:space="preserve">Mae canrannau'n cael eu cyfrifo fel cyfran o'r dysgwyr sydd â tharddiad ethnig </t>
    </r>
    <r>
      <rPr>
        <i/>
        <sz val="12"/>
        <color theme="1"/>
        <rFont val="Arial"/>
        <family val="2"/>
      </rPr>
      <t>hysbys</t>
    </r>
    <r>
      <rPr>
        <sz val="12"/>
        <rFont val="Arial"/>
        <family val="2"/>
      </rPr>
      <t xml:space="preserve"> (hynny yw, heb gynnwys y dysgwyr hynny lle LN17 = 90 neu 99). </t>
    </r>
  </si>
  <si>
    <r>
      <t xml:space="preserve">17.  </t>
    </r>
    <r>
      <rPr>
        <sz val="7"/>
        <color theme="1"/>
        <rFont val="Times New Roman"/>
        <family val="1"/>
      </rPr>
      <t xml:space="preserve">  </t>
    </r>
    <r>
      <rPr>
        <sz val="12"/>
        <rFont val="Arial"/>
        <family val="2"/>
      </rPr>
      <t>Mae ‘maint y ddarpariaeth’ yn seiliedig ar faint o'r prif gymwysterau a orffennwyd a wnaed fel rhan o raglenni dysgu amser llawn ym mhob sector maes pwnc.</t>
    </r>
  </si>
  <si>
    <r>
      <t xml:space="preserve">18.  </t>
    </r>
    <r>
      <rPr>
        <sz val="7"/>
        <color theme="1"/>
        <rFont val="Times New Roman"/>
        <family val="1"/>
      </rPr>
      <t xml:space="preserve">  </t>
    </r>
    <r>
      <rPr>
        <sz val="12"/>
        <rFont val="Arial"/>
        <family val="2"/>
      </rPr>
      <t>Mae'r cyfraddau llwyddo fesul math o gymhwyster  a maes pwnc sector yn cael eu categoreiddio'n Goch, Melyn neu Wyrdd gan ddefnyddio'r un trothwyon o ran perfformiad â'r cyfraddau llwyddo cyffredinol (gweler uchod).</t>
    </r>
  </si>
  <si>
    <r>
      <t xml:space="preserve">19.  </t>
    </r>
    <r>
      <rPr>
        <sz val="7"/>
        <color theme="1"/>
        <rFont val="Times New Roman"/>
        <family val="1"/>
      </rPr>
      <t xml:space="preserve">  </t>
    </r>
    <r>
      <rPr>
        <sz val="12"/>
        <rFont val="Arial"/>
        <family val="2"/>
      </rPr>
      <t>Mae cymaryddion cenedlaethol yn cael eu cynnwys. Nodir y rhain i roi cyd-destun yn unig ac nid ydynt yn effeithio ar y categorïau lliw.</t>
    </r>
  </si>
  <si>
    <r>
      <t xml:space="preserve">16.  </t>
    </r>
    <r>
      <rPr>
        <sz val="7"/>
        <color theme="1"/>
        <rFont val="Times New Roman"/>
        <family val="1"/>
      </rPr>
      <t xml:space="preserve">  </t>
    </r>
    <r>
      <rPr>
        <sz val="12"/>
        <rFont val="Arial"/>
        <family val="2"/>
      </rPr>
      <t>Mae'r maes pwnc sector yn deillio o LA06 ac LA21.  Pan fo LA06 yn cynnwys Rhif Achredu Cymhwyster dilys sydd i’w weld ar gronfa ddata Cymwysterau yng Nghymru, mae'r maes pwnc sector yn deillio o Cymwysterau yng Nghymru.  Os yw LA06 yn cynnwys cod generig, mae'r maes pwnc sector yn cael ei fapio o LA21  (ac eithrio cymwysterau mewn sgiliau allweddol sy'n cael eu mapio'n uniongyrchol mewn perthynas â maes pwnc sector 14(c)).</t>
    </r>
  </si>
  <si>
    <t xml:space="preserve">n/a </t>
  </si>
  <si>
    <t xml:space="preserve">* </t>
  </si>
  <si>
    <t>n/a</t>
  </si>
  <si>
    <t>*</t>
  </si>
  <si>
    <t xml:space="preserve">Nodyn: Mae Nifer y Gweithgareddau Dysgu a Derfynwyd yn cynnwys yr holl weithgareddau a recordiwyd yn LA31 (statws cwblhau) gyda 2,3 5 neu 6.  </t>
  </si>
  <si>
    <t xml:space="preserve">Cyfraddau llwyddiant yn ôl Maes Pwnc Sector - 2017/18(r) </t>
  </si>
  <si>
    <t>(r) Diwygiwyd y ffigwr ar 14 Chwefror 2019.</t>
  </si>
  <si>
    <t xml:space="preserve">Cyfraddau llwyddiant yn ôl math o gymhwyster - 2017/18(r)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</si>
</sst>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4">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0"/>
      <name val="Arial"/>
      <family val="2"/>
    </font>
    <font>
      <sz val="12"/>
      <name val="Arial"/>
      <family val="2"/>
    </font>
    <font>
      <b/>
      <sz val="14"/>
      <name val="Arial"/>
      <family val="2"/>
    </font>
    <font>
      <b/>
      <sz val="18"/>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11.5"/>
      <name val="Arial"/>
      <family val="2"/>
    </font>
    <font>
      <vertAlign val="superscript"/>
      <sz val="12"/>
      <color indexed="8"/>
      <name val="Arial"/>
      <family val="2"/>
    </font>
    <font>
      <b/>
      <sz val="8"/>
      <color indexed="8"/>
      <name val="Arial"/>
      <family val="2"/>
    </font>
    <font>
      <sz val="8"/>
      <color indexed="8"/>
      <name val="Arial"/>
      <family val="2"/>
    </font>
    <font>
      <vertAlign val="superscript"/>
      <sz val="12"/>
      <name val="Arial"/>
      <family val="2"/>
    </font>
    <font>
      <b/>
      <sz val="13"/>
      <name val="Arial"/>
      <family val="2"/>
    </font>
    <font>
      <b/>
      <sz val="12"/>
      <name val="Arial"/>
      <family val="2"/>
    </font>
    <font>
      <b/>
      <sz val="11"/>
      <name val="Arial"/>
      <family val="2"/>
    </font>
    <font>
      <b/>
      <vertAlign val="superscript"/>
      <sz val="11"/>
      <name val="Arial"/>
      <family val="2"/>
    </font>
    <font>
      <sz val="11"/>
      <name val="Arial"/>
      <family val="2"/>
    </font>
    <font>
      <i/>
      <sz val="12"/>
      <name val="Arial"/>
      <family val="2"/>
    </font>
    <font>
      <sz val="14"/>
      <name val="Arial"/>
      <family val="2"/>
    </font>
    <font>
      <sz val="10"/>
      <name val="Arial"/>
      <family val="2"/>
    </font>
    <font>
      <b/>
      <vertAlign val="superscript"/>
      <sz val="13"/>
      <name val="Arial"/>
      <family val="2"/>
    </font>
    <font>
      <b/>
      <sz val="10"/>
      <name val="Arial Unicode MS"/>
      <family val="2"/>
    </font>
    <font>
      <sz val="10"/>
      <name val="Arial Unicode MS"/>
      <family val="2"/>
    </font>
    <font>
      <sz val="8"/>
      <color rgb="FF000000"/>
      <name val="Tahoma"/>
      <family val="2"/>
    </font>
    <font>
      <vertAlign val="superscript"/>
      <sz val="14"/>
      <name val="Arial"/>
      <family val="2"/>
    </font>
    <font>
      <vertAlign val="superscript"/>
      <sz val="16"/>
      <name val="Arial"/>
      <family val="2"/>
    </font>
    <font>
      <sz val="10"/>
      <color indexed="8"/>
      <name val="Arial"/>
      <family val="2"/>
    </font>
    <font>
      <sz val="10"/>
      <color theme="0"/>
      <name val="Arial"/>
      <family val="2"/>
    </font>
    <font>
      <sz val="12"/>
      <color rgb="FFA1A1A1"/>
      <name val="Arial"/>
      <family val="2"/>
    </font>
    <font>
      <sz val="10"/>
      <color rgb="FFA1A1A1"/>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0"/>
      <color theme="1"/>
      <name val="Symbol"/>
      <family val="1"/>
      <charset val="2"/>
    </font>
    <font>
      <u/>
      <sz val="12"/>
      <color theme="1"/>
      <name val="Arial"/>
      <family val="2"/>
    </font>
    <font>
      <sz val="12"/>
      <color rgb="FFFFFFFF"/>
      <name val="Arial Black"/>
      <family val="2"/>
    </font>
    <font>
      <b/>
      <sz val="10.5"/>
      <color theme="1"/>
      <name val="Arial"/>
      <family val="2"/>
    </font>
    <font>
      <sz val="12"/>
      <color theme="1"/>
      <name val="Wingdings"/>
      <charset val="2"/>
    </font>
    <font>
      <sz val="10"/>
      <color theme="1"/>
      <name val="Times New Roman"/>
      <family val="1"/>
    </font>
    <font>
      <b/>
      <sz val="11"/>
      <color theme="1"/>
      <name val="Arial"/>
      <family val="2"/>
    </font>
    <font>
      <sz val="11"/>
      <color rgb="FF000000"/>
      <name val="Arial"/>
      <family val="2"/>
    </font>
    <font>
      <i/>
      <sz val="12"/>
      <color theme="1"/>
      <name val="Arial"/>
      <family val="2"/>
    </font>
    <font>
      <sz val="12"/>
      <color theme="1"/>
      <name val="Times New Roman"/>
      <family val="1"/>
    </font>
    <font>
      <sz val="12"/>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bgColor indexed="64"/>
      </patternFill>
    </fill>
    <fill>
      <patternFill patternType="solid">
        <fgColor indexed="57"/>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indexed="9"/>
        <bgColor indexed="64"/>
      </patternFill>
    </fill>
    <fill>
      <patternFill patternType="solid">
        <fgColor rgb="FF339966"/>
        <bgColor indexed="64"/>
      </patternFill>
    </fill>
    <fill>
      <patternFill patternType="solid">
        <fgColor rgb="FFFF9900"/>
        <bgColor indexed="64"/>
      </patternFill>
    </fill>
    <fill>
      <patternFill patternType="solid">
        <fgColor rgb="FFFF0000"/>
        <bgColor indexed="64"/>
      </patternFill>
    </fill>
    <fill>
      <patternFill patternType="solid">
        <fgColor theme="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4">
    <xf numFmtId="0" fontId="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6" fillId="0" borderId="0"/>
    <xf numFmtId="0" fontId="5" fillId="0" borderId="0"/>
    <xf numFmtId="0" fontId="8" fillId="0" borderId="0"/>
    <xf numFmtId="0" fontId="5" fillId="0" borderId="0"/>
    <xf numFmtId="0" fontId="5" fillId="0" borderId="0"/>
    <xf numFmtId="0" fontId="5" fillId="0" borderId="0"/>
    <xf numFmtId="0" fontId="4" fillId="0" borderId="0"/>
    <xf numFmtId="0" fontId="3" fillId="0" borderId="0"/>
    <xf numFmtId="0" fontId="3" fillId="0" borderId="0"/>
    <xf numFmtId="9" fontId="53" fillId="0" borderId="0" applyFont="0" applyFill="0" applyBorder="0" applyAlignment="0" applyProtection="0"/>
  </cellStyleXfs>
  <cellXfs count="372">
    <xf numFmtId="0" fontId="0" fillId="0" borderId="0" xfId="0"/>
    <xf numFmtId="0" fontId="0" fillId="0" borderId="4" xfId="0" applyBorder="1"/>
    <xf numFmtId="0" fontId="29" fillId="0" borderId="4" xfId="0" applyFont="1" applyBorder="1" applyAlignment="1">
      <alignment horizontal="center" vertical="top" wrapText="1"/>
    </xf>
    <xf numFmtId="0" fontId="0" fillId="0" borderId="5" xfId="0" applyBorder="1"/>
    <xf numFmtId="0" fontId="30" fillId="0" borderId="5" xfId="0" applyFont="1" applyBorder="1" applyAlignment="1">
      <alignment vertical="top" wrapText="1"/>
    </xf>
    <xf numFmtId="0" fontId="30" fillId="0" borderId="6" xfId="0" applyFont="1" applyBorder="1" applyAlignment="1">
      <alignment vertical="top" wrapText="1"/>
    </xf>
    <xf numFmtId="9" fontId="18" fillId="0" borderId="0" xfId="1" applyNumberFormat="1" applyFont="1" applyAlignment="1" applyProtection="1"/>
    <xf numFmtId="164" fontId="8" fillId="0" borderId="0" xfId="3" applyNumberFormat="1" applyFont="1" applyBorder="1" applyAlignment="1" applyProtection="1">
      <alignment horizontal="center" vertical="center"/>
    </xf>
    <xf numFmtId="164" fontId="21" fillId="0" borderId="0" xfId="3" applyNumberFormat="1" applyFont="1" applyBorder="1" applyAlignment="1" applyProtection="1">
      <alignment horizontal="center" vertical="center"/>
    </xf>
    <xf numFmtId="0" fontId="29" fillId="0" borderId="7" xfId="0" applyFont="1" applyBorder="1" applyAlignment="1" applyProtection="1">
      <alignment horizontal="center" vertical="top" wrapText="1"/>
    </xf>
    <xf numFmtId="0" fontId="29" fillId="0" borderId="8" xfId="0" applyFont="1" applyBorder="1" applyAlignment="1" applyProtection="1">
      <alignment horizontal="center" vertical="top" wrapText="1"/>
    </xf>
    <xf numFmtId="0" fontId="0" fillId="0" borderId="0" xfId="0" applyProtection="1"/>
    <xf numFmtId="0" fontId="30" fillId="0" borderId="5" xfId="0" applyFont="1" applyBorder="1" applyAlignment="1" applyProtection="1">
      <alignment vertical="top" wrapText="1"/>
    </xf>
    <xf numFmtId="9" fontId="8" fillId="3" borderId="11" xfId="0" applyNumberFormat="1" applyFont="1" applyFill="1" applyBorder="1" applyAlignment="1" applyProtection="1">
      <alignment horizontal="center" vertical="center"/>
    </xf>
    <xf numFmtId="9" fontId="13" fillId="3" borderId="0" xfId="0" applyNumberFormat="1" applyFont="1" applyFill="1" applyBorder="1" applyAlignment="1" applyProtection="1">
      <alignment horizontal="center" vertical="center"/>
    </xf>
    <xf numFmtId="9" fontId="13" fillId="3" borderId="12" xfId="0" applyNumberFormat="1" applyFont="1" applyFill="1" applyBorder="1" applyAlignment="1" applyProtection="1">
      <alignment horizontal="center" vertical="center"/>
    </xf>
    <xf numFmtId="164" fontId="8" fillId="0" borderId="11" xfId="3" applyNumberFormat="1" applyFont="1" applyBorder="1" applyAlignment="1" applyProtection="1">
      <alignment horizontal="center" vertical="center"/>
    </xf>
    <xf numFmtId="164" fontId="21" fillId="0" borderId="12" xfId="3" applyNumberFormat="1" applyFont="1" applyBorder="1" applyAlignment="1" applyProtection="1">
      <alignment horizontal="center" vertical="center"/>
    </xf>
    <xf numFmtId="0" fontId="30" fillId="0" borderId="6" xfId="0" applyFont="1" applyBorder="1" applyAlignment="1" applyProtection="1">
      <alignment vertical="top" wrapText="1"/>
    </xf>
    <xf numFmtId="9" fontId="8" fillId="3" borderId="13" xfId="0" applyNumberFormat="1" applyFont="1" applyFill="1" applyBorder="1" applyAlignment="1" applyProtection="1">
      <alignment horizontal="center" vertical="center"/>
    </xf>
    <xf numFmtId="9" fontId="13" fillId="3" borderId="14" xfId="0" applyNumberFormat="1" applyFont="1" applyFill="1" applyBorder="1" applyAlignment="1" applyProtection="1">
      <alignment horizontal="center" vertical="center"/>
    </xf>
    <xf numFmtId="9" fontId="13" fillId="3" borderId="15" xfId="0" applyNumberFormat="1" applyFont="1" applyFill="1" applyBorder="1" applyAlignment="1" applyProtection="1">
      <alignment horizontal="center" vertical="center"/>
    </xf>
    <xf numFmtId="164" fontId="8" fillId="0" borderId="13" xfId="3" applyNumberFormat="1" applyFont="1" applyBorder="1" applyAlignment="1" applyProtection="1">
      <alignment horizontal="center" vertical="center"/>
    </xf>
    <xf numFmtId="164" fontId="8" fillId="0" borderId="14" xfId="3" applyNumberFormat="1" applyFont="1" applyBorder="1" applyAlignment="1" applyProtection="1">
      <alignment horizontal="center" vertical="center"/>
    </xf>
    <xf numFmtId="164" fontId="21" fillId="0" borderId="14" xfId="3" applyNumberFormat="1" applyFont="1" applyBorder="1" applyAlignment="1" applyProtection="1">
      <alignment horizontal="center" vertical="center"/>
    </xf>
    <xf numFmtId="164" fontId="21" fillId="0" borderId="15" xfId="3" applyNumberFormat="1" applyFont="1" applyBorder="1" applyAlignment="1" applyProtection="1">
      <alignment horizontal="center" vertical="center"/>
    </xf>
    <xf numFmtId="0" fontId="0" fillId="0" borderId="8" xfId="0" applyBorder="1" applyProtection="1"/>
    <xf numFmtId="0" fontId="0" fillId="0" borderId="9" xfId="0" applyBorder="1" applyProtection="1"/>
    <xf numFmtId="0" fontId="0" fillId="0" borderId="10" xfId="0" applyBorder="1" applyProtection="1"/>
    <xf numFmtId="0" fontId="8" fillId="0" borderId="8"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164" fontId="8" fillId="0" borderId="11" xfId="0" applyNumberFormat="1" applyFont="1" applyBorder="1" applyAlignment="1" applyProtection="1">
      <alignment horizontal="center" vertical="center"/>
    </xf>
    <xf numFmtId="164" fontId="8" fillId="0" borderId="0" xfId="0" applyNumberFormat="1" applyFont="1" applyBorder="1" applyAlignment="1" applyProtection="1">
      <alignment horizontal="center" vertical="center"/>
    </xf>
    <xf numFmtId="164" fontId="8" fillId="0" borderId="12" xfId="0" applyNumberFormat="1" applyFont="1" applyBorder="1" applyAlignment="1" applyProtection="1">
      <alignment horizontal="center" vertical="center"/>
    </xf>
    <xf numFmtId="0" fontId="30" fillId="0" borderId="5" xfId="0" applyFont="1" applyBorder="1" applyAlignment="1" applyProtection="1">
      <alignment vertical="top"/>
    </xf>
    <xf numFmtId="164" fontId="8" fillId="0" borderId="12" xfId="3" applyNumberFormat="1" applyFont="1" applyBorder="1" applyAlignment="1" applyProtection="1">
      <alignment horizontal="center" vertical="center"/>
    </xf>
    <xf numFmtId="164" fontId="8" fillId="0" borderId="13" xfId="0" applyNumberFormat="1" applyFont="1" applyBorder="1" applyAlignment="1" applyProtection="1">
      <alignment horizontal="center" vertical="center"/>
    </xf>
    <xf numFmtId="164" fontId="8" fillId="0" borderId="14" xfId="0" applyNumberFormat="1" applyFont="1" applyBorder="1" applyAlignment="1" applyProtection="1">
      <alignment horizontal="center" vertical="center"/>
    </xf>
    <xf numFmtId="164" fontId="8" fillId="0" borderId="15" xfId="0" applyNumberFormat="1" applyFont="1" applyBorder="1" applyAlignment="1" applyProtection="1">
      <alignment horizontal="center" vertical="center"/>
    </xf>
    <xf numFmtId="0" fontId="30" fillId="0" borderId="6" xfId="0" applyFont="1" applyBorder="1" applyAlignment="1" applyProtection="1">
      <alignment vertical="top"/>
    </xf>
    <xf numFmtId="164" fontId="8" fillId="0" borderId="15" xfId="3" applyNumberFormat="1" applyFont="1" applyBorder="1" applyAlignment="1" applyProtection="1">
      <alignment horizontal="center" vertical="center"/>
    </xf>
    <xf numFmtId="9" fontId="18" fillId="0" borderId="0" xfId="0" applyNumberFormat="1" applyFont="1" applyAlignment="1" applyProtection="1"/>
    <xf numFmtId="0" fontId="8" fillId="0" borderId="0" xfId="0" applyFont="1" applyFill="1" applyBorder="1" applyAlignment="1" applyProtection="1">
      <alignment vertical="center" wrapText="1"/>
    </xf>
    <xf numFmtId="0" fontId="8" fillId="0" borderId="8" xfId="0" applyFont="1" applyFill="1" applyBorder="1" applyAlignment="1" applyProtection="1">
      <alignment horizontal="left"/>
    </xf>
    <xf numFmtId="0" fontId="8" fillId="0" borderId="9" xfId="0" applyFont="1" applyFill="1" applyBorder="1" applyAlignment="1" applyProtection="1"/>
    <xf numFmtId="0" fontId="8" fillId="0" borderId="9" xfId="0" applyFont="1" applyFill="1" applyBorder="1" applyAlignment="1" applyProtection="1">
      <alignment horizontal="left"/>
    </xf>
    <xf numFmtId="0" fontId="8" fillId="0" borderId="10" xfId="0" applyFont="1" applyFill="1" applyBorder="1" applyAlignment="1" applyProtection="1">
      <alignment horizontal="left"/>
    </xf>
    <xf numFmtId="9" fontId="13" fillId="5" borderId="16" xfId="0" applyNumberFormat="1" applyFont="1" applyFill="1" applyBorder="1" applyAlignment="1" applyProtection="1">
      <alignment horizontal="center" vertical="center" wrapText="1"/>
    </xf>
    <xf numFmtId="9" fontId="13" fillId="5" borderId="17" xfId="0" applyNumberFormat="1" applyFont="1" applyFill="1" applyBorder="1" applyAlignment="1" applyProtection="1">
      <alignment horizontal="center" vertical="center" wrapText="1"/>
    </xf>
    <xf numFmtId="9" fontId="13" fillId="5" borderId="11" xfId="0" applyNumberFormat="1" applyFont="1" applyFill="1" applyBorder="1" applyAlignment="1" applyProtection="1">
      <alignment horizontal="center" vertical="center" wrapText="1"/>
    </xf>
    <xf numFmtId="9" fontId="13" fillId="5" borderId="0" xfId="0" applyNumberFormat="1" applyFont="1" applyFill="1" applyBorder="1" applyAlignment="1" applyProtection="1">
      <alignment horizontal="center" vertical="center" wrapText="1"/>
    </xf>
    <xf numFmtId="9" fontId="13" fillId="5" borderId="13" xfId="0" applyNumberFormat="1" applyFont="1" applyFill="1" applyBorder="1" applyAlignment="1" applyProtection="1">
      <alignment horizontal="center" vertical="center" wrapText="1"/>
    </xf>
    <xf numFmtId="9" fontId="13" fillId="5" borderId="14" xfId="0" applyNumberFormat="1" applyFont="1" applyFill="1" applyBorder="1" applyAlignment="1" applyProtection="1">
      <alignment horizontal="center" vertical="center" wrapText="1"/>
    </xf>
    <xf numFmtId="9" fontId="13" fillId="5" borderId="15" xfId="0" applyNumberFormat="1" applyFont="1" applyFill="1" applyBorder="1" applyAlignment="1" applyProtection="1">
      <alignment horizontal="center" wrapText="1"/>
    </xf>
    <xf numFmtId="0" fontId="30" fillId="0" borderId="0" xfId="0" applyFont="1" applyFill="1" applyBorder="1" applyAlignment="1" applyProtection="1">
      <alignment vertical="top" wrapText="1"/>
    </xf>
    <xf numFmtId="9" fontId="13" fillId="5" borderId="15" xfId="0" applyNumberFormat="1" applyFont="1" applyFill="1" applyBorder="1" applyAlignment="1" applyProtection="1">
      <alignment horizontal="center" vertical="center" wrapText="1"/>
    </xf>
    <xf numFmtId="164" fontId="8" fillId="0" borderId="16" xfId="0" applyNumberFormat="1" applyFont="1" applyFill="1" applyBorder="1" applyAlignment="1" applyProtection="1">
      <alignment horizontal="center"/>
    </xf>
    <xf numFmtId="164" fontId="8" fillId="0" borderId="17" xfId="0" applyNumberFormat="1" applyFont="1" applyFill="1" applyBorder="1" applyAlignment="1" applyProtection="1">
      <alignment horizontal="center"/>
    </xf>
    <xf numFmtId="164" fontId="8" fillId="0" borderId="17" xfId="0" applyNumberFormat="1" applyFont="1" applyFill="1" applyBorder="1" applyAlignment="1" applyProtection="1">
      <alignment horizontal="center" wrapText="1"/>
    </xf>
    <xf numFmtId="164" fontId="8" fillId="0" borderId="11" xfId="0" applyNumberFormat="1" applyFont="1" applyFill="1" applyBorder="1" applyAlignment="1" applyProtection="1">
      <alignment horizontal="center"/>
    </xf>
    <xf numFmtId="164" fontId="8" fillId="0" borderId="0" xfId="0" applyNumberFormat="1" applyFont="1" applyFill="1" applyBorder="1" applyAlignment="1" applyProtection="1">
      <alignment horizontal="center"/>
    </xf>
    <xf numFmtId="164" fontId="8" fillId="0" borderId="0" xfId="0" applyNumberFormat="1" applyFont="1" applyFill="1" applyBorder="1" applyAlignment="1" applyProtection="1">
      <alignment horizontal="center" wrapText="1"/>
    </xf>
    <xf numFmtId="164" fontId="8" fillId="0" borderId="13" xfId="0" applyNumberFormat="1" applyFont="1" applyFill="1" applyBorder="1" applyAlignment="1" applyProtection="1">
      <alignment horizontal="center"/>
    </xf>
    <xf numFmtId="164" fontId="8" fillId="0" borderId="14" xfId="0" applyNumberFormat="1" applyFont="1" applyFill="1" applyBorder="1" applyAlignment="1" applyProtection="1">
      <alignment horizontal="center"/>
    </xf>
    <xf numFmtId="164" fontId="8" fillId="0" borderId="14" xfId="0" applyNumberFormat="1" applyFont="1" applyFill="1" applyBorder="1" applyAlignment="1" applyProtection="1">
      <alignment horizontal="center" wrapText="1"/>
    </xf>
    <xf numFmtId="164" fontId="8" fillId="0" borderId="15" xfId="0" applyNumberFormat="1" applyFont="1" applyFill="1" applyBorder="1" applyAlignment="1" applyProtection="1">
      <alignment horizontal="center"/>
    </xf>
    <xf numFmtId="0" fontId="8" fillId="0" borderId="8"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9" fontId="13" fillId="10" borderId="11" xfId="0" applyNumberFormat="1" applyFont="1" applyFill="1" applyBorder="1" applyAlignment="1" applyProtection="1">
      <alignment horizontal="center" vertical="center" wrapText="1"/>
    </xf>
    <xf numFmtId="9" fontId="13" fillId="10" borderId="0" xfId="0" applyNumberFormat="1" applyFont="1" applyFill="1" applyBorder="1" applyAlignment="1" applyProtection="1">
      <alignment horizontal="center" vertical="center" wrapText="1"/>
    </xf>
    <xf numFmtId="9" fontId="13" fillId="10" borderId="12" xfId="0" applyNumberFormat="1" applyFont="1" applyFill="1" applyBorder="1" applyAlignment="1" applyProtection="1">
      <alignment horizontal="center" vertical="center" wrapText="1"/>
    </xf>
    <xf numFmtId="9" fontId="13" fillId="10" borderId="13" xfId="0" applyNumberFormat="1" applyFont="1" applyFill="1" applyBorder="1" applyAlignment="1" applyProtection="1">
      <alignment horizontal="center" vertical="center" wrapText="1"/>
    </xf>
    <xf numFmtId="9" fontId="13" fillId="10" borderId="14" xfId="0" applyNumberFormat="1" applyFont="1" applyFill="1" applyBorder="1" applyAlignment="1" applyProtection="1">
      <alignment horizontal="center" vertical="center" wrapText="1"/>
    </xf>
    <xf numFmtId="9" fontId="13" fillId="10" borderId="15" xfId="0" applyNumberFormat="1" applyFont="1" applyFill="1" applyBorder="1" applyAlignment="1" applyProtection="1">
      <alignment horizontal="center" vertical="center" wrapText="1"/>
    </xf>
    <xf numFmtId="0" fontId="0" fillId="0" borderId="7" xfId="0" applyBorder="1" applyProtection="1">
      <protection locked="0"/>
    </xf>
    <xf numFmtId="3" fontId="9" fillId="0" borderId="0" xfId="1" applyNumberFormat="1" applyFont="1" applyBorder="1" applyAlignment="1" applyProtection="1">
      <alignment horizontal="left" vertical="center"/>
    </xf>
    <xf numFmtId="3" fontId="10" fillId="0" borderId="0" xfId="1" applyNumberFormat="1" applyFont="1" applyBorder="1" applyAlignment="1" applyProtection="1">
      <alignment horizontal="left" vertical="center"/>
    </xf>
    <xf numFmtId="3" fontId="10" fillId="0" borderId="0" xfId="1" applyNumberFormat="1" applyFont="1" applyBorder="1" applyAlignment="1" applyProtection="1">
      <alignment horizontal="left" vertical="center" wrapText="1"/>
    </xf>
    <xf numFmtId="0" fontId="8" fillId="0" borderId="0" xfId="1" applyFont="1" applyProtection="1"/>
    <xf numFmtId="0" fontId="8" fillId="0" borderId="0" xfId="1" applyProtection="1"/>
    <xf numFmtId="3" fontId="11" fillId="0" borderId="0" xfId="1" applyNumberFormat="1" applyFont="1" applyBorder="1" applyAlignment="1" applyProtection="1">
      <alignment horizontal="left" vertical="center" wrapText="1"/>
    </xf>
    <xf numFmtId="0" fontId="12" fillId="0" borderId="0" xfId="1" applyFont="1" applyAlignment="1" applyProtection="1"/>
    <xf numFmtId="0" fontId="20" fillId="0" borderId="1" xfId="1" applyFont="1" applyBorder="1" applyAlignment="1" applyProtection="1">
      <alignment vertical="center"/>
    </xf>
    <xf numFmtId="0" fontId="8" fillId="0" borderId="1" xfId="1" applyFont="1" applyBorder="1" applyProtection="1"/>
    <xf numFmtId="0" fontId="13" fillId="0" borderId="1" xfId="1" applyFont="1" applyBorder="1" applyProtection="1"/>
    <xf numFmtId="0" fontId="8" fillId="0" borderId="1" xfId="1" applyBorder="1" applyProtection="1"/>
    <xf numFmtId="3" fontId="14" fillId="0" borderId="0" xfId="1" applyNumberFormat="1" applyFont="1" applyBorder="1" applyAlignment="1" applyProtection="1">
      <alignment horizontal="left" vertical="center" wrapText="1"/>
    </xf>
    <xf numFmtId="0" fontId="13" fillId="0" borderId="0" xfId="1" applyFont="1" applyAlignment="1" applyProtection="1"/>
    <xf numFmtId="0" fontId="15" fillId="2" borderId="2" xfId="1" applyFont="1" applyFill="1" applyBorder="1" applyAlignment="1" applyProtection="1">
      <alignment vertical="center"/>
    </xf>
    <xf numFmtId="0" fontId="8" fillId="5" borderId="0" xfId="1" applyFont="1" applyFill="1" applyProtection="1"/>
    <xf numFmtId="0" fontId="15" fillId="2" borderId="1" xfId="1" applyFont="1" applyFill="1" applyBorder="1" applyAlignment="1" applyProtection="1">
      <alignment horizontal="center" vertical="top" wrapText="1"/>
    </xf>
    <xf numFmtId="0" fontId="13" fillId="5" borderId="0" xfId="1" applyFont="1" applyFill="1" applyProtection="1"/>
    <xf numFmtId="0" fontId="13" fillId="0" borderId="0" xfId="1" applyFont="1" applyProtection="1"/>
    <xf numFmtId="3" fontId="17" fillId="0" borderId="0" xfId="1" applyNumberFormat="1" applyFont="1" applyBorder="1" applyAlignment="1" applyProtection="1">
      <alignment horizontal="left" vertical="center" wrapText="1"/>
    </xf>
    <xf numFmtId="0" fontId="18" fillId="0" borderId="0" xfId="1" applyFont="1" applyAlignment="1" applyProtection="1"/>
    <xf numFmtId="3" fontId="17" fillId="0" borderId="0" xfId="1" applyNumberFormat="1" applyFont="1" applyBorder="1" applyAlignment="1" applyProtection="1">
      <alignment horizontal="right" vertical="center" wrapText="1"/>
    </xf>
    <xf numFmtId="10" fontId="27" fillId="0" borderId="0" xfId="1" applyNumberFormat="1" applyFont="1" applyProtection="1"/>
    <xf numFmtId="0" fontId="18" fillId="0" borderId="0" xfId="1" applyFont="1" applyAlignment="1" applyProtection="1">
      <alignment horizontal="right"/>
    </xf>
    <xf numFmtId="9" fontId="13" fillId="0" borderId="1" xfId="2" applyFont="1" applyBorder="1" applyProtection="1"/>
    <xf numFmtId="0" fontId="18" fillId="0" borderId="0" xfId="1" applyNumberFormat="1" applyFont="1" applyBorder="1" applyAlignment="1" applyProtection="1">
      <alignment horizontal="right" wrapText="1"/>
    </xf>
    <xf numFmtId="0" fontId="19" fillId="5" borderId="0" xfId="1" applyFont="1" applyFill="1" applyAlignment="1" applyProtection="1">
      <alignment vertical="center"/>
    </xf>
    <xf numFmtId="9" fontId="13" fillId="0" borderId="0" xfId="2" applyNumberFormat="1" applyFont="1" applyProtection="1"/>
    <xf numFmtId="9" fontId="8" fillId="0" borderId="0" xfId="1" applyNumberFormat="1" applyProtection="1"/>
    <xf numFmtId="0" fontId="8" fillId="0" borderId="0" xfId="1" applyFont="1" applyAlignment="1" applyProtection="1">
      <alignment vertical="center"/>
    </xf>
    <xf numFmtId="0" fontId="12" fillId="0" borderId="0" xfId="1" applyFont="1" applyProtection="1"/>
    <xf numFmtId="0" fontId="19" fillId="0" borderId="0" xfId="1" applyFont="1" applyAlignment="1" applyProtection="1">
      <alignment vertical="center"/>
    </xf>
    <xf numFmtId="0" fontId="19" fillId="0" borderId="0" xfId="1" applyFont="1" applyFill="1" applyBorder="1" applyAlignment="1" applyProtection="1">
      <alignment vertical="center"/>
    </xf>
    <xf numFmtId="0" fontId="8" fillId="0" borderId="0" xfId="1" applyBorder="1" applyAlignment="1" applyProtection="1"/>
    <xf numFmtId="0" fontId="8" fillId="0" borderId="0" xfId="1" applyFill="1" applyBorder="1" applyAlignment="1" applyProtection="1"/>
    <xf numFmtId="0" fontId="15" fillId="2" borderId="2" xfId="1" applyFont="1" applyFill="1" applyBorder="1" applyAlignment="1" applyProtection="1">
      <alignment horizontal="center" vertical="center"/>
    </xf>
    <xf numFmtId="0" fontId="8" fillId="5" borderId="0" xfId="1" applyFont="1" applyFill="1" applyBorder="1" applyProtection="1"/>
    <xf numFmtId="0" fontId="21" fillId="2" borderId="2" xfId="1" applyFont="1" applyFill="1" applyBorder="1" applyAlignment="1" applyProtection="1">
      <alignment vertical="center"/>
    </xf>
    <xf numFmtId="0" fontId="8" fillId="0" borderId="0" xfId="1" applyBorder="1" applyProtection="1"/>
    <xf numFmtId="0" fontId="8" fillId="0" borderId="0" xfId="1" applyFont="1" applyBorder="1" applyAlignment="1" applyProtection="1">
      <alignment vertical="center"/>
    </xf>
    <xf numFmtId="164" fontId="0" fillId="0" borderId="0" xfId="2" applyNumberFormat="1" applyFont="1" applyAlignment="1" applyProtection="1">
      <alignment horizontal="center"/>
    </xf>
    <xf numFmtId="9" fontId="8" fillId="0" borderId="0" xfId="1" applyNumberFormat="1" applyFont="1" applyBorder="1" applyAlignment="1" applyProtection="1">
      <alignment horizontal="center" vertical="center"/>
    </xf>
    <xf numFmtId="0" fontId="8" fillId="0" borderId="0" xfId="1" applyFont="1" applyBorder="1" applyAlignment="1" applyProtection="1">
      <alignment horizontal="left" vertical="center" wrapText="1"/>
    </xf>
    <xf numFmtId="0" fontId="21" fillId="0" borderId="0" xfId="1" applyFont="1" applyBorder="1" applyAlignment="1" applyProtection="1">
      <alignment vertical="center"/>
    </xf>
    <xf numFmtId="0" fontId="8" fillId="0" borderId="1" xfId="1" applyFont="1" applyBorder="1" applyAlignment="1" applyProtection="1">
      <alignment vertical="center"/>
    </xf>
    <xf numFmtId="164" fontId="8" fillId="0" borderId="1" xfId="2" applyNumberFormat="1" applyFont="1" applyBorder="1" applyAlignment="1" applyProtection="1">
      <alignment horizontal="center" vertical="center"/>
    </xf>
    <xf numFmtId="164" fontId="8" fillId="0" borderId="1" xfId="1" applyNumberFormat="1" applyFont="1" applyBorder="1" applyAlignment="1" applyProtection="1">
      <alignment horizontal="center" vertical="center"/>
    </xf>
    <xf numFmtId="0" fontId="8" fillId="0" borderId="1" xfId="1" applyFont="1" applyBorder="1" applyAlignment="1" applyProtection="1">
      <alignment horizontal="left" vertical="center" wrapText="1"/>
    </xf>
    <xf numFmtId="0" fontId="8" fillId="0" borderId="0" xfId="1" applyAlignment="1" applyProtection="1"/>
    <xf numFmtId="0" fontId="20" fillId="0" borderId="0" xfId="1" applyFont="1" applyAlignment="1" applyProtection="1">
      <alignment vertical="center"/>
    </xf>
    <xf numFmtId="0" fontId="9" fillId="0" borderId="0" xfId="1" applyFont="1" applyAlignment="1" applyProtection="1">
      <alignment vertical="center"/>
    </xf>
    <xf numFmtId="0" fontId="8" fillId="0" borderId="0" xfId="1" applyAlignment="1" applyProtection="1">
      <alignment horizontal="left"/>
    </xf>
    <xf numFmtId="0" fontId="21" fillId="2" borderId="2" xfId="1" applyFont="1" applyFill="1" applyBorder="1" applyAlignment="1" applyProtection="1">
      <alignment horizontal="left" vertical="center" wrapText="1"/>
    </xf>
    <xf numFmtId="0" fontId="8" fillId="2" borderId="2" xfId="1" applyFont="1" applyFill="1" applyBorder="1" applyAlignment="1" applyProtection="1"/>
    <xf numFmtId="0" fontId="21" fillId="2" borderId="2" xfId="1" applyFont="1" applyFill="1" applyBorder="1" applyAlignment="1" applyProtection="1">
      <alignment horizontal="center" vertical="center" wrapText="1"/>
    </xf>
    <xf numFmtId="0" fontId="22" fillId="2" borderId="2" xfId="1" applyFont="1" applyFill="1" applyBorder="1" applyAlignment="1" applyProtection="1">
      <alignment horizontal="center" vertical="center" wrapText="1"/>
    </xf>
    <xf numFmtId="0" fontId="21" fillId="0" borderId="0" xfId="1" applyFont="1" applyFill="1" applyBorder="1" applyAlignment="1" applyProtection="1">
      <alignment horizontal="center" vertical="center" wrapText="1"/>
    </xf>
    <xf numFmtId="0" fontId="21" fillId="0" borderId="0" xfId="1" applyFont="1" applyFill="1" applyBorder="1" applyAlignment="1" applyProtection="1"/>
    <xf numFmtId="0" fontId="21" fillId="0" borderId="0" xfId="1" applyFont="1" applyFill="1" applyBorder="1" applyAlignment="1" applyProtection="1">
      <alignment wrapText="1"/>
    </xf>
    <xf numFmtId="3" fontId="8" fillId="0" borderId="0" xfId="1" applyNumberFormat="1" applyFont="1" applyFill="1" applyBorder="1" applyAlignment="1" applyProtection="1">
      <alignment horizontal="center" wrapText="1"/>
    </xf>
    <xf numFmtId="165" fontId="12" fillId="0" borderId="0" xfId="2" applyNumberFormat="1" applyFont="1" applyAlignment="1" applyProtection="1"/>
    <xf numFmtId="165" fontId="12" fillId="0" borderId="0" xfId="2" applyNumberFormat="1" applyFont="1" applyProtection="1"/>
    <xf numFmtId="0" fontId="8" fillId="0" borderId="0" xfId="1" applyFont="1" applyFill="1" applyBorder="1" applyAlignment="1" applyProtection="1"/>
    <xf numFmtId="0" fontId="21" fillId="0" borderId="1" xfId="1" applyFont="1" applyBorder="1" applyProtection="1"/>
    <xf numFmtId="0" fontId="21" fillId="0" borderId="1" xfId="1" applyFont="1" applyFill="1" applyBorder="1" applyAlignment="1" applyProtection="1"/>
    <xf numFmtId="0" fontId="21" fillId="0" borderId="1" xfId="1" applyFont="1" applyFill="1" applyBorder="1" applyAlignment="1" applyProtection="1">
      <alignment wrapText="1"/>
    </xf>
    <xf numFmtId="3" fontId="8" fillId="0" borderId="1" xfId="1" applyNumberFormat="1" applyFont="1" applyFill="1" applyBorder="1" applyAlignment="1" applyProtection="1">
      <alignment horizontal="center" wrapText="1"/>
    </xf>
    <xf numFmtId="165" fontId="12" fillId="0" borderId="1" xfId="2" applyNumberFormat="1" applyFont="1" applyBorder="1" applyAlignment="1" applyProtection="1"/>
    <xf numFmtId="0" fontId="8" fillId="0" borderId="0" xfId="1" applyFont="1" applyFill="1" applyBorder="1" applyAlignment="1" applyProtection="1">
      <alignment horizontal="left"/>
    </xf>
    <xf numFmtId="9" fontId="13" fillId="10" borderId="0" xfId="1" applyNumberFormat="1" applyFont="1" applyFill="1" applyBorder="1" applyAlignment="1" applyProtection="1">
      <alignment horizontal="center" wrapText="1"/>
    </xf>
    <xf numFmtId="165" fontId="12" fillId="0" borderId="0" xfId="2" applyNumberFormat="1" applyFont="1" applyBorder="1" applyAlignment="1" applyProtection="1"/>
    <xf numFmtId="9" fontId="25" fillId="0" borderId="0" xfId="1" applyNumberFormat="1" applyFont="1" applyBorder="1" applyAlignment="1" applyProtection="1">
      <alignment horizontal="center"/>
    </xf>
    <xf numFmtId="0" fontId="25" fillId="0" borderId="0" xfId="1" applyFont="1" applyAlignment="1" applyProtection="1">
      <alignment horizontal="right" vertical="center"/>
    </xf>
    <xf numFmtId="0" fontId="25" fillId="0" borderId="0" xfId="1" applyFont="1" applyAlignment="1" applyProtection="1">
      <alignment horizontal="right"/>
    </xf>
    <xf numFmtId="0" fontId="8" fillId="0" borderId="0" xfId="1" applyFill="1" applyProtection="1"/>
    <xf numFmtId="0" fontId="19" fillId="0" borderId="0" xfId="1" applyFont="1" applyProtection="1"/>
    <xf numFmtId="0" fontId="21" fillId="0" borderId="0" xfId="1" applyFont="1" applyProtection="1"/>
    <xf numFmtId="0" fontId="26" fillId="0" borderId="0" xfId="1" applyFont="1" applyProtection="1"/>
    <xf numFmtId="0" fontId="8" fillId="0" borderId="0" xfId="1" applyFont="1" applyFill="1" applyBorder="1" applyAlignment="1" applyProtection="1">
      <alignment horizontal="center" vertical="center"/>
    </xf>
    <xf numFmtId="0" fontId="8" fillId="0" borderId="0" xfId="1" applyFont="1" applyBorder="1" applyAlignment="1" applyProtection="1">
      <alignment horizontal="center" vertical="center"/>
    </xf>
    <xf numFmtId="0" fontId="24" fillId="0" borderId="0" xfId="1" applyFont="1" applyBorder="1" applyProtection="1"/>
    <xf numFmtId="0" fontId="24" fillId="0" borderId="0" xfId="1" applyFont="1" applyBorder="1" applyAlignment="1" applyProtection="1">
      <alignment horizontal="center" vertical="center" wrapText="1"/>
    </xf>
    <xf numFmtId="0" fontId="24" fillId="0" borderId="0" xfId="1" applyFont="1" applyBorder="1" applyAlignment="1" applyProtection="1">
      <alignment horizontal="center" vertical="center"/>
    </xf>
    <xf numFmtId="3" fontId="10" fillId="0" borderId="0" xfId="0" applyNumberFormat="1" applyFont="1" applyBorder="1" applyAlignment="1" applyProtection="1">
      <alignment horizontal="left" vertical="center"/>
    </xf>
    <xf numFmtId="3" fontId="10" fillId="0" borderId="0" xfId="0" applyNumberFormat="1" applyFont="1" applyBorder="1" applyAlignment="1" applyProtection="1">
      <alignment horizontal="left" vertical="center" wrapText="1"/>
    </xf>
    <xf numFmtId="3" fontId="11" fillId="0" borderId="0" xfId="0" applyNumberFormat="1" applyFont="1" applyBorder="1" applyAlignment="1" applyProtection="1">
      <alignment horizontal="left" vertical="center" wrapText="1"/>
    </xf>
    <xf numFmtId="0" fontId="12" fillId="0" borderId="0" xfId="0" applyFont="1" applyAlignment="1" applyProtection="1"/>
    <xf numFmtId="0" fontId="20" fillId="0" borderId="1" xfId="0" applyFont="1" applyBorder="1" applyAlignment="1" applyProtection="1">
      <alignment vertical="center"/>
    </xf>
    <xf numFmtId="0" fontId="12" fillId="0" borderId="1" xfId="0" applyFont="1" applyBorder="1" applyProtection="1"/>
    <xf numFmtId="0" fontId="13" fillId="0" borderId="0" xfId="0" applyFont="1" applyProtection="1"/>
    <xf numFmtId="3" fontId="14" fillId="0" borderId="0" xfId="0" applyNumberFormat="1" applyFont="1" applyBorder="1" applyAlignment="1" applyProtection="1">
      <alignment horizontal="left" vertical="center" wrapText="1"/>
    </xf>
    <xf numFmtId="0" fontId="13" fillId="0" borderId="0" xfId="0" applyFont="1" applyAlignment="1" applyProtection="1"/>
    <xf numFmtId="0" fontId="15" fillId="2" borderId="1" xfId="1" applyFont="1" applyFill="1" applyBorder="1" applyAlignment="1" applyProtection="1">
      <alignment horizontal="left" vertical="center"/>
    </xf>
    <xf numFmtId="0" fontId="15" fillId="0" borderId="0" xfId="1" applyFont="1" applyBorder="1" applyAlignment="1" applyProtection="1">
      <alignment horizontal="left" vertical="center"/>
    </xf>
    <xf numFmtId="0" fontId="13" fillId="0" borderId="0" xfId="1" applyFont="1" applyBorder="1" applyProtection="1"/>
    <xf numFmtId="9" fontId="8" fillId="0" borderId="0" xfId="0" applyNumberFormat="1" applyFont="1" applyFill="1" applyProtection="1"/>
    <xf numFmtId="3" fontId="17" fillId="0" borderId="0" xfId="0" applyNumberFormat="1" applyFont="1" applyBorder="1" applyAlignment="1" applyProtection="1">
      <alignment horizontal="left" vertical="center" wrapText="1"/>
    </xf>
    <xf numFmtId="0" fontId="18" fillId="0" borderId="0" xfId="0" applyFont="1" applyAlignment="1" applyProtection="1"/>
    <xf numFmtId="9" fontId="13" fillId="0" borderId="0" xfId="2" applyFont="1" applyBorder="1" applyProtection="1"/>
    <xf numFmtId="0" fontId="13" fillId="0" borderId="0" xfId="0" applyFont="1" applyBorder="1" applyProtection="1"/>
    <xf numFmtId="9" fontId="13" fillId="0" borderId="0" xfId="0" applyNumberFormat="1" applyFont="1" applyFill="1" applyProtection="1"/>
    <xf numFmtId="0" fontId="18" fillId="0" borderId="0" xfId="0" applyFont="1" applyProtection="1"/>
    <xf numFmtId="0" fontId="18" fillId="0" borderId="0" xfId="1" applyFont="1" applyProtection="1"/>
    <xf numFmtId="0" fontId="13" fillId="0" borderId="1" xfId="0" applyFont="1" applyBorder="1" applyAlignment="1" applyProtection="1">
      <alignment horizontal="center"/>
    </xf>
    <xf numFmtId="9" fontId="0" fillId="0" borderId="1" xfId="0" applyNumberFormat="1" applyBorder="1" applyProtection="1"/>
    <xf numFmtId="10" fontId="27" fillId="0" borderId="0" xfId="0" applyNumberFormat="1" applyFont="1" applyProtection="1"/>
    <xf numFmtId="0" fontId="18" fillId="0" borderId="0" xfId="0" applyFont="1" applyAlignment="1" applyProtection="1">
      <alignment horizontal="right"/>
    </xf>
    <xf numFmtId="9" fontId="18" fillId="0" borderId="0" xfId="3" applyFont="1" applyProtection="1"/>
    <xf numFmtId="9" fontId="13" fillId="0" borderId="0" xfId="3" applyFont="1" applyProtection="1"/>
    <xf numFmtId="9" fontId="0" fillId="0" borderId="0" xfId="0" applyNumberFormat="1" applyProtection="1"/>
    <xf numFmtId="0" fontId="13" fillId="0" borderId="0" xfId="0" applyFont="1" applyAlignment="1" applyProtection="1">
      <alignment horizontal="center"/>
    </xf>
    <xf numFmtId="9" fontId="13" fillId="0" borderId="0" xfId="2" applyFont="1" applyProtection="1"/>
    <xf numFmtId="0" fontId="12" fillId="0" borderId="0" xfId="0" applyFont="1" applyProtection="1"/>
    <xf numFmtId="0" fontId="0" fillId="0" borderId="0" xfId="0" applyBorder="1" applyAlignment="1" applyProtection="1"/>
    <xf numFmtId="9" fontId="8" fillId="0" borderId="0" xfId="0" applyNumberFormat="1" applyFont="1" applyBorder="1" applyAlignment="1" applyProtection="1">
      <alignment horizontal="center" vertical="center"/>
    </xf>
    <xf numFmtId="0" fontId="0" fillId="0" borderId="0" xfId="0" applyFill="1" applyBorder="1" applyAlignment="1" applyProtection="1"/>
    <xf numFmtId="0" fontId="21" fillId="4" borderId="2" xfId="0" applyFont="1" applyFill="1" applyBorder="1" applyAlignment="1" applyProtection="1">
      <alignment vertical="center"/>
    </xf>
    <xf numFmtId="0" fontId="8" fillId="4" borderId="2" xfId="0" applyFont="1" applyFill="1" applyBorder="1" applyProtection="1"/>
    <xf numFmtId="0" fontId="0" fillId="0" borderId="0" xfId="0" applyBorder="1" applyProtection="1"/>
    <xf numFmtId="0" fontId="8" fillId="0" borderId="0" xfId="0" applyFont="1" applyBorder="1" applyAlignment="1" applyProtection="1">
      <alignment vertical="center"/>
    </xf>
    <xf numFmtId="0" fontId="8" fillId="0" borderId="0" xfId="0" applyFont="1" applyBorder="1" applyAlignment="1" applyProtection="1">
      <alignment horizontal="left" vertical="center" wrapText="1"/>
    </xf>
    <xf numFmtId="0" fontId="8" fillId="0" borderId="1" xfId="0" applyFont="1" applyBorder="1" applyAlignment="1" applyProtection="1">
      <alignment vertical="center"/>
    </xf>
    <xf numFmtId="164" fontId="8" fillId="0" borderId="1" xfId="0" applyNumberFormat="1" applyFont="1" applyBorder="1" applyAlignment="1" applyProtection="1">
      <alignment horizontal="center" vertical="center"/>
    </xf>
    <xf numFmtId="0" fontId="8" fillId="0" borderId="1" xfId="0" applyFont="1" applyBorder="1" applyAlignment="1" applyProtection="1">
      <alignment horizontal="left" vertical="center" wrapText="1"/>
    </xf>
    <xf numFmtId="164" fontId="8" fillId="0" borderId="0" xfId="2" applyNumberFormat="1" applyFont="1" applyBorder="1" applyAlignment="1" applyProtection="1">
      <alignment horizontal="center" vertical="center"/>
    </xf>
    <xf numFmtId="0" fontId="20" fillId="0" borderId="0" xfId="0" applyFont="1" applyAlignment="1" applyProtection="1">
      <alignment vertical="center"/>
    </xf>
    <xf numFmtId="0" fontId="9" fillId="0" borderId="0" xfId="0" applyFont="1" applyAlignment="1" applyProtection="1">
      <alignment vertical="center"/>
    </xf>
    <xf numFmtId="0" fontId="0" fillId="0" borderId="0" xfId="0" applyAlignment="1" applyProtection="1">
      <alignment horizontal="left"/>
    </xf>
    <xf numFmtId="0" fontId="21" fillId="2" borderId="2" xfId="0" applyFont="1" applyFill="1" applyBorder="1" applyAlignment="1" applyProtection="1">
      <alignment vertical="center" wrapText="1"/>
    </xf>
    <xf numFmtId="0" fontId="22" fillId="2"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24" fillId="2" borderId="2" xfId="1" applyFont="1" applyFill="1" applyBorder="1" applyProtection="1"/>
    <xf numFmtId="0" fontId="21" fillId="0" borderId="0" xfId="0" applyFont="1" applyFill="1" applyBorder="1" applyAlignment="1" applyProtection="1">
      <alignment horizontal="center" vertical="center" wrapText="1"/>
    </xf>
    <xf numFmtId="0" fontId="8" fillId="0" borderId="0" xfId="0" applyFont="1" applyProtection="1"/>
    <xf numFmtId="0" fontId="21" fillId="0" borderId="0" xfId="0" applyFont="1" applyFill="1" applyBorder="1" applyAlignment="1" applyProtection="1"/>
    <xf numFmtId="0" fontId="21" fillId="0" borderId="0" xfId="0" applyFont="1" applyFill="1" applyBorder="1" applyAlignment="1" applyProtection="1">
      <alignment wrapText="1"/>
    </xf>
    <xf numFmtId="0" fontId="8" fillId="0" borderId="0" xfId="0" applyFont="1" applyFill="1" applyBorder="1" applyAlignment="1" applyProtection="1"/>
    <xf numFmtId="0" fontId="8" fillId="0" borderId="0" xfId="0" applyFont="1" applyFill="1" applyBorder="1" applyAlignment="1" applyProtection="1">
      <alignment horizontal="left"/>
    </xf>
    <xf numFmtId="3" fontId="8" fillId="0" borderId="0" xfId="0" applyNumberFormat="1" applyFont="1" applyFill="1" applyBorder="1" applyAlignment="1" applyProtection="1">
      <alignment horizontal="center" wrapText="1"/>
    </xf>
    <xf numFmtId="9" fontId="8" fillId="0" borderId="0" xfId="2" applyFont="1" applyAlignment="1" applyProtection="1">
      <alignment horizontal="center"/>
    </xf>
    <xf numFmtId="0" fontId="8" fillId="0" borderId="0" xfId="0" applyFont="1" applyFill="1" applyBorder="1" applyAlignment="1" applyProtection="1">
      <alignment horizontal="left" wrapText="1"/>
    </xf>
    <xf numFmtId="0" fontId="8" fillId="0" borderId="0" xfId="0" applyFont="1" applyFill="1" applyBorder="1" applyAlignment="1" applyProtection="1">
      <alignment wrapText="1"/>
    </xf>
    <xf numFmtId="9" fontId="0" fillId="0" borderId="0" xfId="2" applyFont="1" applyAlignment="1" applyProtection="1">
      <alignment horizontal="center"/>
    </xf>
    <xf numFmtId="0" fontId="8" fillId="0" borderId="1" xfId="1" applyFont="1" applyFill="1" applyBorder="1" applyAlignment="1" applyProtection="1">
      <alignment horizontal="left"/>
    </xf>
    <xf numFmtId="0" fontId="21" fillId="0" borderId="1" xfId="0" applyFont="1" applyFill="1" applyBorder="1" applyAlignment="1" applyProtection="1"/>
    <xf numFmtId="0" fontId="21" fillId="0" borderId="1" xfId="0" applyFont="1" applyFill="1" applyBorder="1" applyAlignment="1" applyProtection="1">
      <alignment wrapText="1"/>
    </xf>
    <xf numFmtId="0" fontId="8" fillId="0" borderId="1" xfId="0" applyFont="1" applyFill="1" applyBorder="1" applyAlignment="1" applyProtection="1">
      <alignment horizontal="left"/>
    </xf>
    <xf numFmtId="3" fontId="8" fillId="0" borderId="1" xfId="0" applyNumberFormat="1" applyFont="1" applyFill="1" applyBorder="1" applyAlignment="1" applyProtection="1">
      <alignment horizontal="center" wrapText="1"/>
    </xf>
    <xf numFmtId="0" fontId="7" fillId="0" borderId="0" xfId="0" applyFont="1" applyFill="1" applyBorder="1" applyAlignment="1" applyProtection="1">
      <alignment horizontal="left"/>
    </xf>
    <xf numFmtId="9" fontId="25" fillId="0" borderId="0" xfId="0" applyNumberFormat="1" applyFont="1" applyBorder="1" applyAlignment="1" applyProtection="1">
      <alignment horizontal="center"/>
    </xf>
    <xf numFmtId="0" fontId="19" fillId="5" borderId="0" xfId="0" applyFont="1" applyFill="1" applyAlignment="1" applyProtection="1">
      <alignment vertical="center"/>
    </xf>
    <xf numFmtId="0" fontId="25" fillId="0" borderId="0" xfId="0" applyFont="1" applyAlignment="1" applyProtection="1">
      <alignment horizontal="right"/>
    </xf>
    <xf numFmtId="0" fontId="21" fillId="0" borderId="0" xfId="0" applyFont="1" applyProtection="1"/>
    <xf numFmtId="0" fontId="26" fillId="0" borderId="0" xfId="0" applyFont="1" applyProtection="1"/>
    <xf numFmtId="0" fontId="8" fillId="0"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24" fillId="0" borderId="0" xfId="0" applyFont="1" applyBorder="1" applyProtection="1"/>
    <xf numFmtId="0" fontId="24" fillId="0" borderId="0" xfId="0" applyFont="1" applyBorder="1" applyAlignment="1" applyProtection="1">
      <alignment horizontal="center" vertical="center" wrapText="1"/>
    </xf>
    <xf numFmtId="0" fontId="24" fillId="0" borderId="0" xfId="0" applyFont="1" applyBorder="1" applyAlignment="1" applyProtection="1">
      <alignment horizontal="center" vertical="center"/>
    </xf>
    <xf numFmtId="9" fontId="34" fillId="0" borderId="0" xfId="0" applyNumberFormat="1" applyFont="1" applyBorder="1" applyAlignment="1" applyProtection="1">
      <alignment horizontal="left" vertical="center" wrapText="1"/>
    </xf>
    <xf numFmtId="9" fontId="34" fillId="0" borderId="0" xfId="0" applyNumberFormat="1" applyFont="1" applyAlignment="1" applyProtection="1"/>
    <xf numFmtId="9" fontId="35" fillId="0" borderId="0" xfId="0" applyNumberFormat="1" applyFont="1" applyFill="1" applyProtection="1"/>
    <xf numFmtId="9" fontId="8" fillId="3" borderId="0" xfId="0" applyNumberFormat="1" applyFont="1" applyFill="1" applyAlignment="1" applyProtection="1">
      <alignment horizontal="center" vertical="center"/>
      <protection hidden="1"/>
    </xf>
    <xf numFmtId="164" fontId="8" fillId="0" borderId="0" xfId="3" applyNumberFormat="1" applyFont="1" applyBorder="1" applyAlignment="1" applyProtection="1">
      <alignment horizontal="center" vertical="center"/>
      <protection hidden="1"/>
    </xf>
    <xf numFmtId="164" fontId="21" fillId="0" borderId="0" xfId="3" applyNumberFormat="1" applyFont="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164" fontId="8" fillId="0" borderId="0" xfId="0" applyNumberFormat="1" applyFont="1" applyFill="1" applyBorder="1" applyAlignment="1" applyProtection="1">
      <alignment horizontal="center"/>
      <protection hidden="1"/>
    </xf>
    <xf numFmtId="164" fontId="8" fillId="0" borderId="1" xfId="0" applyNumberFormat="1" applyFont="1" applyFill="1" applyBorder="1" applyAlignment="1" applyProtection="1">
      <alignment horizontal="center"/>
      <protection hidden="1"/>
    </xf>
    <xf numFmtId="9" fontId="13" fillId="5" borderId="0" xfId="0" applyNumberFormat="1" applyFont="1" applyFill="1" applyBorder="1" applyAlignment="1" applyProtection="1">
      <alignment horizontal="center" vertical="center" wrapText="1"/>
      <protection hidden="1"/>
    </xf>
    <xf numFmtId="9" fontId="13" fillId="5" borderId="1" xfId="0" applyNumberFormat="1" applyFont="1" applyFill="1" applyBorder="1" applyAlignment="1" applyProtection="1">
      <alignment horizontal="center" vertical="center" wrapText="1"/>
      <protection hidden="1"/>
    </xf>
    <xf numFmtId="3" fontId="9" fillId="0" borderId="0" xfId="1" applyNumberFormat="1" applyFont="1" applyBorder="1" applyAlignment="1" applyProtection="1">
      <alignment horizontal="left" vertical="center"/>
      <protection hidden="1"/>
    </xf>
    <xf numFmtId="9" fontId="8" fillId="3" borderId="0" xfId="1" applyNumberFormat="1" applyFont="1" applyFill="1" applyAlignment="1" applyProtection="1">
      <alignment horizontal="center" vertical="center"/>
      <protection hidden="1"/>
    </xf>
    <xf numFmtId="0" fontId="8" fillId="2" borderId="2" xfId="1" applyFont="1" applyFill="1" applyBorder="1" applyProtection="1">
      <protection hidden="1"/>
    </xf>
    <xf numFmtId="164" fontId="8" fillId="0" borderId="0" xfId="1" applyNumberFormat="1" applyFont="1" applyBorder="1" applyAlignment="1" applyProtection="1">
      <alignment horizontal="center" vertical="center"/>
      <protection hidden="1"/>
    </xf>
    <xf numFmtId="9" fontId="13" fillId="10" borderId="0" xfId="1" applyNumberFormat="1" applyFont="1" applyFill="1" applyBorder="1" applyAlignment="1" applyProtection="1">
      <alignment horizontal="center" vertical="center" wrapText="1"/>
      <protection hidden="1"/>
    </xf>
    <xf numFmtId="9" fontId="13" fillId="10" borderId="1" xfId="1" applyNumberFormat="1" applyFont="1" applyFill="1" applyBorder="1" applyAlignment="1" applyProtection="1">
      <alignment horizontal="center" vertical="center" wrapText="1"/>
      <protection hidden="1"/>
    </xf>
    <xf numFmtId="0" fontId="7" fillId="0" borderId="0" xfId="0" applyFont="1" applyProtection="1"/>
    <xf numFmtId="0" fontId="35" fillId="0" borderId="0" xfId="0" applyFont="1" applyFill="1"/>
    <xf numFmtId="0" fontId="7" fillId="0" borderId="0" xfId="1" applyFont="1" applyProtection="1"/>
    <xf numFmtId="0" fontId="36" fillId="0" borderId="0" xfId="0" applyFont="1" applyProtection="1"/>
    <xf numFmtId="0" fontId="37" fillId="0" borderId="0" xfId="0" applyFont="1" applyFill="1"/>
    <xf numFmtId="0" fontId="37" fillId="0" borderId="0" xfId="0" applyFont="1" applyFill="1" applyProtection="1"/>
    <xf numFmtId="10" fontId="37" fillId="0" borderId="0" xfId="0" applyNumberFormat="1" applyFont="1" applyFill="1" applyProtection="1"/>
    <xf numFmtId="1" fontId="37" fillId="0" borderId="0" xfId="0" applyNumberFormat="1" applyFont="1" applyFill="1" applyProtection="1"/>
    <xf numFmtId="9" fontId="37" fillId="0" borderId="0" xfId="3" applyFont="1" applyFill="1" applyProtection="1"/>
    <xf numFmtId="0" fontId="37" fillId="0" borderId="0" xfId="0" applyFont="1" applyFill="1" applyAlignment="1" applyProtection="1">
      <alignment horizontal="right"/>
    </xf>
    <xf numFmtId="9" fontId="37" fillId="0" borderId="0" xfId="0" applyNumberFormat="1" applyFont="1" applyFill="1" applyProtection="1"/>
    <xf numFmtId="1" fontId="37" fillId="0" borderId="0" xfId="0" applyNumberFormat="1" applyFont="1" applyFill="1"/>
    <xf numFmtId="9" fontId="37" fillId="0" borderId="0" xfId="0" applyNumberFormat="1" applyFont="1" applyFill="1" applyBorder="1" applyAlignment="1" applyProtection="1">
      <alignment horizontal="left" vertical="center" wrapText="1"/>
    </xf>
    <xf numFmtId="9" fontId="37" fillId="0" borderId="0" xfId="0" applyNumberFormat="1" applyFont="1" applyFill="1" applyAlignment="1" applyProtection="1"/>
    <xf numFmtId="0" fontId="36" fillId="0" borderId="0" xfId="1" applyFont="1" applyProtection="1"/>
    <xf numFmtId="9" fontId="8" fillId="0" borderId="0" xfId="3" applyNumberFormat="1" applyFont="1" applyBorder="1" applyAlignment="1" applyProtection="1">
      <alignment horizontal="center" vertical="center"/>
      <protection hidden="1"/>
    </xf>
    <xf numFmtId="9" fontId="8" fillId="0" borderId="1" xfId="3" applyNumberFormat="1" applyFont="1" applyBorder="1" applyAlignment="1" applyProtection="1">
      <alignment horizontal="center" vertical="center"/>
      <protection hidden="1"/>
    </xf>
    <xf numFmtId="9" fontId="13" fillId="0" borderId="16" xfId="0" applyNumberFormat="1" applyFont="1" applyBorder="1" applyAlignment="1" applyProtection="1"/>
    <xf numFmtId="9" fontId="13" fillId="0" borderId="17" xfId="0" applyNumberFormat="1" applyFont="1" applyBorder="1" applyAlignment="1" applyProtection="1"/>
    <xf numFmtId="9" fontId="8" fillId="0" borderId="17" xfId="0" applyNumberFormat="1" applyFont="1" applyBorder="1" applyProtection="1"/>
    <xf numFmtId="9" fontId="13" fillId="0" borderId="18" xfId="0" applyNumberFormat="1" applyFont="1" applyBorder="1" applyAlignment="1" applyProtection="1"/>
    <xf numFmtId="9" fontId="13" fillId="0" borderId="11" xfId="0" applyNumberFormat="1" applyFont="1" applyBorder="1" applyAlignment="1" applyProtection="1"/>
    <xf numFmtId="9" fontId="13" fillId="0" borderId="0" xfId="0" applyNumberFormat="1" applyFont="1" applyBorder="1" applyAlignment="1" applyProtection="1"/>
    <xf numFmtId="9" fontId="8" fillId="0" borderId="0" xfId="0" applyNumberFormat="1" applyFont="1" applyBorder="1" applyProtection="1"/>
    <xf numFmtId="9" fontId="13" fillId="0" borderId="12" xfId="0" applyNumberFormat="1" applyFont="1" applyBorder="1" applyAlignment="1" applyProtection="1"/>
    <xf numFmtId="9" fontId="13" fillId="0" borderId="13" xfId="0" applyNumberFormat="1" applyFont="1" applyBorder="1" applyAlignment="1" applyProtection="1"/>
    <xf numFmtId="9" fontId="13" fillId="0" borderId="14" xfId="0" applyNumberFormat="1" applyFont="1" applyBorder="1" applyAlignment="1" applyProtection="1"/>
    <xf numFmtId="9" fontId="8" fillId="0" borderId="14" xfId="0" applyNumberFormat="1" applyFont="1" applyBorder="1" applyProtection="1"/>
    <xf numFmtId="9" fontId="13" fillId="0" borderId="15" xfId="0" applyNumberFormat="1" applyFont="1" applyBorder="1" applyAlignment="1" applyProtection="1"/>
    <xf numFmtId="0" fontId="39" fillId="0" borderId="0" xfId="10" applyFont="1" applyAlignment="1">
      <alignment horizontal="left" vertical="top" wrapText="1"/>
    </xf>
    <xf numFmtId="0" fontId="4" fillId="0" borderId="0" xfId="10" applyAlignment="1">
      <alignment horizontal="left" vertical="top" wrapText="1"/>
    </xf>
    <xf numFmtId="0" fontId="40" fillId="0" borderId="0" xfId="10" applyFont="1" applyAlignment="1">
      <alignment horizontal="left" vertical="top" wrapText="1"/>
    </xf>
    <xf numFmtId="0" fontId="41" fillId="0" borderId="0" xfId="10" applyFont="1" applyAlignment="1">
      <alignment horizontal="left" vertical="top" wrapText="1"/>
    </xf>
    <xf numFmtId="0" fontId="3" fillId="0" borderId="0" xfId="10" applyFont="1" applyAlignment="1">
      <alignment horizontal="left" vertical="top" wrapText="1"/>
    </xf>
    <xf numFmtId="0" fontId="43" fillId="0" borderId="0" xfId="10" applyFont="1" applyAlignment="1">
      <alignment horizontal="left" vertical="top" wrapText="1"/>
    </xf>
    <xf numFmtId="0" fontId="45" fillId="14" borderId="0" xfId="10" applyFont="1" applyFill="1" applyAlignment="1">
      <alignment horizontal="left" vertical="top" wrapText="1"/>
    </xf>
    <xf numFmtId="0" fontId="46" fillId="5" borderId="0" xfId="10" applyFont="1" applyFill="1" applyBorder="1" applyAlignment="1">
      <alignment horizontal="left" vertical="top" wrapText="1"/>
    </xf>
    <xf numFmtId="0" fontId="47" fillId="0" borderId="0" xfId="10" applyFont="1" applyAlignment="1">
      <alignment horizontal="left" vertical="top" wrapText="1" indent="1"/>
    </xf>
    <xf numFmtId="0" fontId="48" fillId="5" borderId="0" xfId="10" applyFont="1" applyFill="1" applyBorder="1" applyAlignment="1">
      <alignment horizontal="left" vertical="top" wrapText="1"/>
    </xf>
    <xf numFmtId="0" fontId="48" fillId="0" borderId="0" xfId="10" applyFont="1" applyBorder="1" applyAlignment="1">
      <alignment horizontal="left" vertical="top" wrapText="1"/>
    </xf>
    <xf numFmtId="0" fontId="4" fillId="5" borderId="0" xfId="10" applyFill="1" applyAlignment="1">
      <alignment horizontal="left" vertical="top" wrapText="1"/>
    </xf>
    <xf numFmtId="0" fontId="48" fillId="0" borderId="0" xfId="10" applyFont="1" applyAlignment="1">
      <alignment horizontal="left" vertical="top" wrapText="1"/>
    </xf>
    <xf numFmtId="14" fontId="3" fillId="0" borderId="0" xfId="10" applyNumberFormat="1" applyFont="1" applyAlignment="1">
      <alignment horizontal="left" vertical="top"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29" fillId="0" borderId="10" xfId="0" applyFont="1" applyBorder="1" applyAlignment="1" applyProtection="1">
      <alignment horizontal="center" vertical="center" wrapText="1"/>
    </xf>
    <xf numFmtId="9" fontId="8" fillId="0" borderId="12" xfId="0" applyNumberFormat="1" applyFont="1" applyFill="1" applyBorder="1" applyAlignment="1" applyProtection="1">
      <alignment vertical="center" wrapText="1"/>
    </xf>
    <xf numFmtId="0" fontId="30" fillId="0" borderId="16" xfId="0" applyFont="1" applyBorder="1" applyAlignment="1" applyProtection="1">
      <alignment vertical="top" wrapText="1"/>
    </xf>
    <xf numFmtId="9" fontId="13" fillId="5" borderId="18" xfId="0" applyNumberFormat="1" applyFont="1" applyFill="1" applyBorder="1" applyAlignment="1" applyProtection="1">
      <alignment horizontal="center" wrapText="1"/>
    </xf>
    <xf numFmtId="0" fontId="30" fillId="0" borderId="11" xfId="0" applyFont="1" applyBorder="1" applyAlignment="1" applyProtection="1">
      <alignment vertical="top" wrapText="1"/>
    </xf>
    <xf numFmtId="9" fontId="13" fillId="5" borderId="12" xfId="0" applyNumberFormat="1" applyFont="1" applyFill="1" applyBorder="1" applyAlignment="1" applyProtection="1">
      <alignment horizontal="center" wrapText="1"/>
    </xf>
    <xf numFmtId="0" fontId="30" fillId="0" borderId="13" xfId="0" applyFont="1" applyBorder="1" applyAlignment="1" applyProtection="1">
      <alignment vertical="top" wrapText="1"/>
    </xf>
    <xf numFmtId="0" fontId="30" fillId="0" borderId="4" xfId="0" applyFont="1" applyBorder="1" applyAlignment="1" applyProtection="1">
      <alignment vertical="top" wrapText="1"/>
    </xf>
    <xf numFmtId="9" fontId="13" fillId="5" borderId="18" xfId="0" applyNumberFormat="1" applyFont="1" applyFill="1" applyBorder="1" applyAlignment="1" applyProtection="1">
      <alignment horizontal="center" vertical="center" wrapText="1"/>
    </xf>
    <xf numFmtId="9" fontId="13" fillId="5" borderId="12" xfId="0" applyNumberFormat="1" applyFont="1" applyFill="1" applyBorder="1" applyAlignment="1" applyProtection="1">
      <alignment horizontal="center" vertical="center" wrapText="1"/>
    </xf>
    <xf numFmtId="164" fontId="8" fillId="0" borderId="18" xfId="0" applyNumberFormat="1" applyFont="1" applyFill="1" applyBorder="1" applyAlignment="1" applyProtection="1">
      <alignment horizontal="center"/>
    </xf>
    <xf numFmtId="164" fontId="8" fillId="0" borderId="12" xfId="0" applyNumberFormat="1" applyFont="1" applyFill="1" applyBorder="1" applyAlignment="1" applyProtection="1">
      <alignment horizontal="center"/>
    </xf>
    <xf numFmtId="0" fontId="51" fillId="0" borderId="0" xfId="10" applyFont="1" applyAlignment="1">
      <alignment horizontal="left" vertical="top" wrapText="1"/>
    </xf>
    <xf numFmtId="0" fontId="38" fillId="0" borderId="0" xfId="10" applyFont="1" applyAlignment="1">
      <alignment horizontal="left" vertical="top" wrapText="1"/>
    </xf>
    <xf numFmtId="0" fontId="51" fillId="5" borderId="0" xfId="10" applyFont="1" applyFill="1" applyBorder="1" applyAlignment="1">
      <alignment horizontal="left" vertical="top" wrapText="1"/>
    </xf>
    <xf numFmtId="0" fontId="4" fillId="0" borderId="0" xfId="10" applyBorder="1" applyAlignment="1">
      <alignment horizontal="left" vertical="top" wrapText="1"/>
    </xf>
    <xf numFmtId="0" fontId="49" fillId="5" borderId="0" xfId="10" applyFont="1" applyFill="1" applyBorder="1" applyAlignment="1">
      <alignment horizontal="left" vertical="top" wrapText="1"/>
    </xf>
    <xf numFmtId="0" fontId="50" fillId="5" borderId="0" xfId="10" applyFont="1" applyFill="1" applyBorder="1" applyAlignment="1">
      <alignment horizontal="left" vertical="top" wrapText="1"/>
    </xf>
    <xf numFmtId="0" fontId="38" fillId="5" borderId="0" xfId="10" applyFont="1" applyFill="1" applyBorder="1" applyAlignment="1">
      <alignment horizontal="left" vertical="top" wrapText="1"/>
    </xf>
    <xf numFmtId="0" fontId="38" fillId="5" borderId="0" xfId="10" applyFont="1" applyFill="1" applyAlignment="1">
      <alignment horizontal="left" vertical="top" wrapText="1"/>
    </xf>
    <xf numFmtId="0" fontId="40" fillId="5" borderId="0" xfId="10" applyFont="1" applyFill="1" applyAlignment="1">
      <alignment horizontal="left" vertical="top" wrapText="1"/>
    </xf>
    <xf numFmtId="0" fontId="3" fillId="5" borderId="0" xfId="10" applyFont="1" applyFill="1" applyAlignment="1">
      <alignment horizontal="left" vertical="top" wrapText="1" indent="4"/>
    </xf>
    <xf numFmtId="0" fontId="3" fillId="5" borderId="0" xfId="10" applyFont="1" applyFill="1" applyAlignment="1">
      <alignment horizontal="left" vertical="top" wrapText="1"/>
    </xf>
    <xf numFmtId="0" fontId="3" fillId="0" borderId="0" xfId="10" applyFont="1" applyBorder="1" applyAlignment="1">
      <alignment horizontal="left" vertical="top" wrapText="1"/>
    </xf>
    <xf numFmtId="0" fontId="3" fillId="5" borderId="0" xfId="10" applyFont="1" applyFill="1" applyBorder="1" applyAlignment="1">
      <alignment horizontal="left" vertical="top" wrapText="1"/>
    </xf>
    <xf numFmtId="9" fontId="13" fillId="10" borderId="5" xfId="0" applyNumberFormat="1" applyFont="1" applyFill="1" applyBorder="1" applyAlignment="1" applyProtection="1">
      <alignment horizontal="center" vertical="center" wrapText="1"/>
    </xf>
    <xf numFmtId="9" fontId="13" fillId="10" borderId="6" xfId="0" applyNumberFormat="1" applyFont="1" applyFill="1" applyBorder="1" applyAlignment="1" applyProtection="1">
      <alignment horizontal="center" vertical="center" wrapText="1"/>
    </xf>
    <xf numFmtId="0" fontId="3" fillId="5" borderId="0" xfId="10" applyFont="1" applyFill="1" applyBorder="1" applyAlignment="1">
      <alignment horizontal="left" vertical="top" wrapText="1"/>
    </xf>
    <xf numFmtId="0" fontId="3" fillId="0" borderId="0" xfId="10" applyFont="1" applyBorder="1" applyAlignment="1">
      <alignment horizontal="left" vertical="top" wrapText="1"/>
    </xf>
    <xf numFmtId="9" fontId="8" fillId="0" borderId="0" xfId="13" applyFont="1" applyBorder="1" applyAlignment="1" applyProtection="1">
      <alignment horizontal="center" vertical="center"/>
      <protection hidden="1"/>
    </xf>
    <xf numFmtId="9" fontId="8" fillId="0" borderId="1" xfId="13" applyFont="1" applyBorder="1" applyAlignment="1" applyProtection="1">
      <alignment horizontal="center" vertical="center"/>
      <protection hidden="1"/>
    </xf>
    <xf numFmtId="9" fontId="8" fillId="0" borderId="0" xfId="13" applyFont="1" applyAlignment="1" applyProtection="1">
      <alignment horizontal="center" vertical="center"/>
    </xf>
    <xf numFmtId="0" fontId="3" fillId="5" borderId="0" xfId="10" applyFont="1" applyFill="1" applyBorder="1" applyAlignment="1">
      <alignment horizontal="left" vertical="top" wrapText="1"/>
    </xf>
    <xf numFmtId="0" fontId="3" fillId="0" borderId="0" xfId="10" applyFont="1" applyBorder="1" applyAlignment="1">
      <alignment horizontal="left" vertical="top" wrapText="1"/>
    </xf>
    <xf numFmtId="0" fontId="2" fillId="5" borderId="0" xfId="10" applyFont="1" applyFill="1" applyBorder="1" applyAlignment="1">
      <alignment horizontal="left" vertical="top" wrapText="1"/>
    </xf>
    <xf numFmtId="0" fontId="48" fillId="5" borderId="0" xfId="10" applyFont="1" applyFill="1" applyBorder="1" applyAlignment="1">
      <alignment horizontal="left" vertical="top" wrapText="1"/>
    </xf>
    <xf numFmtId="0" fontId="3" fillId="5" borderId="0" xfId="10" applyFont="1" applyFill="1" applyBorder="1" applyAlignment="1">
      <alignment horizontal="left" vertical="top" wrapText="1"/>
    </xf>
    <xf numFmtId="0" fontId="3" fillId="0" borderId="0" xfId="10" applyFont="1" applyBorder="1" applyAlignment="1">
      <alignment horizontal="left" vertical="top" wrapText="1"/>
    </xf>
    <xf numFmtId="0" fontId="24" fillId="5" borderId="0" xfId="1" applyFont="1" applyFill="1" applyBorder="1" applyAlignment="1" applyProtection="1">
      <alignment horizontal="left" vertical="top" wrapText="1"/>
    </xf>
    <xf numFmtId="0" fontId="21" fillId="13" borderId="3" xfId="1" applyFont="1" applyFill="1" applyBorder="1" applyAlignment="1" applyProtection="1">
      <alignment horizontal="center" vertical="center"/>
    </xf>
    <xf numFmtId="0" fontId="22" fillId="2" borderId="2" xfId="0" applyFont="1" applyFill="1" applyBorder="1" applyAlignment="1" applyProtection="1">
      <alignment horizontal="center" vertical="center" wrapText="1"/>
    </xf>
    <xf numFmtId="0" fontId="21" fillId="11" borderId="3" xfId="1" applyFont="1" applyFill="1" applyBorder="1" applyAlignment="1" applyProtection="1">
      <alignment horizontal="center" vertical="center"/>
    </xf>
    <xf numFmtId="0" fontId="21" fillId="3" borderId="3" xfId="0" applyFont="1" applyFill="1" applyBorder="1" applyAlignment="1" applyProtection="1">
      <alignment horizontal="center" vertical="center"/>
    </xf>
    <xf numFmtId="0" fontId="21" fillId="12" borderId="3" xfId="0" applyFont="1" applyFill="1" applyBorder="1" applyAlignment="1" applyProtection="1">
      <alignment horizontal="center" vertical="center"/>
    </xf>
    <xf numFmtId="0" fontId="21" fillId="8" borderId="3" xfId="1" applyFont="1" applyFill="1" applyBorder="1" applyAlignment="1" applyProtection="1">
      <alignment horizontal="center" vertical="center"/>
    </xf>
    <xf numFmtId="0" fontId="21" fillId="9" borderId="3" xfId="1" applyFont="1" applyFill="1" applyBorder="1" applyAlignment="1" applyProtection="1">
      <alignment horizontal="center"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21" fillId="6" borderId="3" xfId="1" applyFont="1" applyFill="1" applyBorder="1" applyAlignment="1" applyProtection="1">
      <alignment horizontal="center" vertical="center"/>
    </xf>
    <xf numFmtId="0" fontId="21" fillId="7" borderId="3" xfId="1" applyFont="1" applyFill="1" applyBorder="1" applyAlignment="1" applyProtection="1">
      <alignment horizontal="center" vertical="center"/>
    </xf>
    <xf numFmtId="0" fontId="32" fillId="0" borderId="0" xfId="1" applyFont="1" applyFill="1" applyBorder="1" applyAlignment="1" applyProtection="1">
      <alignment horizontal="left" vertical="center" wrapText="1"/>
    </xf>
    <xf numFmtId="0" fontId="21" fillId="2" borderId="2" xfId="1" applyFont="1" applyFill="1" applyBorder="1" applyAlignment="1" applyProtection="1">
      <alignment horizontal="center" vertical="center" wrapText="1"/>
    </xf>
    <xf numFmtId="0" fontId="0" fillId="0" borderId="4" xfId="0" applyBorder="1" applyAlignment="1" applyProtection="1">
      <alignment horizontal="center" wrapText="1"/>
    </xf>
    <xf numFmtId="0" fontId="0" fillId="0" borderId="6" xfId="0" applyBorder="1" applyAlignment="1" applyProtection="1">
      <alignment horizontal="center" wrapText="1"/>
    </xf>
    <xf numFmtId="0" fontId="0" fillId="0" borderId="18" xfId="0" applyBorder="1" applyAlignment="1" applyProtection="1">
      <alignment horizontal="center" wrapText="1"/>
    </xf>
    <xf numFmtId="0" fontId="0" fillId="0" borderId="15" xfId="0" applyBorder="1" applyAlignment="1" applyProtection="1">
      <alignment horizontal="center" wrapText="1"/>
    </xf>
    <xf numFmtId="0" fontId="8" fillId="0" borderId="8" xfId="0" applyFont="1"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8" fillId="0" borderId="9" xfId="0" applyFont="1" applyBorder="1" applyAlignment="1" applyProtection="1">
      <alignment horizontal="center"/>
    </xf>
    <xf numFmtId="0" fontId="0" fillId="0" borderId="16" xfId="0" applyBorder="1" applyAlignment="1" applyProtection="1">
      <alignment horizontal="center" wrapText="1"/>
    </xf>
    <xf numFmtId="0" fontId="0" fillId="0" borderId="13" xfId="0" applyBorder="1" applyAlignment="1" applyProtection="1">
      <alignment horizontal="center" wrapText="1"/>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3" fontId="20" fillId="0" borderId="0" xfId="0" applyNumberFormat="1" applyFont="1" applyFill="1" applyBorder="1" applyAlignment="1" applyProtection="1">
      <alignment horizontal="left" wrapText="1"/>
    </xf>
    <xf numFmtId="0" fontId="20" fillId="0" borderId="0" xfId="1" applyFont="1" applyAlignment="1" applyProtection="1"/>
    <xf numFmtId="3" fontId="20" fillId="0" borderId="0" xfId="1" applyNumberFormat="1" applyFont="1" applyFill="1" applyBorder="1" applyAlignment="1" applyProtection="1">
      <alignment horizontal="left" wrapText="1"/>
    </xf>
  </cellXfs>
  <cellStyles count="14">
    <cellStyle name="Normal" xfId="0" builtinId="0"/>
    <cellStyle name="Normal 2" xfId="1"/>
    <cellStyle name="Normal 3" xfId="4"/>
    <cellStyle name="Normal 3 2" xfId="7"/>
    <cellStyle name="Normal 3 3" xfId="10"/>
    <cellStyle name="Normal 4" xfId="8"/>
    <cellStyle name="Normal 4 2" xfId="11"/>
    <cellStyle name="Normal 5" xfId="9"/>
    <cellStyle name="Normal 5 2" xfId="12"/>
    <cellStyle name="Normal 6" xfId="6"/>
    <cellStyle name="Normal 7" xfId="5"/>
    <cellStyle name="Percent" xfId="13" builtinId="5"/>
    <cellStyle name="Percent 2" xfId="3"/>
    <cellStyle name="Percent 2 2" xfId="2"/>
  </cellStyles>
  <dxfs count="34">
    <dxf>
      <fill>
        <patternFill>
          <bgColor rgb="FFFF000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theme="0"/>
        </patternFill>
      </fill>
    </dxf>
    <dxf>
      <fill>
        <patternFill>
          <bgColor theme="0"/>
        </patternFill>
      </fill>
    </dxf>
    <dxf>
      <fill>
        <patternFill>
          <bgColor rgb="FFFF0000"/>
        </patternFill>
      </fill>
    </dxf>
    <dxf>
      <fill>
        <patternFill>
          <bgColor rgb="FFFF9900"/>
        </patternFill>
      </fill>
    </dxf>
    <dxf>
      <fill>
        <patternFill>
          <bgColor indexed="42"/>
        </patternFill>
      </fill>
    </dxf>
    <dxf>
      <fill>
        <patternFill>
          <bgColor indexed="57"/>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100" b="1" i="0" baseline="0">
                <a:effectLst/>
                <a:latin typeface="Arial" panose="020B0604020202020204" pitchFamily="34" charset="0"/>
                <a:cs typeface="Arial" panose="020B0604020202020204" pitchFamily="34" charset="0"/>
              </a:rPr>
              <a:t>Tueddiadau o ran cyfraddau cwblhau, cyrhaeddiad a llwyddiant ar gyfer pob cymhwyster</a:t>
            </a:r>
            <a:endParaRPr lang="en-GB" sz="900">
              <a:effectLst/>
              <a:latin typeface="Arial" panose="020B0604020202020204" pitchFamily="34" charset="0"/>
              <a:cs typeface="Arial" panose="020B0604020202020204" pitchFamily="34" charset="0"/>
            </a:endParaRPr>
          </a:p>
        </c:rich>
      </c:tx>
      <c:layout>
        <c:manualLayout>
          <c:xMode val="edge"/>
          <c:yMode val="edge"/>
          <c:x val="8.1189992140665246E-2"/>
          <c:y val="4.1377592863261628E-3"/>
        </c:manualLayout>
      </c:layout>
      <c:overlay val="0"/>
    </c:title>
    <c:autoTitleDeleted val="0"/>
    <c:plotArea>
      <c:layout>
        <c:manualLayout>
          <c:layoutTarget val="inner"/>
          <c:xMode val="edge"/>
          <c:yMode val="edge"/>
          <c:x val="7.8956133268579365E-2"/>
          <c:y val="0.13059725331535763"/>
          <c:w val="0.87553743835117959"/>
          <c:h val="0.72831287980894277"/>
        </c:manualLayout>
      </c:layout>
      <c:barChart>
        <c:barDir val="col"/>
        <c:grouping val="stacked"/>
        <c:varyColors val="0"/>
        <c:ser>
          <c:idx val="0"/>
          <c:order val="0"/>
          <c:tx>
            <c:strRef>
              <c:f>'ADD (Pwnc)'!$W$2</c:f>
              <c:strCache>
                <c:ptCount val="1"/>
                <c:pt idx="0">
                  <c:v>Completion</c:v>
                </c:pt>
              </c:strCache>
            </c:strRef>
          </c:tx>
          <c:spPr>
            <a:solidFill>
              <a:srgbClr val="DDECFF"/>
            </a:solidFill>
            <a:ln w="12700">
              <a:solidFill>
                <a:srgbClr val="000000"/>
              </a:solidFill>
            </a:ln>
          </c:spPr>
          <c:invertIfNegative val="0"/>
          <c:dLbls>
            <c:numFmt formatCode="&quot;Cwblhau,&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 (Pwnc)'!$U$3:$U$15</c:f>
              <c:strCache>
                <c:ptCount val="11"/>
                <c:pt idx="2">
                  <c:v>2015/16</c:v>
                </c:pt>
                <c:pt idx="6">
                  <c:v>2016/17</c:v>
                </c:pt>
                <c:pt idx="10">
                  <c:v>2017/18</c:v>
                </c:pt>
              </c:strCache>
            </c:strRef>
          </c:cat>
          <c:val>
            <c:numRef>
              <c:f>'ADD (Pwnc)'!$W$3:$W$15</c:f>
              <c:numCache>
                <c:formatCode>0%</c:formatCode>
                <c:ptCount val="13"/>
                <c:pt idx="1">
                  <c:v>0.93</c:v>
                </c:pt>
                <c:pt idx="5">
                  <c:v>0.96</c:v>
                </c:pt>
                <c:pt idx="9">
                  <c:v>0.95</c:v>
                </c:pt>
              </c:numCache>
            </c:numRef>
          </c:val>
          <c:extLst>
            <c:ext xmlns:c16="http://schemas.microsoft.com/office/drawing/2014/chart" uri="{C3380CC4-5D6E-409C-BE32-E72D297353CC}">
              <c16:uniqueId val="{00000000-73D0-4B72-A148-05B6804F80B8}"/>
            </c:ext>
          </c:extLst>
        </c:ser>
        <c:ser>
          <c:idx val="1"/>
          <c:order val="1"/>
          <c:tx>
            <c:strRef>
              <c:f>'ADD (Pwnc)'!$X$2</c:f>
              <c:strCache>
                <c:ptCount val="1"/>
                <c:pt idx="0">
                  <c:v>Attainment</c:v>
                </c:pt>
              </c:strCache>
            </c:strRef>
          </c:tx>
          <c:spPr>
            <a:solidFill>
              <a:srgbClr val="A3CAFF"/>
            </a:solidFill>
            <a:ln w="12700">
              <a:solidFill>
                <a:srgbClr val="000000"/>
              </a:solidFill>
            </a:ln>
          </c:spPr>
          <c:invertIfNegative val="0"/>
          <c:dLbls>
            <c:numFmt formatCode="&quot;Cyrhaeddiad,&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 (Pwnc)'!$U$3:$U$15</c:f>
              <c:strCache>
                <c:ptCount val="11"/>
                <c:pt idx="2">
                  <c:v>2015/16</c:v>
                </c:pt>
                <c:pt idx="6">
                  <c:v>2016/17</c:v>
                </c:pt>
                <c:pt idx="10">
                  <c:v>2017/18</c:v>
                </c:pt>
              </c:strCache>
            </c:strRef>
          </c:cat>
          <c:val>
            <c:numRef>
              <c:f>'ADD (Pwnc)'!$X$3:$X$15</c:f>
              <c:numCache>
                <c:formatCode>General</c:formatCode>
                <c:ptCount val="13"/>
                <c:pt idx="2" formatCode="0%">
                  <c:v>0.93</c:v>
                </c:pt>
                <c:pt idx="6" formatCode="0%">
                  <c:v>0.95</c:v>
                </c:pt>
                <c:pt idx="10" formatCode="0%">
                  <c:v>0.93</c:v>
                </c:pt>
              </c:numCache>
            </c:numRef>
          </c:val>
          <c:extLst>
            <c:ext xmlns:c16="http://schemas.microsoft.com/office/drawing/2014/chart" uri="{C3380CC4-5D6E-409C-BE32-E72D297353CC}">
              <c16:uniqueId val="{00000001-73D0-4B72-A148-05B6804F80B8}"/>
            </c:ext>
          </c:extLst>
        </c:ser>
        <c:ser>
          <c:idx val="2"/>
          <c:order val="2"/>
          <c:tx>
            <c:strRef>
              <c:f>'ADD (Pwnc)'!$Y$2</c:f>
              <c:strCache>
                <c:ptCount val="1"/>
                <c:pt idx="0">
                  <c:v>Success</c:v>
                </c:pt>
              </c:strCache>
            </c:strRef>
          </c:tx>
          <c:spPr>
            <a:solidFill>
              <a:srgbClr val="558ED5"/>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 (Pwnc)'!$U$3:$U$15</c:f>
              <c:strCache>
                <c:ptCount val="11"/>
                <c:pt idx="2">
                  <c:v>2015/16</c:v>
                </c:pt>
                <c:pt idx="6">
                  <c:v>2016/17</c:v>
                </c:pt>
                <c:pt idx="10">
                  <c:v>2017/18</c:v>
                </c:pt>
              </c:strCache>
            </c:strRef>
          </c:cat>
          <c:val>
            <c:numRef>
              <c:f>'ADD (Pwnc)'!$Y$3:$Y$15</c:f>
              <c:numCache>
                <c:formatCode>General</c:formatCode>
                <c:ptCount val="13"/>
                <c:pt idx="3" formatCode="0%">
                  <c:v>0.86</c:v>
                </c:pt>
                <c:pt idx="7" formatCode="0%">
                  <c:v>0.9</c:v>
                </c:pt>
              </c:numCache>
            </c:numRef>
          </c:val>
          <c:extLst>
            <c:ext xmlns:c16="http://schemas.microsoft.com/office/drawing/2014/chart" uri="{C3380CC4-5D6E-409C-BE32-E72D297353CC}">
              <c16:uniqueId val="{00000002-73D0-4B72-A148-05B6804F80B8}"/>
            </c:ext>
          </c:extLst>
        </c:ser>
        <c:ser>
          <c:idx val="3"/>
          <c:order val="3"/>
          <c:tx>
            <c:strRef>
              <c:f>'ADD (Pwnc)'!$Z$2</c:f>
              <c:strCache>
                <c:ptCount val="1"/>
                <c:pt idx="0">
                  <c:v>Dark Green</c:v>
                </c:pt>
              </c:strCache>
            </c:strRef>
          </c:tx>
          <c:spPr>
            <a:solidFill>
              <a:srgbClr val="339966"/>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 (Pwnc)'!$U$3:$U$15</c:f>
              <c:strCache>
                <c:ptCount val="11"/>
                <c:pt idx="2">
                  <c:v>2015/16</c:v>
                </c:pt>
                <c:pt idx="6">
                  <c:v>2016/17</c:v>
                </c:pt>
                <c:pt idx="10">
                  <c:v>2017/18</c:v>
                </c:pt>
              </c:strCache>
            </c:strRef>
          </c:cat>
          <c:val>
            <c:numRef>
              <c:f>'ADD (Pwnc)'!$Z$3:$Z$15</c:f>
              <c:numCache>
                <c:formatCode>General</c:formatCode>
                <c:ptCount val="13"/>
                <c:pt idx="11" formatCode="0%">
                  <c:v>0.89</c:v>
                </c:pt>
              </c:numCache>
            </c:numRef>
          </c:val>
          <c:extLst>
            <c:ext xmlns:c16="http://schemas.microsoft.com/office/drawing/2014/chart" uri="{C3380CC4-5D6E-409C-BE32-E72D297353CC}">
              <c16:uniqueId val="{00000003-73D0-4B72-A148-05B6804F80B8}"/>
            </c:ext>
          </c:extLst>
        </c:ser>
        <c:ser>
          <c:idx val="4"/>
          <c:order val="4"/>
          <c:tx>
            <c:strRef>
              <c:f>'ADD (Pwnc)'!$AA$2</c:f>
              <c:strCache>
                <c:ptCount val="1"/>
                <c:pt idx="0">
                  <c:v>Green</c:v>
                </c:pt>
              </c:strCache>
            </c:strRef>
          </c:tx>
          <c:spPr>
            <a:solidFill>
              <a:srgbClr val="CCFFCC"/>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 (Pwnc)'!$U$3:$U$15</c:f>
              <c:strCache>
                <c:ptCount val="11"/>
                <c:pt idx="2">
                  <c:v>2015/16</c:v>
                </c:pt>
                <c:pt idx="6">
                  <c:v>2016/17</c:v>
                </c:pt>
                <c:pt idx="10">
                  <c:v>2017/18</c:v>
                </c:pt>
              </c:strCache>
            </c:strRef>
          </c:cat>
          <c:val>
            <c:numRef>
              <c:f>'ADD (Pwnc)'!$AA$3:$AA$15</c:f>
              <c:numCache>
                <c:formatCode>General</c:formatCode>
                <c:ptCount val="13"/>
                <c:pt idx="11" formatCode="0%">
                  <c:v>0</c:v>
                </c:pt>
              </c:numCache>
            </c:numRef>
          </c:val>
          <c:extLst>
            <c:ext xmlns:c16="http://schemas.microsoft.com/office/drawing/2014/chart" uri="{C3380CC4-5D6E-409C-BE32-E72D297353CC}">
              <c16:uniqueId val="{00000004-73D0-4B72-A148-05B6804F80B8}"/>
            </c:ext>
          </c:extLst>
        </c:ser>
        <c:ser>
          <c:idx val="5"/>
          <c:order val="5"/>
          <c:tx>
            <c:strRef>
              <c:f>'ADD (Pwnc)'!$AB$2</c:f>
              <c:strCache>
                <c:ptCount val="1"/>
                <c:pt idx="0">
                  <c:v>Orange</c:v>
                </c:pt>
              </c:strCache>
            </c:strRef>
          </c:tx>
          <c:spPr>
            <a:solidFill>
              <a:srgbClr val="FF99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 (Pwnc)'!$U$3:$U$15</c:f>
              <c:strCache>
                <c:ptCount val="11"/>
                <c:pt idx="2">
                  <c:v>2015/16</c:v>
                </c:pt>
                <c:pt idx="6">
                  <c:v>2016/17</c:v>
                </c:pt>
                <c:pt idx="10">
                  <c:v>2017/18</c:v>
                </c:pt>
              </c:strCache>
            </c:strRef>
          </c:cat>
          <c:val>
            <c:numRef>
              <c:f>'ADD (Pwnc)'!$AB$3:$AB$15</c:f>
              <c:numCache>
                <c:formatCode>General</c:formatCode>
                <c:ptCount val="13"/>
                <c:pt idx="11" formatCode="0%">
                  <c:v>0</c:v>
                </c:pt>
              </c:numCache>
            </c:numRef>
          </c:val>
          <c:extLst>
            <c:ext xmlns:c16="http://schemas.microsoft.com/office/drawing/2014/chart" uri="{C3380CC4-5D6E-409C-BE32-E72D297353CC}">
              <c16:uniqueId val="{00000005-73D0-4B72-A148-05B6804F80B8}"/>
            </c:ext>
          </c:extLst>
        </c:ser>
        <c:ser>
          <c:idx val="6"/>
          <c:order val="6"/>
          <c:tx>
            <c:strRef>
              <c:f>'ADD (Pwnc)'!$AC$2</c:f>
              <c:strCache>
                <c:ptCount val="1"/>
                <c:pt idx="0">
                  <c:v>Red</c:v>
                </c:pt>
              </c:strCache>
            </c:strRef>
          </c:tx>
          <c:spPr>
            <a:solidFill>
              <a:srgbClr val="FF00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 (Pwnc)'!$U$3:$U$15</c:f>
              <c:strCache>
                <c:ptCount val="11"/>
                <c:pt idx="2">
                  <c:v>2015/16</c:v>
                </c:pt>
                <c:pt idx="6">
                  <c:v>2016/17</c:v>
                </c:pt>
                <c:pt idx="10">
                  <c:v>2017/18</c:v>
                </c:pt>
              </c:strCache>
            </c:strRef>
          </c:cat>
          <c:val>
            <c:numRef>
              <c:f>'ADD (Pwnc)'!$AC$3:$AC$15</c:f>
              <c:numCache>
                <c:formatCode>General</c:formatCode>
                <c:ptCount val="13"/>
                <c:pt idx="11" formatCode="0%">
                  <c:v>0</c:v>
                </c:pt>
              </c:numCache>
            </c:numRef>
          </c:val>
          <c:extLst>
            <c:ext xmlns:c16="http://schemas.microsoft.com/office/drawing/2014/chart" uri="{C3380CC4-5D6E-409C-BE32-E72D297353CC}">
              <c16:uniqueId val="{00000006-73D0-4B72-A148-05B6804F80B8}"/>
            </c:ext>
          </c:extLst>
        </c:ser>
        <c:dLbls>
          <c:showLegendKey val="0"/>
          <c:showVal val="0"/>
          <c:showCatName val="0"/>
          <c:showSerName val="0"/>
          <c:showPercent val="0"/>
          <c:showBubbleSize val="0"/>
        </c:dLbls>
        <c:gapWidth val="0"/>
        <c:overlap val="100"/>
        <c:axId val="172108416"/>
        <c:axId val="172130688"/>
      </c:barChart>
      <c:barChart>
        <c:barDir val="col"/>
        <c:grouping val="stacked"/>
        <c:varyColors val="0"/>
        <c:ser>
          <c:idx val="8"/>
          <c:order val="7"/>
          <c:tx>
            <c:strRef>
              <c:f>'ADD (Pwnc)'!$V$2</c:f>
              <c:strCache>
                <c:ptCount val="1"/>
                <c:pt idx="0">
                  <c:v>Sector success rate</c:v>
                </c:pt>
              </c:strCache>
            </c:strRef>
          </c:tx>
          <c:spPr>
            <a:noFill/>
            <a:ln>
              <a:noFill/>
            </a:ln>
          </c:spPr>
          <c:invertIfNegative val="0"/>
          <c:cat>
            <c:strRef>
              <c:f>'ADD (Pwnc)'!$U$3:$U$15</c:f>
              <c:strCache>
                <c:ptCount val="11"/>
                <c:pt idx="2">
                  <c:v>2015/16</c:v>
                </c:pt>
                <c:pt idx="6">
                  <c:v>2016/17</c:v>
                </c:pt>
                <c:pt idx="10">
                  <c:v>2017/18</c:v>
                </c:pt>
              </c:strCache>
            </c:strRef>
          </c:cat>
          <c:val>
            <c:numRef>
              <c:f>'ADD (Pwnc)'!$V$3:$V$15</c:f>
              <c:numCache>
                <c:formatCode>0.00%</c:formatCode>
                <c:ptCount val="13"/>
                <c:pt idx="0">
                  <c:v>0.85291945303922545</c:v>
                </c:pt>
                <c:pt idx="12">
                  <c:v>0.85291945303922545</c:v>
                </c:pt>
              </c:numCache>
            </c:numRef>
          </c:val>
          <c:extLst>
            <c:ext xmlns:c16="http://schemas.microsoft.com/office/drawing/2014/chart" uri="{C3380CC4-5D6E-409C-BE32-E72D297353CC}">
              <c16:uniqueId val="{00000007-73D0-4B72-A148-05B6804F80B8}"/>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172133760"/>
        <c:axId val="172132224"/>
      </c:barChart>
      <c:catAx>
        <c:axId val="172108416"/>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172130688"/>
        <c:crosses val="autoZero"/>
        <c:auto val="0"/>
        <c:lblAlgn val="ctr"/>
        <c:lblOffset val="100"/>
        <c:noMultiLvlLbl val="0"/>
      </c:catAx>
      <c:valAx>
        <c:axId val="172130688"/>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172108416"/>
        <c:crosses val="autoZero"/>
        <c:crossBetween val="midCat"/>
        <c:majorUnit val="0.2"/>
        <c:minorUnit val="2.0000000000000004E-2"/>
      </c:valAx>
      <c:valAx>
        <c:axId val="172132224"/>
        <c:scaling>
          <c:orientation val="minMax"/>
        </c:scaling>
        <c:delete val="1"/>
        <c:axPos val="r"/>
        <c:numFmt formatCode="0.00%" sourceLinked="1"/>
        <c:majorTickMark val="out"/>
        <c:minorTickMark val="none"/>
        <c:tickLblPos val="nextTo"/>
        <c:crossAx val="172133760"/>
        <c:crosses val="max"/>
        <c:crossBetween val="midCat"/>
      </c:valAx>
      <c:catAx>
        <c:axId val="172133760"/>
        <c:scaling>
          <c:orientation val="minMax"/>
        </c:scaling>
        <c:delete val="1"/>
        <c:axPos val="t"/>
        <c:numFmt formatCode="General" sourceLinked="1"/>
        <c:majorTickMark val="none"/>
        <c:minorTickMark val="none"/>
        <c:tickLblPos val="nextTo"/>
        <c:crossAx val="172132224"/>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200" b="1" i="0" baseline="0">
                <a:effectLst/>
              </a:rPr>
              <a:t>Tueddiadau o ran cyfraddau cwblhau, cyrhaeddiad a llwyddiant ar gyfer pob cymhwyster</a:t>
            </a:r>
            <a:endParaRPr lang="en-GB" sz="900">
              <a:effectLst/>
            </a:endParaRPr>
          </a:p>
        </c:rich>
      </c:tx>
      <c:layout>
        <c:manualLayout>
          <c:xMode val="edge"/>
          <c:yMode val="edge"/>
          <c:x val="8.1713424710800051E-2"/>
          <c:y val="4.003282153307793E-3"/>
        </c:manualLayout>
      </c:layout>
      <c:overlay val="0"/>
    </c:title>
    <c:autoTitleDeleted val="0"/>
    <c:plotArea>
      <c:layout>
        <c:manualLayout>
          <c:layoutTarget val="inner"/>
          <c:xMode val="edge"/>
          <c:yMode val="edge"/>
          <c:x val="8.1816856226305051E-2"/>
          <c:y val="0.15167327810803088"/>
          <c:w val="0.85857820550208996"/>
          <c:h val="0.69497955872032768"/>
        </c:manualLayout>
      </c:layout>
      <c:barChart>
        <c:barDir val="col"/>
        <c:grouping val="stacked"/>
        <c:varyColors val="0"/>
        <c:ser>
          <c:idx val="0"/>
          <c:order val="0"/>
          <c:tx>
            <c:strRef>
              <c:f>'ADD (Lefel)'!$T$2</c:f>
              <c:strCache>
                <c:ptCount val="1"/>
                <c:pt idx="0">
                  <c:v>Completion</c:v>
                </c:pt>
              </c:strCache>
            </c:strRef>
          </c:tx>
          <c:spPr>
            <a:solidFill>
              <a:srgbClr val="DDECFF"/>
            </a:solidFill>
            <a:ln w="12700">
              <a:solidFill>
                <a:srgbClr val="000000"/>
              </a:solidFill>
            </a:ln>
          </c:spPr>
          <c:invertIfNegative val="0"/>
          <c:dLbls>
            <c:numFmt formatCode="&quot;Cwblhau,&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 (Lefel)'!$R$3:$R$15</c:f>
              <c:strCache>
                <c:ptCount val="11"/>
                <c:pt idx="2">
                  <c:v>2015/16</c:v>
                </c:pt>
                <c:pt idx="6">
                  <c:v>2016/17</c:v>
                </c:pt>
                <c:pt idx="10">
                  <c:v>2017/18</c:v>
                </c:pt>
              </c:strCache>
            </c:strRef>
          </c:cat>
          <c:val>
            <c:numRef>
              <c:f>'ADD (Lefel)'!$T$3:$T$15</c:f>
              <c:numCache>
                <c:formatCode>0%</c:formatCode>
                <c:ptCount val="13"/>
                <c:pt idx="1">
                  <c:v>0.93</c:v>
                </c:pt>
                <c:pt idx="5">
                  <c:v>0.96</c:v>
                </c:pt>
                <c:pt idx="9">
                  <c:v>0.95</c:v>
                </c:pt>
              </c:numCache>
            </c:numRef>
          </c:val>
          <c:extLst>
            <c:ext xmlns:c16="http://schemas.microsoft.com/office/drawing/2014/chart" uri="{C3380CC4-5D6E-409C-BE32-E72D297353CC}">
              <c16:uniqueId val="{00000000-F962-4D51-B4BD-79F08D843380}"/>
            </c:ext>
          </c:extLst>
        </c:ser>
        <c:ser>
          <c:idx val="1"/>
          <c:order val="1"/>
          <c:tx>
            <c:strRef>
              <c:f>'ADD (Lefel)'!$U$2</c:f>
              <c:strCache>
                <c:ptCount val="1"/>
                <c:pt idx="0">
                  <c:v>Attainment</c:v>
                </c:pt>
              </c:strCache>
            </c:strRef>
          </c:tx>
          <c:spPr>
            <a:solidFill>
              <a:srgbClr val="A3CAFF"/>
            </a:solidFill>
            <a:ln w="12700">
              <a:solidFill>
                <a:srgbClr val="000000"/>
              </a:solidFill>
            </a:ln>
          </c:spPr>
          <c:invertIfNegative val="0"/>
          <c:dLbls>
            <c:numFmt formatCode="&quot;Cyrhaeddiad,&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 (Lefel)'!$R$3:$R$15</c:f>
              <c:strCache>
                <c:ptCount val="11"/>
                <c:pt idx="2">
                  <c:v>2015/16</c:v>
                </c:pt>
                <c:pt idx="6">
                  <c:v>2016/17</c:v>
                </c:pt>
                <c:pt idx="10">
                  <c:v>2017/18</c:v>
                </c:pt>
              </c:strCache>
            </c:strRef>
          </c:cat>
          <c:val>
            <c:numRef>
              <c:f>'ADD (Lefel)'!$U$3:$U$15</c:f>
              <c:numCache>
                <c:formatCode>General</c:formatCode>
                <c:ptCount val="13"/>
                <c:pt idx="2" formatCode="0%">
                  <c:v>0.93</c:v>
                </c:pt>
                <c:pt idx="6" formatCode="0%">
                  <c:v>0.95</c:v>
                </c:pt>
                <c:pt idx="10" formatCode="0%">
                  <c:v>0.93</c:v>
                </c:pt>
              </c:numCache>
            </c:numRef>
          </c:val>
          <c:extLst>
            <c:ext xmlns:c16="http://schemas.microsoft.com/office/drawing/2014/chart" uri="{C3380CC4-5D6E-409C-BE32-E72D297353CC}">
              <c16:uniqueId val="{00000001-F962-4D51-B4BD-79F08D843380}"/>
            </c:ext>
          </c:extLst>
        </c:ser>
        <c:ser>
          <c:idx val="2"/>
          <c:order val="2"/>
          <c:tx>
            <c:strRef>
              <c:f>'ADD (Lefel)'!$V$2</c:f>
              <c:strCache>
                <c:ptCount val="1"/>
                <c:pt idx="0">
                  <c:v>Success</c:v>
                </c:pt>
              </c:strCache>
            </c:strRef>
          </c:tx>
          <c:spPr>
            <a:solidFill>
              <a:srgbClr val="558ED5"/>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 (Lefel)'!$R$3:$R$15</c:f>
              <c:strCache>
                <c:ptCount val="11"/>
                <c:pt idx="2">
                  <c:v>2015/16</c:v>
                </c:pt>
                <c:pt idx="6">
                  <c:v>2016/17</c:v>
                </c:pt>
                <c:pt idx="10">
                  <c:v>2017/18</c:v>
                </c:pt>
              </c:strCache>
            </c:strRef>
          </c:cat>
          <c:val>
            <c:numRef>
              <c:f>'ADD (Lefel)'!$V$3:$V$15</c:f>
              <c:numCache>
                <c:formatCode>General</c:formatCode>
                <c:ptCount val="13"/>
                <c:pt idx="3" formatCode="0%">
                  <c:v>0.86</c:v>
                </c:pt>
                <c:pt idx="7" formatCode="0%">
                  <c:v>0.9</c:v>
                </c:pt>
              </c:numCache>
            </c:numRef>
          </c:val>
          <c:extLst>
            <c:ext xmlns:c16="http://schemas.microsoft.com/office/drawing/2014/chart" uri="{C3380CC4-5D6E-409C-BE32-E72D297353CC}">
              <c16:uniqueId val="{00000002-F962-4D51-B4BD-79F08D843380}"/>
            </c:ext>
          </c:extLst>
        </c:ser>
        <c:ser>
          <c:idx val="3"/>
          <c:order val="3"/>
          <c:tx>
            <c:strRef>
              <c:f>'ADD (Lefel)'!$W$2</c:f>
              <c:strCache>
                <c:ptCount val="1"/>
                <c:pt idx="0">
                  <c:v>Dark Green</c:v>
                </c:pt>
              </c:strCache>
            </c:strRef>
          </c:tx>
          <c:spPr>
            <a:solidFill>
              <a:srgbClr val="339966"/>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 (Lefel)'!$R$3:$R$15</c:f>
              <c:strCache>
                <c:ptCount val="11"/>
                <c:pt idx="2">
                  <c:v>2015/16</c:v>
                </c:pt>
                <c:pt idx="6">
                  <c:v>2016/17</c:v>
                </c:pt>
                <c:pt idx="10">
                  <c:v>2017/18</c:v>
                </c:pt>
              </c:strCache>
            </c:strRef>
          </c:cat>
          <c:val>
            <c:numRef>
              <c:f>'ADD (Lefel)'!$W$3:$W$15</c:f>
              <c:numCache>
                <c:formatCode>General</c:formatCode>
                <c:ptCount val="13"/>
                <c:pt idx="11" formatCode="0%">
                  <c:v>0.89</c:v>
                </c:pt>
              </c:numCache>
            </c:numRef>
          </c:val>
          <c:extLst>
            <c:ext xmlns:c16="http://schemas.microsoft.com/office/drawing/2014/chart" uri="{C3380CC4-5D6E-409C-BE32-E72D297353CC}">
              <c16:uniqueId val="{00000003-F962-4D51-B4BD-79F08D843380}"/>
            </c:ext>
          </c:extLst>
        </c:ser>
        <c:ser>
          <c:idx val="4"/>
          <c:order val="4"/>
          <c:tx>
            <c:strRef>
              <c:f>'ADD (Lefel)'!$X$2</c:f>
              <c:strCache>
                <c:ptCount val="1"/>
                <c:pt idx="0">
                  <c:v>Green</c:v>
                </c:pt>
              </c:strCache>
            </c:strRef>
          </c:tx>
          <c:spPr>
            <a:solidFill>
              <a:srgbClr val="CCFFCC"/>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 (Lefel)'!$R$3:$R$15</c:f>
              <c:strCache>
                <c:ptCount val="11"/>
                <c:pt idx="2">
                  <c:v>2015/16</c:v>
                </c:pt>
                <c:pt idx="6">
                  <c:v>2016/17</c:v>
                </c:pt>
                <c:pt idx="10">
                  <c:v>2017/18</c:v>
                </c:pt>
              </c:strCache>
            </c:strRef>
          </c:cat>
          <c:val>
            <c:numRef>
              <c:f>'ADD (Lefel)'!$X$3:$X$15</c:f>
              <c:numCache>
                <c:formatCode>General</c:formatCode>
                <c:ptCount val="13"/>
                <c:pt idx="11" formatCode="0%">
                  <c:v>0</c:v>
                </c:pt>
              </c:numCache>
            </c:numRef>
          </c:val>
          <c:extLst>
            <c:ext xmlns:c16="http://schemas.microsoft.com/office/drawing/2014/chart" uri="{C3380CC4-5D6E-409C-BE32-E72D297353CC}">
              <c16:uniqueId val="{00000004-F962-4D51-B4BD-79F08D843380}"/>
            </c:ext>
          </c:extLst>
        </c:ser>
        <c:ser>
          <c:idx val="5"/>
          <c:order val="5"/>
          <c:tx>
            <c:strRef>
              <c:f>'ADD (Lefel)'!$Y$2</c:f>
              <c:strCache>
                <c:ptCount val="1"/>
                <c:pt idx="0">
                  <c:v>Orange</c:v>
                </c:pt>
              </c:strCache>
            </c:strRef>
          </c:tx>
          <c:spPr>
            <a:solidFill>
              <a:srgbClr val="FF99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 (Lefel)'!$R$3:$R$15</c:f>
              <c:strCache>
                <c:ptCount val="11"/>
                <c:pt idx="2">
                  <c:v>2015/16</c:v>
                </c:pt>
                <c:pt idx="6">
                  <c:v>2016/17</c:v>
                </c:pt>
                <c:pt idx="10">
                  <c:v>2017/18</c:v>
                </c:pt>
              </c:strCache>
            </c:strRef>
          </c:cat>
          <c:val>
            <c:numRef>
              <c:f>'ADD (Lefel)'!$Y$3:$Y$15</c:f>
              <c:numCache>
                <c:formatCode>General</c:formatCode>
                <c:ptCount val="13"/>
                <c:pt idx="11" formatCode="0%">
                  <c:v>0</c:v>
                </c:pt>
              </c:numCache>
            </c:numRef>
          </c:val>
          <c:extLst>
            <c:ext xmlns:c16="http://schemas.microsoft.com/office/drawing/2014/chart" uri="{C3380CC4-5D6E-409C-BE32-E72D297353CC}">
              <c16:uniqueId val="{00000005-F962-4D51-B4BD-79F08D843380}"/>
            </c:ext>
          </c:extLst>
        </c:ser>
        <c:ser>
          <c:idx val="6"/>
          <c:order val="6"/>
          <c:tx>
            <c:strRef>
              <c:f>'ADD (Lefel)'!$Z$2</c:f>
              <c:strCache>
                <c:ptCount val="1"/>
                <c:pt idx="0">
                  <c:v>Red</c:v>
                </c:pt>
              </c:strCache>
            </c:strRef>
          </c:tx>
          <c:spPr>
            <a:solidFill>
              <a:srgbClr val="FF00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 (Lefel)'!$R$3:$R$15</c:f>
              <c:strCache>
                <c:ptCount val="11"/>
                <c:pt idx="2">
                  <c:v>2015/16</c:v>
                </c:pt>
                <c:pt idx="6">
                  <c:v>2016/17</c:v>
                </c:pt>
                <c:pt idx="10">
                  <c:v>2017/18</c:v>
                </c:pt>
              </c:strCache>
            </c:strRef>
          </c:cat>
          <c:val>
            <c:numRef>
              <c:f>'ADD (Lefel)'!$Z$3:$Z$15</c:f>
              <c:numCache>
                <c:formatCode>General</c:formatCode>
                <c:ptCount val="13"/>
                <c:pt idx="11" formatCode="0%">
                  <c:v>0</c:v>
                </c:pt>
              </c:numCache>
            </c:numRef>
          </c:val>
          <c:extLst>
            <c:ext xmlns:c16="http://schemas.microsoft.com/office/drawing/2014/chart" uri="{C3380CC4-5D6E-409C-BE32-E72D297353CC}">
              <c16:uniqueId val="{00000006-F962-4D51-B4BD-79F08D843380}"/>
            </c:ext>
          </c:extLst>
        </c:ser>
        <c:dLbls>
          <c:showLegendKey val="0"/>
          <c:showVal val="0"/>
          <c:showCatName val="0"/>
          <c:showSerName val="0"/>
          <c:showPercent val="0"/>
          <c:showBubbleSize val="0"/>
        </c:dLbls>
        <c:gapWidth val="0"/>
        <c:overlap val="100"/>
        <c:axId val="172340352"/>
        <c:axId val="172341888"/>
      </c:barChart>
      <c:barChart>
        <c:barDir val="col"/>
        <c:grouping val="stacked"/>
        <c:varyColors val="0"/>
        <c:ser>
          <c:idx val="8"/>
          <c:order val="7"/>
          <c:tx>
            <c:strRef>
              <c:f>'ADD (Lefel)'!$S$2</c:f>
              <c:strCache>
                <c:ptCount val="1"/>
                <c:pt idx="0">
                  <c:v>Sector success rate</c:v>
                </c:pt>
              </c:strCache>
            </c:strRef>
          </c:tx>
          <c:spPr>
            <a:noFill/>
            <a:ln>
              <a:noFill/>
            </a:ln>
          </c:spPr>
          <c:invertIfNegative val="0"/>
          <c:cat>
            <c:strRef>
              <c:f>'ADD (Lefel)'!$R$3:$R$15</c:f>
              <c:strCache>
                <c:ptCount val="11"/>
                <c:pt idx="2">
                  <c:v>2015/16</c:v>
                </c:pt>
                <c:pt idx="6">
                  <c:v>2016/17</c:v>
                </c:pt>
                <c:pt idx="10">
                  <c:v>2017/18</c:v>
                </c:pt>
              </c:strCache>
            </c:strRef>
          </c:cat>
          <c:val>
            <c:numRef>
              <c:f>'ADD (Lefel)'!$S$3:$S$15</c:f>
              <c:numCache>
                <c:formatCode>0.00%</c:formatCode>
                <c:ptCount val="13"/>
                <c:pt idx="0">
                  <c:v>0.85291945303922545</c:v>
                </c:pt>
                <c:pt idx="12">
                  <c:v>0.85291945303922545</c:v>
                </c:pt>
              </c:numCache>
            </c:numRef>
          </c:val>
          <c:extLst>
            <c:ext xmlns:c16="http://schemas.microsoft.com/office/drawing/2014/chart" uri="{C3380CC4-5D6E-409C-BE32-E72D297353CC}">
              <c16:uniqueId val="{00000007-F962-4D51-B4BD-79F08D843380}"/>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172345216"/>
        <c:axId val="172343680"/>
      </c:barChart>
      <c:catAx>
        <c:axId val="172340352"/>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172341888"/>
        <c:crosses val="autoZero"/>
        <c:auto val="0"/>
        <c:lblAlgn val="ctr"/>
        <c:lblOffset val="100"/>
        <c:noMultiLvlLbl val="0"/>
      </c:catAx>
      <c:valAx>
        <c:axId val="172341888"/>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172340352"/>
        <c:crosses val="autoZero"/>
        <c:crossBetween val="midCat"/>
        <c:majorUnit val="0.2"/>
        <c:minorUnit val="2.0000000000000004E-2"/>
      </c:valAx>
      <c:valAx>
        <c:axId val="172343680"/>
        <c:scaling>
          <c:orientation val="minMax"/>
        </c:scaling>
        <c:delete val="1"/>
        <c:axPos val="r"/>
        <c:numFmt formatCode="0.00%" sourceLinked="1"/>
        <c:majorTickMark val="out"/>
        <c:minorTickMark val="none"/>
        <c:tickLblPos val="nextTo"/>
        <c:crossAx val="172345216"/>
        <c:crosses val="max"/>
        <c:crossBetween val="midCat"/>
      </c:valAx>
      <c:catAx>
        <c:axId val="172345216"/>
        <c:scaling>
          <c:orientation val="minMax"/>
        </c:scaling>
        <c:delete val="1"/>
        <c:axPos val="t"/>
        <c:numFmt formatCode="General" sourceLinked="1"/>
        <c:majorTickMark val="none"/>
        <c:minorTickMark val="none"/>
        <c:tickLblPos val="nextTo"/>
        <c:crossAx val="172343680"/>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1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7.emf"/><Relationship Id="rId7" Type="http://schemas.openxmlformats.org/officeDocument/2006/relationships/image" Target="../media/image9.emf"/><Relationship Id="rId2" Type="http://schemas.openxmlformats.org/officeDocument/2006/relationships/image" Target="../media/image6.emf"/><Relationship Id="rId1" Type="http://schemas.openxmlformats.org/officeDocument/2006/relationships/image" Target="../media/image5.jpeg"/><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8.emf"/><Relationship Id="rId9" Type="http://schemas.openxmlformats.org/officeDocument/2006/relationships/image" Target="../media/image1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48</xdr:row>
      <xdr:rowOff>95251</xdr:rowOff>
    </xdr:from>
    <xdr:to>
      <xdr:col>0</xdr:col>
      <xdr:colOff>2438400</xdr:colOff>
      <xdr:row>55</xdr:row>
      <xdr:rowOff>23096</xdr:rowOff>
    </xdr:to>
    <xdr:pic>
      <xdr:nvPicPr>
        <xdr:cNvPr id="3" name="Picture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78" r="54833" b="10091"/>
        <a:stretch/>
      </xdr:blipFill>
      <xdr:spPr bwMode="auto">
        <a:xfrm>
          <a:off x="66675" y="13782676"/>
          <a:ext cx="2371725" cy="106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7210425</xdr:colOff>
      <xdr:row>0</xdr:row>
      <xdr:rowOff>47625</xdr:rowOff>
    </xdr:from>
    <xdr:to>
      <xdr:col>0</xdr:col>
      <xdr:colOff>8686800</xdr:colOff>
      <xdr:row>6</xdr:row>
      <xdr:rowOff>200025</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10425" y="47625"/>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104774</xdr:colOff>
      <xdr:row>31</xdr:row>
      <xdr:rowOff>76200</xdr:rowOff>
    </xdr:from>
    <xdr:to>
      <xdr:col>0</xdr:col>
      <xdr:colOff>6153149</xdr:colOff>
      <xdr:row>45</xdr:row>
      <xdr:rowOff>161925</xdr:rowOff>
    </xdr:to>
    <xdr:pic>
      <xdr:nvPicPr>
        <xdr:cNvPr id="10" name="Picture 9"/>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4" y="8953500"/>
          <a:ext cx="6048375" cy="2752725"/>
        </a:xfrm>
        <a:prstGeom prst="rect">
          <a:avLst/>
        </a:prstGeom>
        <a:noFill/>
        <a:ln>
          <a:noFill/>
        </a:ln>
      </xdr:spPr>
    </xdr:pic>
    <xdr:clientData/>
  </xdr:twoCellAnchor>
  <xdr:twoCellAnchor editAs="oneCell">
    <xdr:from>
      <xdr:col>0</xdr:col>
      <xdr:colOff>114300</xdr:colOff>
      <xdr:row>64</xdr:row>
      <xdr:rowOff>0</xdr:rowOff>
    </xdr:from>
    <xdr:to>
      <xdr:col>0</xdr:col>
      <xdr:colOff>5181600</xdr:colOff>
      <xdr:row>70</xdr:row>
      <xdr:rowOff>180975</xdr:rowOff>
    </xdr:to>
    <xdr:pic>
      <xdr:nvPicPr>
        <xdr:cNvPr id="13" name="Picture 12"/>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15592425"/>
          <a:ext cx="5067300" cy="1323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6772276</xdr:colOff>
      <xdr:row>0</xdr:row>
      <xdr:rowOff>47625</xdr:rowOff>
    </xdr:from>
    <xdr:to>
      <xdr:col>0</xdr:col>
      <xdr:colOff>8086726</xdr:colOff>
      <xdr:row>6</xdr:row>
      <xdr:rowOff>75032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6" y="47625"/>
          <a:ext cx="1314450" cy="1246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57151</xdr:colOff>
      <xdr:row>70</xdr:row>
      <xdr:rowOff>108341</xdr:rowOff>
    </xdr:from>
    <xdr:to>
      <xdr:col>0</xdr:col>
      <xdr:colOff>2247901</xdr:colOff>
      <xdr:row>76</xdr:row>
      <xdr:rowOff>9524</xdr:rowOff>
    </xdr:to>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39" r="52548" b="9322"/>
        <a:stretch/>
      </xdr:blipFill>
      <xdr:spPr bwMode="auto">
        <a:xfrm>
          <a:off x="57151" y="15681716"/>
          <a:ext cx="2190750" cy="1082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90</xdr:row>
      <xdr:rowOff>95250</xdr:rowOff>
    </xdr:from>
    <xdr:to>
      <xdr:col>0</xdr:col>
      <xdr:colOff>5505450</xdr:colOff>
      <xdr:row>97</xdr:row>
      <xdr:rowOff>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20859750"/>
          <a:ext cx="54292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38</xdr:row>
      <xdr:rowOff>85725</xdr:rowOff>
    </xdr:from>
    <xdr:to>
      <xdr:col>0</xdr:col>
      <xdr:colOff>6657975</xdr:colOff>
      <xdr:row>49</xdr:row>
      <xdr:rowOff>9525</xdr:rowOff>
    </xdr:to>
    <xdr:pic>
      <xdr:nvPicPr>
        <xdr:cNvPr id="13" name="Picture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1450" y="8934450"/>
          <a:ext cx="648652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14</xdr:row>
      <xdr:rowOff>57150</xdr:rowOff>
    </xdr:from>
    <xdr:to>
      <xdr:col>0</xdr:col>
      <xdr:colOff>6343650</xdr:colOff>
      <xdr:row>28</xdr:row>
      <xdr:rowOff>142875</xdr:rowOff>
    </xdr:to>
    <xdr:pic>
      <xdr:nvPicPr>
        <xdr:cNvPr id="20" name="Picture 19"/>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5275" y="3952875"/>
          <a:ext cx="6048375" cy="2752725"/>
        </a:xfrm>
        <a:prstGeom prst="rect">
          <a:avLst/>
        </a:prstGeom>
        <a:noFill/>
        <a:ln>
          <a:noFill/>
        </a:ln>
      </xdr:spPr>
    </xdr:pic>
    <xdr:clientData/>
  </xdr:twoCellAnchor>
  <xdr:twoCellAnchor editAs="oneCell">
    <xdr:from>
      <xdr:col>0</xdr:col>
      <xdr:colOff>190500</xdr:colOff>
      <xdr:row>54</xdr:row>
      <xdr:rowOff>95250</xdr:rowOff>
    </xdr:from>
    <xdr:to>
      <xdr:col>0</xdr:col>
      <xdr:colOff>5257800</xdr:colOff>
      <xdr:row>61</xdr:row>
      <xdr:rowOff>85725</xdr:rowOff>
    </xdr:to>
    <xdr:pic>
      <xdr:nvPicPr>
        <xdr:cNvPr id="21" name="Picture 20"/>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2001500"/>
          <a:ext cx="5067300" cy="1323975"/>
        </a:xfrm>
        <a:prstGeom prst="rect">
          <a:avLst/>
        </a:prstGeom>
        <a:noFill/>
        <a:ln>
          <a:noFill/>
        </a:ln>
      </xdr:spPr>
    </xdr:pic>
    <xdr:clientData/>
  </xdr:twoCellAnchor>
  <xdr:twoCellAnchor editAs="oneCell">
    <xdr:from>
      <xdr:col>0</xdr:col>
      <xdr:colOff>56028</xdr:colOff>
      <xdr:row>77</xdr:row>
      <xdr:rowOff>56029</xdr:rowOff>
    </xdr:from>
    <xdr:to>
      <xdr:col>0</xdr:col>
      <xdr:colOff>6869205</xdr:colOff>
      <xdr:row>83</xdr:row>
      <xdr:rowOff>22412</xdr:rowOff>
    </xdr:to>
    <xdr:pic>
      <xdr:nvPicPr>
        <xdr:cNvPr id="22" name="Picture 2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6028" y="17021735"/>
          <a:ext cx="6813177" cy="1154206"/>
        </a:xfrm>
        <a:prstGeom prst="rect">
          <a:avLst/>
        </a:prstGeom>
        <a:noFill/>
        <a:ln>
          <a:noFill/>
        </a:ln>
      </xdr:spPr>
    </xdr:pic>
    <xdr:clientData/>
  </xdr:twoCellAnchor>
  <xdr:twoCellAnchor editAs="oneCell">
    <xdr:from>
      <xdr:col>0</xdr:col>
      <xdr:colOff>89647</xdr:colOff>
      <xdr:row>103</xdr:row>
      <xdr:rowOff>201705</xdr:rowOff>
    </xdr:from>
    <xdr:to>
      <xdr:col>0</xdr:col>
      <xdr:colOff>7799293</xdr:colOff>
      <xdr:row>126</xdr:row>
      <xdr:rowOff>89645</xdr:rowOff>
    </xdr:to>
    <xdr:pic>
      <xdr:nvPicPr>
        <xdr:cNvPr id="23" name="Picture 22"/>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9647" y="23509940"/>
          <a:ext cx="7709646" cy="4515971"/>
        </a:xfrm>
        <a:prstGeom prst="rect">
          <a:avLst/>
        </a:prstGeom>
        <a:noFill/>
        <a:ln>
          <a:noFill/>
        </a:ln>
      </xdr:spPr>
    </xdr:pic>
    <xdr:clientData/>
  </xdr:twoCellAnchor>
  <xdr:twoCellAnchor editAs="oneCell">
    <xdr:from>
      <xdr:col>0</xdr:col>
      <xdr:colOff>100852</xdr:colOff>
      <xdr:row>130</xdr:row>
      <xdr:rowOff>78441</xdr:rowOff>
    </xdr:from>
    <xdr:to>
      <xdr:col>0</xdr:col>
      <xdr:colOff>7832911</xdr:colOff>
      <xdr:row>155</xdr:row>
      <xdr:rowOff>89647</xdr:rowOff>
    </xdr:to>
    <xdr:pic>
      <xdr:nvPicPr>
        <xdr:cNvPr id="24" name="Picture 23"/>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0852" y="29236147"/>
          <a:ext cx="7732059" cy="477370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171450</xdr:rowOff>
        </xdr:from>
        <xdr:to>
          <xdr:col>3</xdr:col>
          <xdr:colOff>647700</xdr:colOff>
          <xdr:row>19</xdr:row>
          <xdr:rowOff>95250</xdr:rowOff>
        </xdr:to>
        <xdr:sp macro="" textlink="">
          <xdr:nvSpPr>
            <xdr:cNvPr id="23553" name="Group Box 1" hidden="1">
              <a:extLst>
                <a:ext uri="{63B3BB69-23CF-44E3-9099-C40C66FF867C}">
                  <a14:compatExt spid="_x0000_s23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Select Further Education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xdr:row>
          <xdr:rowOff>9525</xdr:rowOff>
        </xdr:from>
        <xdr:to>
          <xdr:col>3</xdr:col>
          <xdr:colOff>533400</xdr:colOff>
          <xdr:row>3</xdr:row>
          <xdr:rowOff>123825</xdr:rowOff>
        </xdr:to>
        <xdr:sp macro="" textlink="">
          <xdr:nvSpPr>
            <xdr:cNvPr id="23554" name="Option Button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Penybont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114300</xdr:rowOff>
        </xdr:from>
        <xdr:to>
          <xdr:col>3</xdr:col>
          <xdr:colOff>542925</xdr:colOff>
          <xdr:row>9</xdr:row>
          <xdr:rowOff>28575</xdr:rowOff>
        </xdr:to>
        <xdr:sp macro="" textlink="">
          <xdr:nvSpPr>
            <xdr:cNvPr id="23555" name="Option Button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Sir 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xdr:row>
          <xdr:rowOff>28575</xdr:rowOff>
        </xdr:from>
        <xdr:to>
          <xdr:col>3</xdr:col>
          <xdr:colOff>533400</xdr:colOff>
          <xdr:row>7</xdr:row>
          <xdr:rowOff>133350</xdr:rowOff>
        </xdr:to>
        <xdr:sp macro="" textlink="">
          <xdr:nvSpPr>
            <xdr:cNvPr id="23556" name="Option Button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Gwent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xdr:row>
          <xdr:rowOff>114300</xdr:rowOff>
        </xdr:from>
        <xdr:to>
          <xdr:col>3</xdr:col>
          <xdr:colOff>533400</xdr:colOff>
          <xdr:row>13</xdr:row>
          <xdr:rowOff>28575</xdr:rowOff>
        </xdr:to>
        <xdr:sp macro="" textlink="">
          <xdr:nvSpPr>
            <xdr:cNvPr id="23557" name="Option Button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Gwrp Llandrillo Menai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14</xdr:row>
          <xdr:rowOff>85725</xdr:rowOff>
        </xdr:from>
        <xdr:to>
          <xdr:col>3</xdr:col>
          <xdr:colOff>533400</xdr:colOff>
          <xdr:row>16</xdr:row>
          <xdr:rowOff>9525</xdr:rowOff>
        </xdr:to>
        <xdr:sp macro="" textlink="">
          <xdr:nvSpPr>
            <xdr:cNvPr id="23558" name="Option Button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Merthyr Tudful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15</xdr:row>
          <xdr:rowOff>171450</xdr:rowOff>
        </xdr:from>
        <xdr:to>
          <xdr:col>3</xdr:col>
          <xdr:colOff>533400</xdr:colOff>
          <xdr:row>17</xdr:row>
          <xdr:rowOff>85725</xdr:rowOff>
        </xdr:to>
        <xdr:sp macro="" textlink="">
          <xdr:nvSpPr>
            <xdr:cNvPr id="23559" name="Option Button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Sir Benfro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57150</xdr:rowOff>
        </xdr:from>
        <xdr:to>
          <xdr:col>3</xdr:col>
          <xdr:colOff>533400</xdr:colOff>
          <xdr:row>18</xdr:row>
          <xdr:rowOff>171450</xdr:rowOff>
        </xdr:to>
        <xdr:sp macro="" textlink="">
          <xdr:nvSpPr>
            <xdr:cNvPr id="23560" name="Option Button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Gatholig Dewi Sant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76200</xdr:rowOff>
        </xdr:from>
        <xdr:to>
          <xdr:col>3</xdr:col>
          <xdr:colOff>533400</xdr:colOff>
          <xdr:row>12</xdr:row>
          <xdr:rowOff>0</xdr:rowOff>
        </xdr:to>
        <xdr:sp macro="" textlink="">
          <xdr:nvSpPr>
            <xdr:cNvPr id="23561" name="Option Button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Gwyr Abertawe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xdr:row>
          <xdr:rowOff>95250</xdr:rowOff>
        </xdr:from>
        <xdr:to>
          <xdr:col>3</xdr:col>
          <xdr:colOff>533400</xdr:colOff>
          <xdr:row>5</xdr:row>
          <xdr:rowOff>9525</xdr:rowOff>
        </xdr:to>
        <xdr:sp macro="" textlink="">
          <xdr:nvSpPr>
            <xdr:cNvPr id="23562" name="Option Button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Caerdydd A'r Fro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xdr:row>
          <xdr:rowOff>133350</xdr:rowOff>
        </xdr:from>
        <xdr:to>
          <xdr:col>3</xdr:col>
          <xdr:colOff>533400</xdr:colOff>
          <xdr:row>6</xdr:row>
          <xdr:rowOff>57150</xdr:rowOff>
        </xdr:to>
        <xdr:sp macro="" textlink="">
          <xdr:nvSpPr>
            <xdr:cNvPr id="23563" name="Option Button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Cambria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xdr:row>
          <xdr:rowOff>9525</xdr:rowOff>
        </xdr:from>
        <xdr:to>
          <xdr:col>3</xdr:col>
          <xdr:colOff>542925</xdr:colOff>
          <xdr:row>10</xdr:row>
          <xdr:rowOff>123825</xdr:rowOff>
        </xdr:to>
        <xdr:sp macro="" textlink="">
          <xdr:nvSpPr>
            <xdr:cNvPr id="23564" name="Option Button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Y Cymoedd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xdr:row>
          <xdr:rowOff>0</xdr:rowOff>
        </xdr:from>
        <xdr:to>
          <xdr:col>3</xdr:col>
          <xdr:colOff>533400</xdr:colOff>
          <xdr:row>14</xdr:row>
          <xdr:rowOff>114300</xdr:rowOff>
        </xdr:to>
        <xdr:sp macro="" textlink="">
          <xdr:nvSpPr>
            <xdr:cNvPr id="23565" name="Option Button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Grwp NPTC Group</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18</xdr:row>
      <xdr:rowOff>114300</xdr:rowOff>
    </xdr:from>
    <xdr:to>
      <xdr:col>12</xdr:col>
      <xdr:colOff>657225</xdr:colOff>
      <xdr:row>20</xdr:row>
      <xdr:rowOff>171450</xdr:rowOff>
    </xdr:to>
    <xdr:sp macro="" textlink="">
      <xdr:nvSpPr>
        <xdr:cNvPr id="3" name="Line 18"/>
        <xdr:cNvSpPr>
          <a:spLocks noChangeShapeType="1"/>
        </xdr:cNvSpPr>
      </xdr:nvSpPr>
      <xdr:spPr bwMode="auto">
        <a:xfrm>
          <a:off x="7372350" y="450532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59531</xdr:colOff>
      <xdr:row>1</xdr:row>
      <xdr:rowOff>23812</xdr:rowOff>
    </xdr:from>
    <xdr:to>
      <xdr:col>11</xdr:col>
      <xdr:colOff>35718</xdr:colOff>
      <xdr:row>13</xdr:row>
      <xdr:rowOff>11906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0.61905</cdr:x>
      <cdr:y>0.97087</cdr:y>
    </cdr:from>
    <cdr:to>
      <cdr:x>0.71901</cdr:x>
      <cdr:y>0.9721</cdr:y>
    </cdr:to>
    <cdr:cxnSp macro="">
      <cdr:nvCxnSpPr>
        <cdr:cNvPr id="3" name="Straight Connector 2"/>
        <cdr:cNvCxnSpPr/>
      </cdr:nvCxnSpPr>
      <cdr:spPr>
        <a:xfrm xmlns:a="http://schemas.openxmlformats.org/drawingml/2006/main" flipV="1">
          <a:off x="4040717" y="2978477"/>
          <a:ext cx="652466" cy="3774"/>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0.71459</cdr:x>
      <cdr:y>0.93794</cdr:y>
    </cdr:from>
    <cdr:to>
      <cdr:x>0.99393</cdr:x>
      <cdr:y>1</cdr:y>
    </cdr:to>
    <cdr:sp macro="" textlink="">
      <cdr:nvSpPr>
        <cdr:cNvPr id="4" name="TextBox 2"/>
        <cdr:cNvSpPr txBox="1"/>
      </cdr:nvSpPr>
      <cdr:spPr>
        <a:xfrm xmlns:a="http://schemas.openxmlformats.org/drawingml/2006/main">
          <a:off x="4664333" y="2877453"/>
          <a:ext cx="1823327" cy="190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2017/18 cyfradd llwyddiant sector</a:t>
          </a:r>
        </a:p>
      </cdr:txBody>
    </cdr:sp>
  </cdr:relSizeAnchor>
</c:userShapes>
</file>

<file path=xl/drawings/drawing6.xml><?xml version="1.0" encoding="utf-8"?>
<xdr:wsDr xmlns:xdr="http://schemas.openxmlformats.org/drawingml/2006/spreadsheetDrawing" xmlns:a="http://schemas.openxmlformats.org/drawingml/2006/main">
  <xdr:twoCellAnchor>
    <xdr:from>
      <xdr:col>12</xdr:col>
      <xdr:colOff>657225</xdr:colOff>
      <xdr:row>18</xdr:row>
      <xdr:rowOff>114300</xdr:rowOff>
    </xdr:from>
    <xdr:to>
      <xdr:col>12</xdr:col>
      <xdr:colOff>657225</xdr:colOff>
      <xdr:row>20</xdr:row>
      <xdr:rowOff>171450</xdr:rowOff>
    </xdr:to>
    <xdr:sp macro="" textlink="">
      <xdr:nvSpPr>
        <xdr:cNvPr id="2" name="Line 18"/>
        <xdr:cNvSpPr>
          <a:spLocks noChangeShapeType="1"/>
        </xdr:cNvSpPr>
      </xdr:nvSpPr>
      <xdr:spPr bwMode="auto">
        <a:xfrm>
          <a:off x="8362950" y="446722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52917</xdr:colOff>
      <xdr:row>1</xdr:row>
      <xdr:rowOff>31749</xdr:rowOff>
    </xdr:from>
    <xdr:to>
      <xdr:col>9</xdr:col>
      <xdr:colOff>179917</xdr:colOff>
      <xdr:row>13</xdr:row>
      <xdr:rowOff>169332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0.51399</cdr:x>
      <cdr:y>0.95259</cdr:y>
    </cdr:from>
    <cdr:to>
      <cdr:x>0.64084</cdr:x>
      <cdr:y>0.95383</cdr:y>
    </cdr:to>
    <cdr:cxnSp macro="">
      <cdr:nvCxnSpPr>
        <cdr:cNvPr id="3" name="Straight Connector 2"/>
        <cdr:cNvCxnSpPr/>
      </cdr:nvCxnSpPr>
      <cdr:spPr>
        <a:xfrm xmlns:a="http://schemas.openxmlformats.org/drawingml/2006/main" flipV="1">
          <a:off x="2643717" y="2903490"/>
          <a:ext cx="652466" cy="3774"/>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0.63524</cdr:x>
      <cdr:y>0.91944</cdr:y>
    </cdr:from>
    <cdr:to>
      <cdr:x>0.98973</cdr:x>
      <cdr:y>0.98191</cdr:y>
    </cdr:to>
    <cdr:sp macro="" textlink="">
      <cdr:nvSpPr>
        <cdr:cNvPr id="4" name="TextBox 2"/>
        <cdr:cNvSpPr txBox="1"/>
      </cdr:nvSpPr>
      <cdr:spPr>
        <a:xfrm xmlns:a="http://schemas.openxmlformats.org/drawingml/2006/main">
          <a:off x="3267333" y="2802466"/>
          <a:ext cx="1823327" cy="190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2017/18 cyfradd llwyddiant sector</a:t>
          </a:r>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333374</xdr:colOff>
      <xdr:row>15</xdr:row>
      <xdr:rowOff>161924</xdr:rowOff>
    </xdr:from>
    <xdr:to>
      <xdr:col>11</xdr:col>
      <xdr:colOff>304799</xdr:colOff>
      <xdr:row>15</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showRowColHeaders="0" tabSelected="1" view="pageBreakPreview" zoomScaleNormal="100" zoomScaleSheetLayoutView="100" workbookViewId="0"/>
  </sheetViews>
  <sheetFormatPr defaultColWidth="8.88671875" defaultRowHeight="15"/>
  <cols>
    <col min="1" max="1" width="102.109375" style="281" customWidth="1"/>
    <col min="2" max="16384" width="8.88671875" style="281"/>
  </cols>
  <sheetData>
    <row r="1" spans="1:1" ht="20.25">
      <c r="A1" s="280" t="s">
        <v>219</v>
      </c>
    </row>
    <row r="2" spans="1:1">
      <c r="A2" s="284" t="s">
        <v>177</v>
      </c>
    </row>
    <row r="4" spans="1:1">
      <c r="A4" s="282"/>
    </row>
    <row r="5" spans="1:1" ht="18">
      <c r="A5" s="283"/>
    </row>
    <row r="7" spans="1:1" ht="18">
      <c r="A7" s="283" t="s">
        <v>178</v>
      </c>
    </row>
    <row r="8" spans="1:1">
      <c r="A8" s="284"/>
    </row>
    <row r="9" spans="1:1" ht="45">
      <c r="A9" s="284" t="s">
        <v>220</v>
      </c>
    </row>
    <row r="10" spans="1:1">
      <c r="A10" s="284"/>
    </row>
    <row r="11" spans="1:1" ht="18">
      <c r="A11" s="283" t="s">
        <v>179</v>
      </c>
    </row>
    <row r="12" spans="1:1">
      <c r="A12" s="284"/>
    </row>
    <row r="13" spans="1:1" ht="60">
      <c r="A13" s="284" t="s">
        <v>221</v>
      </c>
    </row>
    <row r="14" spans="1:1">
      <c r="A14" s="284"/>
    </row>
    <row r="15" spans="1:1" ht="45">
      <c r="A15" s="284" t="s">
        <v>222</v>
      </c>
    </row>
    <row r="16" spans="1:1">
      <c r="A16" s="284"/>
    </row>
    <row r="17" spans="1:1" ht="18">
      <c r="A17" s="283" t="s">
        <v>180</v>
      </c>
    </row>
    <row r="18" spans="1:1">
      <c r="A18" s="284"/>
    </row>
    <row r="19" spans="1:1" ht="45">
      <c r="A19" s="284" t="s">
        <v>223</v>
      </c>
    </row>
    <row r="20" spans="1:1">
      <c r="A20" s="284"/>
    </row>
    <row r="21" spans="1:1">
      <c r="A21" s="284" t="s">
        <v>224</v>
      </c>
    </row>
    <row r="22" spans="1:1" ht="30.75">
      <c r="A22" s="285" t="s">
        <v>181</v>
      </c>
    </row>
    <row r="23" spans="1:1" ht="30.75">
      <c r="A23" s="285" t="s">
        <v>182</v>
      </c>
    </row>
    <row r="24" spans="1:1" ht="30.75">
      <c r="A24" s="285" t="s">
        <v>183</v>
      </c>
    </row>
    <row r="25" spans="1:1">
      <c r="A25" s="285"/>
    </row>
    <row r="26" spans="1:1" ht="19.5">
      <c r="A26" s="286" t="s">
        <v>184</v>
      </c>
    </row>
    <row r="27" spans="1:1">
      <c r="A27" s="284"/>
    </row>
    <row r="28" spans="1:1">
      <c r="A28" s="284" t="s">
        <v>225</v>
      </c>
    </row>
    <row r="29" spans="1:1">
      <c r="A29" s="284"/>
    </row>
    <row r="30" spans="1:1" ht="45">
      <c r="A30" s="284" t="s">
        <v>226</v>
      </c>
    </row>
    <row r="31" spans="1:1">
      <c r="A31" s="284"/>
    </row>
    <row r="32" spans="1:1">
      <c r="A32" s="284"/>
    </row>
    <row r="33" spans="1:2">
      <c r="A33" s="284"/>
    </row>
    <row r="34" spans="1:2">
      <c r="A34" s="284"/>
    </row>
    <row r="35" spans="1:2">
      <c r="A35" s="284"/>
    </row>
    <row r="36" spans="1:2">
      <c r="A36" s="284"/>
    </row>
    <row r="37" spans="1:2">
      <c r="A37" s="284"/>
    </row>
    <row r="38" spans="1:2">
      <c r="A38" s="284"/>
    </row>
    <row r="39" spans="1:2">
      <c r="A39" s="284"/>
    </row>
    <row r="40" spans="1:2">
      <c r="A40" s="284"/>
    </row>
    <row r="41" spans="1:2">
      <c r="A41" s="284"/>
    </row>
    <row r="42" spans="1:2">
      <c r="A42" s="284"/>
    </row>
    <row r="43" spans="1:2">
      <c r="A43" s="284"/>
      <c r="B43" s="284"/>
    </row>
    <row r="44" spans="1:2">
      <c r="A44" s="284"/>
    </row>
    <row r="45" spans="1:2">
      <c r="A45" s="284"/>
    </row>
    <row r="46" spans="1:2">
      <c r="A46" s="284"/>
    </row>
    <row r="47" spans="1:2">
      <c r="A47" s="284"/>
    </row>
    <row r="48" spans="1:2" ht="30.75">
      <c r="A48" s="284" t="s">
        <v>227</v>
      </c>
    </row>
    <row r="50" spans="1:5">
      <c r="A50" s="284"/>
    </row>
    <row r="51" spans="1:5">
      <c r="A51" s="287"/>
    </row>
    <row r="52" spans="1:5">
      <c r="A52" s="287"/>
    </row>
    <row r="53" spans="1:5">
      <c r="A53" s="287"/>
    </row>
    <row r="54" spans="1:5">
      <c r="A54" s="287"/>
    </row>
    <row r="55" spans="1:5">
      <c r="A55" s="284"/>
    </row>
    <row r="56" spans="1:5">
      <c r="A56" s="284"/>
    </row>
    <row r="57" spans="1:5" ht="30">
      <c r="A57" s="284" t="s">
        <v>228</v>
      </c>
    </row>
    <row r="58" spans="1:5">
      <c r="A58" s="284"/>
    </row>
    <row r="59" spans="1:5" ht="18" customHeight="1">
      <c r="A59" s="284" t="s">
        <v>229</v>
      </c>
    </row>
    <row r="60" spans="1:5">
      <c r="A60" s="288" t="s">
        <v>185</v>
      </c>
    </row>
    <row r="61" spans="1:5">
      <c r="A61" s="288" t="s">
        <v>186</v>
      </c>
    </row>
    <row r="62" spans="1:5">
      <c r="A62" s="284"/>
    </row>
    <row r="63" spans="1:5">
      <c r="A63" s="284" t="s">
        <v>230</v>
      </c>
    </row>
    <row r="64" spans="1:5">
      <c r="A64" s="289"/>
      <c r="B64" s="290"/>
      <c r="C64" s="290"/>
      <c r="D64" s="290"/>
      <c r="E64" s="290"/>
    </row>
    <row r="65" spans="1:5">
      <c r="A65" s="291"/>
    </row>
    <row r="66" spans="1:5">
      <c r="A66" s="291"/>
    </row>
    <row r="67" spans="1:5">
      <c r="A67" s="291"/>
    </row>
    <row r="68" spans="1:5">
      <c r="A68" s="291"/>
    </row>
    <row r="69" spans="1:5">
      <c r="A69" s="291"/>
    </row>
    <row r="70" spans="1:5">
      <c r="A70" s="291"/>
    </row>
    <row r="71" spans="1:5">
      <c r="A71" s="324"/>
      <c r="B71" s="323"/>
      <c r="C71" s="323"/>
    </row>
    <row r="72" spans="1:5">
      <c r="A72" s="323"/>
      <c r="B72" s="323"/>
      <c r="C72" s="323"/>
      <c r="D72" s="292"/>
      <c r="E72" s="292"/>
    </row>
    <row r="73" spans="1:5" ht="19.5">
      <c r="A73" s="286" t="s">
        <v>187</v>
      </c>
    </row>
    <row r="74" spans="1:5">
      <c r="A74" s="284"/>
    </row>
    <row r="75" spans="1:5" ht="30">
      <c r="A75" s="284" t="s">
        <v>231</v>
      </c>
    </row>
    <row r="76" spans="1:5">
      <c r="A76" s="284"/>
    </row>
    <row r="77" spans="1:5" ht="60.75">
      <c r="A77" s="284" t="s">
        <v>232</v>
      </c>
    </row>
    <row r="78" spans="1:5">
      <c r="A78" s="284"/>
    </row>
    <row r="79" spans="1:5" ht="19.5">
      <c r="A79" s="286" t="s">
        <v>188</v>
      </c>
    </row>
    <row r="80" spans="1:5">
      <c r="A80" s="284"/>
    </row>
    <row r="81" spans="1:1" ht="45">
      <c r="A81" s="284" t="s">
        <v>233</v>
      </c>
    </row>
    <row r="82" spans="1:1" ht="21.75" customHeight="1">
      <c r="A82" s="285" t="s">
        <v>189</v>
      </c>
    </row>
    <row r="83" spans="1:1">
      <c r="A83" s="285" t="s">
        <v>190</v>
      </c>
    </row>
    <row r="84" spans="1:1">
      <c r="A84" s="284"/>
    </row>
    <row r="85" spans="1:1" ht="45">
      <c r="A85" s="284" t="s">
        <v>234</v>
      </c>
    </row>
    <row r="86" spans="1:1">
      <c r="A86" s="284"/>
    </row>
    <row r="87" spans="1:1" ht="45">
      <c r="A87" s="284" t="s">
        <v>235</v>
      </c>
    </row>
    <row r="88" spans="1:1">
      <c r="A88" s="284"/>
    </row>
    <row r="89" spans="1:1" ht="18">
      <c r="A89" s="283" t="s">
        <v>191</v>
      </c>
    </row>
    <row r="90" spans="1:1">
      <c r="A90" s="284"/>
    </row>
    <row r="91" spans="1:1" ht="30">
      <c r="A91" s="284" t="s">
        <v>236</v>
      </c>
    </row>
    <row r="92" spans="1:1">
      <c r="A92" s="284"/>
    </row>
    <row r="93" spans="1:1">
      <c r="A93" s="293" t="s">
        <v>216</v>
      </c>
    </row>
    <row r="94" spans="1:1">
      <c r="A94" s="284"/>
    </row>
    <row r="95" spans="1:1">
      <c r="A95" s="284" t="s">
        <v>192</v>
      </c>
    </row>
  </sheetData>
  <sheetProtection selectLockedCells="1" selectUnlockedCells="1"/>
  <pageMargins left="0.7" right="0.7" top="0.75" bottom="0.75" header="0.3" footer="0.3"/>
  <pageSetup paperSize="9" scale="96" orientation="portrait" horizontalDpi="300" verticalDpi="300" r:id="rId1"/>
  <rowBreaks count="3" manualBreakCount="3">
    <brk id="25" man="1"/>
    <brk id="62" man="1"/>
    <brk id="9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showGridLines="0" showRowColHeaders="0" view="pageBreakPreview" zoomScaleNormal="85" zoomScaleSheetLayoutView="100" workbookViewId="0"/>
  </sheetViews>
  <sheetFormatPr defaultColWidth="8.88671875" defaultRowHeight="15"/>
  <cols>
    <col min="1" max="1" width="95.21875" style="281" customWidth="1"/>
    <col min="2" max="16384" width="8.88671875" style="281"/>
  </cols>
  <sheetData>
    <row r="1" spans="1:2" ht="20.25">
      <c r="A1" s="280" t="s">
        <v>193</v>
      </c>
    </row>
    <row r="2" spans="1:2">
      <c r="A2" s="282" t="s">
        <v>212</v>
      </c>
    </row>
    <row r="3" spans="1:2">
      <c r="A3" s="284" t="s">
        <v>194</v>
      </c>
    </row>
    <row r="4" spans="1:2">
      <c r="A4" s="284"/>
    </row>
    <row r="5" spans="1:2">
      <c r="A5" s="284"/>
    </row>
    <row r="6" spans="1:2" ht="15.75">
      <c r="A6" s="313" t="s">
        <v>178</v>
      </c>
    </row>
    <row r="7" spans="1:2">
      <c r="A7" s="284"/>
    </row>
    <row r="8" spans="1:2" ht="60">
      <c r="A8" s="284" t="s">
        <v>237</v>
      </c>
    </row>
    <row r="9" spans="1:2">
      <c r="A9" s="284"/>
    </row>
    <row r="10" spans="1:2" ht="60">
      <c r="A10" s="284" t="s">
        <v>238</v>
      </c>
    </row>
    <row r="11" spans="1:2">
      <c r="A11" s="284"/>
    </row>
    <row r="12" spans="1:2" ht="15.75">
      <c r="A12" s="313" t="s">
        <v>195</v>
      </c>
    </row>
    <row r="13" spans="1:2">
      <c r="A13" s="284"/>
    </row>
    <row r="14" spans="1:2">
      <c r="A14" s="312" t="s">
        <v>196</v>
      </c>
      <c r="B14" s="312"/>
    </row>
    <row r="15" spans="1:2">
      <c r="A15" s="312"/>
      <c r="B15" s="312"/>
    </row>
    <row r="16" spans="1:2">
      <c r="A16" s="312"/>
      <c r="B16" s="312"/>
    </row>
    <row r="17" spans="1:2">
      <c r="A17" s="312"/>
      <c r="B17" s="312"/>
    </row>
    <row r="18" spans="1:2">
      <c r="A18" s="312"/>
      <c r="B18" s="312"/>
    </row>
    <row r="19" spans="1:2">
      <c r="A19" s="312"/>
      <c r="B19" s="312"/>
    </row>
    <row r="20" spans="1:2">
      <c r="A20" s="312"/>
      <c r="B20" s="312"/>
    </row>
    <row r="21" spans="1:2">
      <c r="A21" s="312"/>
      <c r="B21" s="312"/>
    </row>
    <row r="22" spans="1:2">
      <c r="A22" s="312"/>
      <c r="B22" s="312"/>
    </row>
    <row r="23" spans="1:2">
      <c r="A23" s="312"/>
      <c r="B23" s="312"/>
    </row>
    <row r="24" spans="1:2">
      <c r="A24" s="312"/>
      <c r="B24" s="312"/>
    </row>
    <row r="25" spans="1:2">
      <c r="A25" s="312"/>
      <c r="B25" s="312"/>
    </row>
    <row r="26" spans="1:2">
      <c r="A26" s="312"/>
      <c r="B26" s="312"/>
    </row>
    <row r="27" spans="1:2">
      <c r="A27" s="284"/>
      <c r="B27" s="284"/>
    </row>
    <row r="28" spans="1:2">
      <c r="A28" s="284"/>
    </row>
    <row r="29" spans="1:2">
      <c r="A29" s="284"/>
    </row>
    <row r="30" spans="1:2" ht="30">
      <c r="A30" s="284" t="s">
        <v>239</v>
      </c>
    </row>
    <row r="31" spans="1:2">
      <c r="A31" s="284"/>
    </row>
    <row r="32" spans="1:2">
      <c r="A32" s="284" t="s">
        <v>240</v>
      </c>
    </row>
    <row r="33" spans="1:3">
      <c r="A33" s="285" t="s">
        <v>217</v>
      </c>
    </row>
    <row r="34" spans="1:3">
      <c r="A34" s="285" t="s">
        <v>218</v>
      </c>
    </row>
    <row r="35" spans="1:3">
      <c r="A35" s="284"/>
    </row>
    <row r="36" spans="1:3" ht="30">
      <c r="A36" s="284" t="s">
        <v>241</v>
      </c>
    </row>
    <row r="37" spans="1:3">
      <c r="A37" s="284"/>
    </row>
    <row r="38" spans="1:3">
      <c r="A38" s="284" t="s">
        <v>242</v>
      </c>
    </row>
    <row r="39" spans="1:3">
      <c r="A39" s="321"/>
    </row>
    <row r="40" spans="1:3">
      <c r="A40" s="321"/>
    </row>
    <row r="41" spans="1:3">
      <c r="A41" s="321"/>
    </row>
    <row r="42" spans="1:3">
      <c r="A42" s="321"/>
    </row>
    <row r="43" spans="1:3">
      <c r="A43" s="322"/>
    </row>
    <row r="44" spans="1:3">
      <c r="A44" s="336"/>
      <c r="B44" s="337"/>
      <c r="C44" s="323"/>
    </row>
    <row r="45" spans="1:3">
      <c r="A45" s="336"/>
      <c r="B45" s="337"/>
      <c r="C45" s="323"/>
    </row>
    <row r="46" spans="1:3">
      <c r="A46" s="314"/>
      <c r="B46" s="315"/>
      <c r="C46" s="315"/>
    </row>
    <row r="47" spans="1:3">
      <c r="A47" s="336"/>
      <c r="B47" s="337"/>
      <c r="C47" s="323"/>
    </row>
    <row r="48" spans="1:3">
      <c r="A48" s="336"/>
      <c r="B48" s="337"/>
      <c r="C48" s="323"/>
    </row>
    <row r="49" spans="1:5">
      <c r="A49" s="332"/>
      <c r="B49" s="333"/>
      <c r="C49" s="333"/>
    </row>
    <row r="50" spans="1:5" ht="30">
      <c r="A50" s="334" t="s">
        <v>258</v>
      </c>
      <c r="B50" s="315"/>
      <c r="C50" s="315"/>
    </row>
    <row r="51" spans="1:5">
      <c r="A51" s="327"/>
      <c r="B51" s="328"/>
      <c r="C51" s="323"/>
    </row>
    <row r="52" spans="1:5" ht="30.75">
      <c r="A52" s="284" t="s">
        <v>243</v>
      </c>
    </row>
    <row r="53" spans="1:5">
      <c r="A53" s="284"/>
    </row>
    <row r="54" spans="1:5">
      <c r="A54" s="312" t="s">
        <v>197</v>
      </c>
    </row>
    <row r="55" spans="1:5">
      <c r="A55" s="335"/>
      <c r="B55" s="335"/>
      <c r="C55" s="335"/>
      <c r="D55" s="335"/>
      <c r="E55" s="335"/>
    </row>
    <row r="56" spans="1:5">
      <c r="A56" s="289"/>
      <c r="B56" s="289"/>
      <c r="C56" s="289"/>
      <c r="D56" s="289"/>
      <c r="E56" s="289"/>
    </row>
    <row r="57" spans="1:5">
      <c r="A57" s="289"/>
      <c r="B57" s="289"/>
      <c r="C57" s="289"/>
      <c r="D57" s="289"/>
      <c r="E57" s="289"/>
    </row>
    <row r="58" spans="1:5">
      <c r="A58" s="289"/>
      <c r="B58" s="289"/>
      <c r="C58" s="289"/>
      <c r="D58" s="289"/>
      <c r="E58" s="289"/>
    </row>
    <row r="59" spans="1:5">
      <c r="A59" s="289"/>
      <c r="B59" s="289"/>
      <c r="C59" s="289"/>
      <c r="D59" s="289"/>
      <c r="E59" s="289"/>
    </row>
    <row r="60" spans="1:5">
      <c r="A60" s="316"/>
      <c r="B60" s="290"/>
      <c r="C60" s="290"/>
      <c r="D60" s="290"/>
      <c r="E60" s="290"/>
    </row>
    <row r="61" spans="1:5">
      <c r="A61" s="317"/>
      <c r="B61" s="290"/>
      <c r="C61" s="290"/>
      <c r="D61" s="290"/>
      <c r="E61" s="290"/>
    </row>
    <row r="62" spans="1:5">
      <c r="A62" s="317"/>
      <c r="B62" s="290"/>
      <c r="C62" s="290"/>
      <c r="D62" s="290"/>
      <c r="E62" s="290"/>
    </row>
    <row r="63" spans="1:5">
      <c r="A63" s="317"/>
      <c r="B63" s="290"/>
      <c r="C63" s="290"/>
      <c r="D63" s="290"/>
      <c r="E63" s="290"/>
    </row>
    <row r="64" spans="1:5" ht="45">
      <c r="A64" s="284" t="s">
        <v>244</v>
      </c>
    </row>
    <row r="65" spans="1:1">
      <c r="A65" s="285" t="s">
        <v>198</v>
      </c>
    </row>
    <row r="66" spans="1:1" ht="18.75" customHeight="1">
      <c r="A66" s="285" t="s">
        <v>199</v>
      </c>
    </row>
    <row r="67" spans="1:1">
      <c r="A67" s="284"/>
    </row>
    <row r="68" spans="1:1">
      <c r="A68" s="284" t="s">
        <v>245</v>
      </c>
    </row>
    <row r="69" spans="1:1">
      <c r="A69" s="284"/>
    </row>
    <row r="70" spans="1:1" ht="30">
      <c r="A70" s="284" t="s">
        <v>246</v>
      </c>
    </row>
    <row r="71" spans="1:1">
      <c r="A71" s="284"/>
    </row>
    <row r="72" spans="1:1" ht="15.75">
      <c r="A72" s="318"/>
    </row>
    <row r="73" spans="1:1" ht="15.75">
      <c r="A73" s="318"/>
    </row>
    <row r="74" spans="1:1" ht="15.75">
      <c r="A74" s="318"/>
    </row>
    <row r="75" spans="1:1" ht="15.75">
      <c r="A75" s="318"/>
    </row>
    <row r="76" spans="1:1">
      <c r="A76" s="284"/>
    </row>
    <row r="77" spans="1:1" ht="15.75">
      <c r="A77" s="313" t="s">
        <v>200</v>
      </c>
    </row>
    <row r="78" spans="1:1" ht="15.75">
      <c r="A78" s="319"/>
    </row>
    <row r="79" spans="1:1" ht="15.75">
      <c r="A79" s="319"/>
    </row>
    <row r="80" spans="1:1" ht="15.75">
      <c r="A80" s="319"/>
    </row>
    <row r="81" spans="1:2" ht="15.75">
      <c r="A81" s="319"/>
    </row>
    <row r="82" spans="1:2">
      <c r="A82" s="322"/>
    </row>
    <row r="83" spans="1:2">
      <c r="A83" s="291"/>
    </row>
    <row r="84" spans="1:2">
      <c r="A84" s="312" t="s">
        <v>7</v>
      </c>
    </row>
    <row r="85" spans="1:2">
      <c r="A85" s="284"/>
    </row>
    <row r="86" spans="1:2" ht="45">
      <c r="A86" s="284" t="s">
        <v>247</v>
      </c>
    </row>
    <row r="87" spans="1:2">
      <c r="A87" s="284"/>
    </row>
    <row r="88" spans="1:2">
      <c r="A88" s="312" t="s">
        <v>11</v>
      </c>
    </row>
    <row r="89" spans="1:2">
      <c r="A89" s="284"/>
    </row>
    <row r="90" spans="1:2">
      <c r="A90" s="284" t="s">
        <v>248</v>
      </c>
    </row>
    <row r="91" spans="1:2">
      <c r="A91" s="322"/>
    </row>
    <row r="92" spans="1:2">
      <c r="A92" s="322"/>
    </row>
    <row r="93" spans="1:2">
      <c r="A93" s="322"/>
    </row>
    <row r="94" spans="1:2">
      <c r="A94" s="322"/>
      <c r="B94" s="284"/>
    </row>
    <row r="95" spans="1:2">
      <c r="A95" s="322"/>
      <c r="B95" s="284"/>
    </row>
    <row r="96" spans="1:2">
      <c r="A96" s="322"/>
      <c r="B96" s="284"/>
    </row>
    <row r="97" spans="1:2">
      <c r="A97" s="322"/>
      <c r="B97" s="284"/>
    </row>
    <row r="98" spans="1:2" ht="30">
      <c r="A98" s="284" t="s">
        <v>249</v>
      </c>
    </row>
    <row r="99" spans="1:2">
      <c r="A99" s="284"/>
    </row>
    <row r="100" spans="1:2">
      <c r="A100" s="312" t="s">
        <v>201</v>
      </c>
    </row>
    <row r="101" spans="1:2">
      <c r="A101" s="284"/>
    </row>
    <row r="102" spans="1:2" ht="75">
      <c r="A102" s="284" t="s">
        <v>204</v>
      </c>
    </row>
    <row r="103" spans="1:2" ht="15.75">
      <c r="A103" s="313"/>
    </row>
    <row r="104" spans="1:2" ht="15.75">
      <c r="A104" s="313" t="s">
        <v>202</v>
      </c>
    </row>
    <row r="105" spans="1:2" ht="15.75">
      <c r="A105" s="319"/>
    </row>
    <row r="106" spans="1:2" ht="15.75">
      <c r="A106" s="319"/>
    </row>
    <row r="107" spans="1:2" ht="15.75">
      <c r="A107" s="319"/>
    </row>
    <row r="108" spans="1:2" ht="15.75">
      <c r="A108" s="319"/>
    </row>
    <row r="109" spans="1:2" ht="15.75">
      <c r="A109" s="319"/>
    </row>
    <row r="110" spans="1:2" ht="15.75">
      <c r="A110" s="319"/>
    </row>
    <row r="111" spans="1:2" ht="15.75">
      <c r="A111" s="319"/>
    </row>
    <row r="112" spans="1:2" ht="15.75">
      <c r="A112" s="319"/>
    </row>
    <row r="113" spans="1:1" ht="15.75">
      <c r="A113" s="319"/>
    </row>
    <row r="114" spans="1:1" ht="15.75">
      <c r="A114" s="319"/>
    </row>
    <row r="115" spans="1:1" ht="15.75">
      <c r="A115" s="319"/>
    </row>
    <row r="116" spans="1:1" ht="15.75">
      <c r="A116" s="319"/>
    </row>
    <row r="117" spans="1:1" ht="15.75">
      <c r="A117" s="319"/>
    </row>
    <row r="118" spans="1:1" ht="15.75">
      <c r="A118" s="319"/>
    </row>
    <row r="119" spans="1:1" ht="15.75">
      <c r="A119" s="319"/>
    </row>
    <row r="120" spans="1:1" ht="15.75">
      <c r="A120" s="319"/>
    </row>
    <row r="121" spans="1:1" ht="15.75">
      <c r="A121" s="319"/>
    </row>
    <row r="122" spans="1:1" ht="15.75">
      <c r="A122" s="319"/>
    </row>
    <row r="123" spans="1:1" ht="15.75">
      <c r="A123" s="319"/>
    </row>
    <row r="124" spans="1:1" ht="15.75">
      <c r="A124" s="319"/>
    </row>
    <row r="125" spans="1:1" ht="15.75">
      <c r="A125" s="319"/>
    </row>
    <row r="126" spans="1:1">
      <c r="A126" s="320"/>
    </row>
    <row r="127" spans="1:1">
      <c r="A127" s="320"/>
    </row>
    <row r="128" spans="1:1" ht="49.5" customHeight="1">
      <c r="A128" s="284" t="s">
        <v>205</v>
      </c>
    </row>
    <row r="129" spans="1:1" ht="15.75">
      <c r="A129" s="313"/>
    </row>
    <row r="130" spans="1:1" ht="15.75">
      <c r="A130" s="313" t="s">
        <v>203</v>
      </c>
    </row>
    <row r="131" spans="1:1">
      <c r="A131" s="322"/>
    </row>
    <row r="132" spans="1:1">
      <c r="A132" s="322"/>
    </row>
    <row r="133" spans="1:1">
      <c r="A133" s="322"/>
    </row>
    <row r="134" spans="1:1">
      <c r="A134" s="322"/>
    </row>
    <row r="135" spans="1:1">
      <c r="A135" s="322"/>
    </row>
    <row r="136" spans="1:1">
      <c r="A136" s="322"/>
    </row>
    <row r="137" spans="1:1">
      <c r="A137" s="322"/>
    </row>
    <row r="138" spans="1:1">
      <c r="A138" s="322"/>
    </row>
    <row r="139" spans="1:1">
      <c r="A139" s="322"/>
    </row>
    <row r="140" spans="1:1">
      <c r="A140" s="322"/>
    </row>
    <row r="141" spans="1:1">
      <c r="A141" s="322"/>
    </row>
    <row r="142" spans="1:1">
      <c r="A142" s="322"/>
    </row>
    <row r="143" spans="1:1">
      <c r="A143" s="322"/>
    </row>
    <row r="144" spans="1:1">
      <c r="A144" s="322"/>
    </row>
    <row r="145" spans="1:1">
      <c r="A145" s="322"/>
    </row>
    <row r="146" spans="1:1">
      <c r="A146" s="322"/>
    </row>
    <row r="147" spans="1:1">
      <c r="A147" s="322"/>
    </row>
    <row r="148" spans="1:1">
      <c r="A148" s="322"/>
    </row>
    <row r="149" spans="1:1">
      <c r="A149" s="322"/>
    </row>
    <row r="150" spans="1:1">
      <c r="A150" s="322"/>
    </row>
    <row r="151" spans="1:1">
      <c r="A151" s="322"/>
    </row>
    <row r="152" spans="1:1">
      <c r="A152" s="322"/>
    </row>
    <row r="153" spans="1:1">
      <c r="A153" s="322"/>
    </row>
    <row r="154" spans="1:1">
      <c r="A154" s="322"/>
    </row>
    <row r="155" spans="1:1">
      <c r="A155" s="322"/>
    </row>
    <row r="156" spans="1:1">
      <c r="A156" s="322"/>
    </row>
    <row r="157" spans="1:1" ht="60">
      <c r="A157" s="284" t="s">
        <v>253</v>
      </c>
    </row>
    <row r="158" spans="1:1">
      <c r="A158" s="284"/>
    </row>
    <row r="159" spans="1:1" ht="30">
      <c r="A159" s="284" t="s">
        <v>250</v>
      </c>
    </row>
    <row r="160" spans="1:1">
      <c r="A160" s="284"/>
    </row>
    <row r="161" spans="1:1" ht="30">
      <c r="A161" s="284" t="s">
        <v>251</v>
      </c>
    </row>
    <row r="162" spans="1:1">
      <c r="A162" s="284"/>
    </row>
    <row r="163" spans="1:1" ht="30">
      <c r="A163" s="284" t="s">
        <v>252</v>
      </c>
    </row>
    <row r="164" spans="1:1">
      <c r="A164" s="284" t="s">
        <v>192</v>
      </c>
    </row>
    <row r="165" spans="1:1">
      <c r="A165" s="284" t="s">
        <v>206</v>
      </c>
    </row>
    <row r="167" spans="1:1">
      <c r="A167" s="284" t="s">
        <v>216</v>
      </c>
    </row>
  </sheetData>
  <sheetProtection selectLockedCells="1" selectUnlockedCells="1"/>
  <mergeCells count="5">
    <mergeCell ref="A55:E55"/>
    <mergeCell ref="A44:A45"/>
    <mergeCell ref="B44:B45"/>
    <mergeCell ref="A47:A48"/>
    <mergeCell ref="B47:B48"/>
  </mergeCells>
  <pageMargins left="0.7" right="0.7" top="0.75" bottom="0.75" header="0.3" footer="0.3"/>
  <pageSetup paperSize="9" orientation="portrait" horizontalDpi="300" verticalDpi="300" r:id="rId1"/>
  <rowBreaks count="4" manualBreakCount="4">
    <brk id="35" man="1"/>
    <brk id="69" man="1"/>
    <brk id="99" man="1"/>
    <brk id="12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F29"/>
  <sheetViews>
    <sheetView showGridLines="0" showRowColHeaders="0" zoomScaleNormal="100" zoomScaleSheetLayoutView="100" workbookViewId="0"/>
  </sheetViews>
  <sheetFormatPr defaultColWidth="0" defaultRowHeight="15" customHeight="1" zeroHeight="1"/>
  <cols>
    <col min="1" max="1" width="6.109375" style="90" customWidth="1"/>
    <col min="2" max="4" width="8.88671875" style="90" customWidth="1"/>
    <col min="5" max="5" width="6.109375" style="90" customWidth="1"/>
    <col min="6" max="6" width="0" style="80" hidden="1" customWidth="1"/>
    <col min="7" max="16384" width="8.88671875" style="80" hidden="1"/>
  </cols>
  <sheetData>
    <row r="1"/>
    <row r="2"/>
    <row r="3"/>
    <row r="4"/>
    <row r="5"/>
    <row r="6"/>
    <row r="7"/>
    <row r="8"/>
    <row r="9"/>
    <row r="10"/>
    <row r="11"/>
    <row r="12"/>
    <row r="13"/>
    <row r="14"/>
    <row r="15"/>
    <row r="16"/>
    <row r="17" spans="1:5"/>
    <row r="18" spans="1:5">
      <c r="B18" s="111"/>
      <c r="C18" s="111"/>
      <c r="D18" s="111"/>
    </row>
    <row r="19" spans="1:5">
      <c r="B19" s="111"/>
      <c r="C19" s="111"/>
      <c r="D19" s="111"/>
    </row>
    <row r="20" spans="1:5">
      <c r="A20" s="111"/>
      <c r="B20" s="111"/>
      <c r="C20" s="111"/>
      <c r="D20" s="111"/>
      <c r="E20" s="111"/>
    </row>
    <row r="21" spans="1:5" ht="8.25" customHeight="1">
      <c r="A21" s="111"/>
      <c r="B21" s="111"/>
      <c r="C21" s="111"/>
      <c r="D21" s="111"/>
      <c r="E21" s="111"/>
    </row>
    <row r="22" spans="1:5" ht="15" customHeight="1">
      <c r="A22" s="338" t="s">
        <v>215</v>
      </c>
      <c r="B22" s="338"/>
      <c r="C22" s="338"/>
      <c r="D22" s="338"/>
      <c r="E22" s="338"/>
    </row>
    <row r="23" spans="1:5">
      <c r="A23" s="338"/>
      <c r="B23" s="338"/>
      <c r="C23" s="338"/>
      <c r="D23" s="338"/>
      <c r="E23" s="338"/>
    </row>
    <row r="24" spans="1:5">
      <c r="A24" s="338"/>
      <c r="B24" s="338"/>
      <c r="C24" s="338"/>
      <c r="D24" s="338"/>
      <c r="E24" s="338"/>
    </row>
    <row r="25" spans="1:5" ht="15" customHeight="1">
      <c r="A25" s="338"/>
      <c r="B25" s="338"/>
      <c r="C25" s="338"/>
      <c r="D25" s="338"/>
      <c r="E25" s="338"/>
    </row>
    <row r="26" spans="1:5"/>
    <row r="27" spans="1:5"/>
    <row r="28" spans="1:5"/>
    <row r="29" spans="1:5" hidden="1"/>
  </sheetData>
  <sheetProtection selectLockedCells="1" selectUnlockedCells="1"/>
  <mergeCells count="1">
    <mergeCell ref="A22:E2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from>
                    <xdr:col>1</xdr:col>
                    <xdr:colOff>0</xdr:colOff>
                    <xdr:row>0</xdr:row>
                    <xdr:rowOff>171450</xdr:rowOff>
                  </from>
                  <to>
                    <xdr:col>3</xdr:col>
                    <xdr:colOff>647700</xdr:colOff>
                    <xdr:row>19</xdr:row>
                    <xdr:rowOff>95250</xdr:rowOff>
                  </to>
                </anchor>
              </controlPr>
            </control>
          </mc:Choice>
        </mc:AlternateContent>
        <mc:AlternateContent xmlns:mc="http://schemas.openxmlformats.org/markup-compatibility/2006">
          <mc:Choice Requires="x14">
            <control shapeId="23554" r:id="rId5" name="Option Button 2">
              <controlPr defaultSize="0" autoFill="0" autoLine="0" autoPict="0">
                <anchor moveWithCells="1">
                  <from>
                    <xdr:col>1</xdr:col>
                    <xdr:colOff>200025</xdr:colOff>
                    <xdr:row>2</xdr:row>
                    <xdr:rowOff>9525</xdr:rowOff>
                  </from>
                  <to>
                    <xdr:col>3</xdr:col>
                    <xdr:colOff>533400</xdr:colOff>
                    <xdr:row>3</xdr:row>
                    <xdr:rowOff>123825</xdr:rowOff>
                  </to>
                </anchor>
              </controlPr>
            </control>
          </mc:Choice>
        </mc:AlternateContent>
        <mc:AlternateContent xmlns:mc="http://schemas.openxmlformats.org/markup-compatibility/2006">
          <mc:Choice Requires="x14">
            <control shapeId="23555" r:id="rId6" name="Option Button 3">
              <controlPr defaultSize="0" autoFill="0" autoLine="0" autoPict="0">
                <anchor moveWithCells="1">
                  <from>
                    <xdr:col>1</xdr:col>
                    <xdr:colOff>209550</xdr:colOff>
                    <xdr:row>7</xdr:row>
                    <xdr:rowOff>114300</xdr:rowOff>
                  </from>
                  <to>
                    <xdr:col>3</xdr:col>
                    <xdr:colOff>542925</xdr:colOff>
                    <xdr:row>9</xdr:row>
                    <xdr:rowOff>28575</xdr:rowOff>
                  </to>
                </anchor>
              </controlPr>
            </control>
          </mc:Choice>
        </mc:AlternateContent>
        <mc:AlternateContent xmlns:mc="http://schemas.openxmlformats.org/markup-compatibility/2006">
          <mc:Choice Requires="x14">
            <control shapeId="23556" r:id="rId7" name="Option Button 4">
              <controlPr defaultSize="0" autoFill="0" autoLine="0" autoPict="0">
                <anchor moveWithCells="1">
                  <from>
                    <xdr:col>1</xdr:col>
                    <xdr:colOff>200025</xdr:colOff>
                    <xdr:row>6</xdr:row>
                    <xdr:rowOff>28575</xdr:rowOff>
                  </from>
                  <to>
                    <xdr:col>3</xdr:col>
                    <xdr:colOff>533400</xdr:colOff>
                    <xdr:row>7</xdr:row>
                    <xdr:rowOff>133350</xdr:rowOff>
                  </to>
                </anchor>
              </controlPr>
            </control>
          </mc:Choice>
        </mc:AlternateContent>
        <mc:AlternateContent xmlns:mc="http://schemas.openxmlformats.org/markup-compatibility/2006">
          <mc:Choice Requires="x14">
            <control shapeId="23557" r:id="rId8" name="Option Button 5">
              <controlPr defaultSize="0" autoFill="0" autoLine="0" autoPict="0">
                <anchor moveWithCells="1">
                  <from>
                    <xdr:col>1</xdr:col>
                    <xdr:colOff>200025</xdr:colOff>
                    <xdr:row>11</xdr:row>
                    <xdr:rowOff>114300</xdr:rowOff>
                  </from>
                  <to>
                    <xdr:col>3</xdr:col>
                    <xdr:colOff>533400</xdr:colOff>
                    <xdr:row>13</xdr:row>
                    <xdr:rowOff>28575</xdr:rowOff>
                  </to>
                </anchor>
              </controlPr>
            </control>
          </mc:Choice>
        </mc:AlternateContent>
        <mc:AlternateContent xmlns:mc="http://schemas.openxmlformats.org/markup-compatibility/2006">
          <mc:Choice Requires="x14">
            <control shapeId="23558" r:id="rId9" name="Option Button 6">
              <controlPr defaultSize="0" autoFill="0" autoLine="0" autoPict="0">
                <anchor moveWithCells="1">
                  <from>
                    <xdr:col>1</xdr:col>
                    <xdr:colOff>200025</xdr:colOff>
                    <xdr:row>14</xdr:row>
                    <xdr:rowOff>85725</xdr:rowOff>
                  </from>
                  <to>
                    <xdr:col>3</xdr:col>
                    <xdr:colOff>533400</xdr:colOff>
                    <xdr:row>16</xdr:row>
                    <xdr:rowOff>9525</xdr:rowOff>
                  </to>
                </anchor>
              </controlPr>
            </control>
          </mc:Choice>
        </mc:AlternateContent>
        <mc:AlternateContent xmlns:mc="http://schemas.openxmlformats.org/markup-compatibility/2006">
          <mc:Choice Requires="x14">
            <control shapeId="23559" r:id="rId10" name="Option Button 7">
              <controlPr defaultSize="0" autoFill="0" autoLine="0" autoPict="0">
                <anchor moveWithCells="1">
                  <from>
                    <xdr:col>1</xdr:col>
                    <xdr:colOff>200025</xdr:colOff>
                    <xdr:row>15</xdr:row>
                    <xdr:rowOff>171450</xdr:rowOff>
                  </from>
                  <to>
                    <xdr:col>3</xdr:col>
                    <xdr:colOff>533400</xdr:colOff>
                    <xdr:row>17</xdr:row>
                    <xdr:rowOff>85725</xdr:rowOff>
                  </to>
                </anchor>
              </controlPr>
            </control>
          </mc:Choice>
        </mc:AlternateContent>
        <mc:AlternateContent xmlns:mc="http://schemas.openxmlformats.org/markup-compatibility/2006">
          <mc:Choice Requires="x14">
            <control shapeId="23560" r:id="rId11" name="Option Button 8">
              <controlPr defaultSize="0" autoFill="0" autoLine="0" autoPict="0">
                <anchor moveWithCells="1">
                  <from>
                    <xdr:col>1</xdr:col>
                    <xdr:colOff>200025</xdr:colOff>
                    <xdr:row>17</xdr:row>
                    <xdr:rowOff>57150</xdr:rowOff>
                  </from>
                  <to>
                    <xdr:col>3</xdr:col>
                    <xdr:colOff>533400</xdr:colOff>
                    <xdr:row>18</xdr:row>
                    <xdr:rowOff>171450</xdr:rowOff>
                  </to>
                </anchor>
              </controlPr>
            </control>
          </mc:Choice>
        </mc:AlternateContent>
        <mc:AlternateContent xmlns:mc="http://schemas.openxmlformats.org/markup-compatibility/2006">
          <mc:Choice Requires="x14">
            <control shapeId="23561" r:id="rId12" name="Option Button 9">
              <controlPr defaultSize="0" autoFill="0" autoLine="0" autoPict="0">
                <anchor moveWithCells="1">
                  <from>
                    <xdr:col>1</xdr:col>
                    <xdr:colOff>200025</xdr:colOff>
                    <xdr:row>10</xdr:row>
                    <xdr:rowOff>76200</xdr:rowOff>
                  </from>
                  <to>
                    <xdr:col>3</xdr:col>
                    <xdr:colOff>533400</xdr:colOff>
                    <xdr:row>12</xdr:row>
                    <xdr:rowOff>0</xdr:rowOff>
                  </to>
                </anchor>
              </controlPr>
            </control>
          </mc:Choice>
        </mc:AlternateContent>
        <mc:AlternateContent xmlns:mc="http://schemas.openxmlformats.org/markup-compatibility/2006">
          <mc:Choice Requires="x14">
            <control shapeId="23562" r:id="rId13" name="Option Button 10">
              <controlPr defaultSize="0" autoFill="0" autoLine="0" autoPict="0">
                <anchor moveWithCells="1">
                  <from>
                    <xdr:col>1</xdr:col>
                    <xdr:colOff>200025</xdr:colOff>
                    <xdr:row>3</xdr:row>
                    <xdr:rowOff>95250</xdr:rowOff>
                  </from>
                  <to>
                    <xdr:col>3</xdr:col>
                    <xdr:colOff>533400</xdr:colOff>
                    <xdr:row>5</xdr:row>
                    <xdr:rowOff>9525</xdr:rowOff>
                  </to>
                </anchor>
              </controlPr>
            </control>
          </mc:Choice>
        </mc:AlternateContent>
        <mc:AlternateContent xmlns:mc="http://schemas.openxmlformats.org/markup-compatibility/2006">
          <mc:Choice Requires="x14">
            <control shapeId="23563" r:id="rId14" name="Option Button 11">
              <controlPr defaultSize="0" autoFill="0" autoLine="0" autoPict="0">
                <anchor moveWithCells="1">
                  <from>
                    <xdr:col>1</xdr:col>
                    <xdr:colOff>200025</xdr:colOff>
                    <xdr:row>4</xdr:row>
                    <xdr:rowOff>133350</xdr:rowOff>
                  </from>
                  <to>
                    <xdr:col>3</xdr:col>
                    <xdr:colOff>533400</xdr:colOff>
                    <xdr:row>6</xdr:row>
                    <xdr:rowOff>57150</xdr:rowOff>
                  </to>
                </anchor>
              </controlPr>
            </control>
          </mc:Choice>
        </mc:AlternateContent>
        <mc:AlternateContent xmlns:mc="http://schemas.openxmlformats.org/markup-compatibility/2006">
          <mc:Choice Requires="x14">
            <control shapeId="23564" r:id="rId15" name="Option Button 12">
              <controlPr defaultSize="0" autoFill="0" autoLine="0" autoPict="0">
                <anchor moveWithCells="1">
                  <from>
                    <xdr:col>1</xdr:col>
                    <xdr:colOff>209550</xdr:colOff>
                    <xdr:row>9</xdr:row>
                    <xdr:rowOff>9525</xdr:rowOff>
                  </from>
                  <to>
                    <xdr:col>3</xdr:col>
                    <xdr:colOff>542925</xdr:colOff>
                    <xdr:row>10</xdr:row>
                    <xdr:rowOff>123825</xdr:rowOff>
                  </to>
                </anchor>
              </controlPr>
            </control>
          </mc:Choice>
        </mc:AlternateContent>
        <mc:AlternateContent xmlns:mc="http://schemas.openxmlformats.org/markup-compatibility/2006">
          <mc:Choice Requires="x14">
            <control shapeId="23565" r:id="rId16" name="Option Button 13">
              <controlPr defaultSize="0" autoFill="0" autoLine="0" autoPict="0">
                <anchor moveWithCells="1">
                  <from>
                    <xdr:col>1</xdr:col>
                    <xdr:colOff>200025</xdr:colOff>
                    <xdr:row>13</xdr:row>
                    <xdr:rowOff>0</xdr:rowOff>
                  </from>
                  <to>
                    <xdr:col>3</xdr:col>
                    <xdr:colOff>533400</xdr:colOff>
                    <xdr:row>14</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74"/>
  <sheetViews>
    <sheetView showGridLines="0" showRowColHeaders="0" view="pageBreakPreview" zoomScaleNormal="85" zoomScaleSheetLayoutView="100" workbookViewId="0"/>
  </sheetViews>
  <sheetFormatPr defaultColWidth="8.88671875" defaultRowHeight="15"/>
  <cols>
    <col min="1" max="1" width="14.33203125" style="11" customWidth="1"/>
    <col min="2" max="2" width="1.77734375" style="11" customWidth="1"/>
    <col min="3" max="3" width="7.33203125" style="11" customWidth="1"/>
    <col min="4" max="4" width="1.77734375" style="11" customWidth="1"/>
    <col min="5" max="5" width="7.33203125" style="11" customWidth="1"/>
    <col min="6" max="6" width="1.77734375" style="11" customWidth="1"/>
    <col min="7" max="7" width="13.21875" style="11" customWidth="1"/>
    <col min="8" max="8" width="1.77734375" style="11" customWidth="1"/>
    <col min="9" max="9" width="13" style="11" customWidth="1"/>
    <col min="10" max="10" width="1.6640625" style="11" customWidth="1"/>
    <col min="11" max="11" width="12.6640625" style="11" customWidth="1"/>
    <col min="12" max="12" width="1.6640625" style="11" customWidth="1"/>
    <col min="13" max="13" width="24" style="11" customWidth="1"/>
    <col min="14" max="14" width="1.6640625" style="11" customWidth="1"/>
    <col min="15" max="15" width="12.6640625" style="11" customWidth="1"/>
    <col min="16" max="16" width="1.6640625" style="11" customWidth="1"/>
    <col min="17" max="17" width="19" style="11" customWidth="1"/>
    <col min="18" max="18" width="1.88671875" style="11" customWidth="1"/>
    <col min="19" max="19" width="0.6640625" style="11" customWidth="1"/>
    <col min="20" max="16384" width="8.88671875" style="11"/>
  </cols>
  <sheetData>
    <row r="1" spans="1:31" ht="21.75" customHeight="1">
      <c r="A1" s="245" t="str">
        <f>VLOOKUP(Providers!A15,Providers!A1:B13,2,FALSE)</f>
        <v>ENW'R SEFYDLIAD: COLEG PENYBONT</v>
      </c>
      <c r="B1" s="158"/>
      <c r="C1" s="158"/>
      <c r="D1" s="158"/>
      <c r="E1" s="158"/>
      <c r="F1" s="158"/>
      <c r="G1" s="159"/>
      <c r="H1" s="159"/>
      <c r="I1" s="159"/>
      <c r="J1" s="159"/>
      <c r="K1" s="159"/>
      <c r="L1" s="159"/>
      <c r="M1" s="159"/>
      <c r="N1" s="159"/>
      <c r="U1" s="254" t="s">
        <v>174</v>
      </c>
      <c r="V1" s="254"/>
      <c r="W1" s="254"/>
      <c r="X1" s="254"/>
      <c r="Y1" s="254"/>
      <c r="Z1" s="254"/>
      <c r="AA1" s="254"/>
      <c r="AB1" s="254"/>
      <c r="AC1" s="254"/>
      <c r="AD1" s="251"/>
    </row>
    <row r="2" spans="1:31" ht="19.5">
      <c r="A2" s="160"/>
      <c r="B2" s="160"/>
      <c r="C2" s="160"/>
      <c r="D2" s="160"/>
      <c r="E2" s="160"/>
      <c r="F2" s="160"/>
      <c r="G2" s="161"/>
      <c r="H2" s="161"/>
      <c r="I2" s="161"/>
      <c r="J2" s="161"/>
      <c r="K2" s="161"/>
      <c r="L2" s="161"/>
      <c r="M2" s="162" t="s">
        <v>210</v>
      </c>
      <c r="N2" s="163"/>
      <c r="O2" s="163"/>
      <c r="P2" s="163"/>
      <c r="Q2" s="163"/>
      <c r="R2" s="164"/>
      <c r="U2" s="255"/>
      <c r="V2" s="256" t="s">
        <v>4</v>
      </c>
      <c r="W2" s="256" t="s">
        <v>167</v>
      </c>
      <c r="X2" s="256" t="s">
        <v>168</v>
      </c>
      <c r="Y2" s="256" t="s">
        <v>169</v>
      </c>
      <c r="Z2" s="255" t="s">
        <v>170</v>
      </c>
      <c r="AA2" s="255" t="s">
        <v>171</v>
      </c>
      <c r="AB2" s="255" t="s">
        <v>172</v>
      </c>
      <c r="AC2" s="255" t="s">
        <v>173</v>
      </c>
      <c r="AD2" s="252"/>
    </row>
    <row r="3" spans="1:31" ht="30">
      <c r="A3" s="165"/>
      <c r="B3" s="165"/>
      <c r="C3" s="165"/>
      <c r="D3" s="165"/>
      <c r="E3" s="165"/>
      <c r="F3" s="165"/>
      <c r="G3" s="166"/>
      <c r="H3" s="166"/>
      <c r="I3" s="166"/>
      <c r="J3" s="166"/>
      <c r="K3" s="166"/>
      <c r="L3" s="166"/>
      <c r="M3" s="167" t="s">
        <v>0</v>
      </c>
      <c r="N3" s="168"/>
      <c r="O3" s="91" t="s">
        <v>1</v>
      </c>
      <c r="P3" s="169"/>
      <c r="Q3" s="91" t="s">
        <v>2</v>
      </c>
      <c r="R3" s="164"/>
      <c r="U3" s="255"/>
      <c r="V3" s="257">
        <v>0.85291945303922545</v>
      </c>
      <c r="W3" s="256"/>
      <c r="X3" s="256"/>
      <c r="Y3" s="256"/>
      <c r="Z3" s="255"/>
      <c r="AA3" s="255"/>
      <c r="AB3" s="255"/>
      <c r="AC3" s="255"/>
      <c r="AD3" s="252"/>
    </row>
    <row r="4" spans="1:31" ht="27" customHeight="1">
      <c r="A4" s="165"/>
      <c r="B4" s="165"/>
      <c r="C4" s="165"/>
      <c r="D4" s="165"/>
      <c r="E4" s="165"/>
      <c r="F4" s="165"/>
      <c r="G4" s="166"/>
      <c r="H4" s="166"/>
      <c r="I4" s="166"/>
      <c r="J4" s="166"/>
      <c r="K4" s="166"/>
      <c r="L4" s="166"/>
      <c r="M4" s="93" t="s">
        <v>67</v>
      </c>
      <c r="N4" s="164"/>
      <c r="O4" s="237">
        <f>VLOOKUP($A$1,Data!$A$1:$D$13,2,FALSE)</f>
        <v>0.84</v>
      </c>
      <c r="P4" s="164"/>
      <c r="Q4" s="266">
        <v>0.83624493126928667</v>
      </c>
      <c r="R4" s="164"/>
      <c r="S4" s="170"/>
      <c r="U4" s="258"/>
      <c r="V4" s="257"/>
      <c r="W4" s="259">
        <f>VLOOKUP($A$1,Data!$A$32:$J$44,2,FALSE)</f>
        <v>0.93</v>
      </c>
      <c r="X4" s="255"/>
      <c r="Y4" s="255"/>
      <c r="Z4" s="255"/>
      <c r="AA4" s="255"/>
      <c r="AB4" s="255"/>
      <c r="AC4" s="255"/>
      <c r="AD4" s="252"/>
    </row>
    <row r="5" spans="1:31" ht="19.5" customHeight="1">
      <c r="A5" s="165"/>
      <c r="B5" s="165"/>
      <c r="C5" s="165"/>
      <c r="D5" s="165"/>
      <c r="E5" s="165"/>
      <c r="F5" s="165"/>
      <c r="G5" s="166"/>
      <c r="H5" s="166"/>
      <c r="I5" s="166"/>
      <c r="J5" s="166"/>
      <c r="K5" s="166"/>
      <c r="L5" s="166"/>
      <c r="M5" s="93" t="s">
        <v>68</v>
      </c>
      <c r="N5" s="164"/>
      <c r="O5" s="237">
        <f>VLOOKUP($A$1,Data!$A$1:$D$13,3,FALSE)</f>
        <v>0.8</v>
      </c>
      <c r="P5" s="164"/>
      <c r="Q5" s="266">
        <v>0.85105237176322757</v>
      </c>
      <c r="R5" s="164"/>
      <c r="S5" s="170"/>
      <c r="U5" s="260" t="s">
        <v>5</v>
      </c>
      <c r="V5" s="257"/>
      <c r="W5" s="255"/>
      <c r="X5" s="259">
        <f>VLOOKUP($A$1,Data!$A$32:$J$44,3,FALSE)</f>
        <v>0.93</v>
      </c>
      <c r="Y5" s="255"/>
      <c r="Z5" s="255"/>
      <c r="AA5" s="255"/>
      <c r="AB5" s="255"/>
      <c r="AC5" s="255"/>
      <c r="AD5" s="252"/>
    </row>
    <row r="6" spans="1:31" ht="19.5" customHeight="1">
      <c r="A6" s="171"/>
      <c r="B6" s="171"/>
      <c r="C6" s="171"/>
      <c r="D6" s="171"/>
      <c r="E6" s="171"/>
      <c r="F6" s="171"/>
      <c r="G6" s="172"/>
      <c r="H6" s="172"/>
      <c r="I6" s="172"/>
      <c r="J6" s="172"/>
      <c r="K6" s="172"/>
      <c r="L6" s="172"/>
      <c r="M6" s="173" t="s">
        <v>3</v>
      </c>
      <c r="N6" s="173"/>
      <c r="O6" s="237">
        <f>VLOOKUP($A$1,Data!$A$1:$D$13,4,FALSE)</f>
        <v>0.84</v>
      </c>
      <c r="P6" s="174"/>
      <c r="Q6" s="266">
        <v>0.84161056363222397</v>
      </c>
      <c r="R6" s="164"/>
      <c r="S6" s="175"/>
      <c r="U6" s="258"/>
      <c r="V6" s="257"/>
      <c r="W6" s="255"/>
      <c r="X6" s="255"/>
      <c r="Y6" s="261">
        <f>VLOOKUP($A$1,Data!$A$32:$J$44,4,FALSE)</f>
        <v>0.86</v>
      </c>
      <c r="Z6" s="255"/>
      <c r="AA6" s="255"/>
      <c r="AB6" s="255"/>
      <c r="AC6" s="255"/>
      <c r="AD6" s="252"/>
    </row>
    <row r="7" spans="1:31" ht="7.5" customHeight="1">
      <c r="A7" s="176"/>
      <c r="C7" s="177"/>
      <c r="D7" s="80"/>
      <c r="E7" s="177"/>
      <c r="F7" s="93"/>
      <c r="G7" s="177"/>
      <c r="H7" s="164"/>
      <c r="I7" s="177"/>
      <c r="K7" s="172"/>
      <c r="L7" s="172"/>
      <c r="M7" s="178"/>
      <c r="N7" s="178"/>
      <c r="O7" s="178"/>
      <c r="P7" s="99"/>
      <c r="Q7" s="179"/>
      <c r="R7" s="164"/>
      <c r="S7" s="175"/>
      <c r="U7" s="262"/>
      <c r="V7" s="257"/>
      <c r="W7" s="255"/>
      <c r="X7" s="255"/>
      <c r="Y7" s="255"/>
      <c r="Z7" s="255"/>
      <c r="AA7" s="255"/>
      <c r="AB7" s="255"/>
      <c r="AC7" s="255"/>
      <c r="AD7" s="252"/>
    </row>
    <row r="8" spans="1:31" ht="8.25" customHeight="1">
      <c r="A8" s="180"/>
      <c r="B8" s="181"/>
      <c r="C8" s="182"/>
      <c r="G8" s="183"/>
      <c r="H8" s="183"/>
      <c r="I8" s="184"/>
      <c r="K8" s="41"/>
      <c r="L8" s="41"/>
      <c r="M8" s="185"/>
      <c r="N8" s="185"/>
      <c r="O8" s="185"/>
      <c r="P8" s="186"/>
      <c r="Q8" s="184"/>
      <c r="R8" s="164"/>
      <c r="U8" s="258"/>
      <c r="V8" s="257"/>
      <c r="W8" s="259">
        <f>VLOOKUP($A$1,Data!$A$32:$J$44,5,FALSE)</f>
        <v>0.96</v>
      </c>
      <c r="X8" s="255"/>
      <c r="Y8" s="255"/>
      <c r="Z8" s="255"/>
      <c r="AA8" s="255"/>
      <c r="AB8" s="255"/>
      <c r="AC8" s="255"/>
      <c r="AD8" s="252"/>
    </row>
    <row r="9" spans="1:31" ht="21" customHeight="1">
      <c r="A9" s="180"/>
      <c r="B9" s="181"/>
      <c r="C9" s="182"/>
      <c r="G9" s="183"/>
      <c r="H9" s="183"/>
      <c r="I9" s="184"/>
      <c r="K9" s="41"/>
      <c r="L9" s="41"/>
      <c r="M9" s="101" t="s">
        <v>51</v>
      </c>
      <c r="N9" s="187"/>
      <c r="O9" s="187"/>
      <c r="P9" s="187"/>
      <c r="Q9" s="187"/>
      <c r="R9" s="164"/>
      <c r="U9" s="260" t="s">
        <v>176</v>
      </c>
      <c r="V9" s="257"/>
      <c r="W9" s="255"/>
      <c r="X9" s="259">
        <f>VLOOKUP($A$1,Data!$A$32:$J$44,6,FALSE)</f>
        <v>0.95</v>
      </c>
      <c r="Y9" s="255"/>
      <c r="Z9" s="255"/>
      <c r="AA9" s="255"/>
      <c r="AB9" s="255"/>
      <c r="AC9" s="255"/>
      <c r="AD9" s="252"/>
    </row>
    <row r="10" spans="1:31" ht="21" customHeight="1">
      <c r="A10" s="180"/>
      <c r="B10" s="181"/>
      <c r="C10" s="182"/>
      <c r="G10" s="183"/>
      <c r="H10" s="183"/>
      <c r="I10" s="184"/>
      <c r="K10" s="166"/>
      <c r="L10" s="166"/>
      <c r="M10" s="104" t="s">
        <v>52</v>
      </c>
      <c r="N10" s="187"/>
      <c r="O10" s="187"/>
      <c r="P10" s="187"/>
      <c r="Q10" s="187"/>
      <c r="R10" s="164"/>
      <c r="U10" s="258"/>
      <c r="V10" s="257"/>
      <c r="W10" s="255"/>
      <c r="X10" s="255"/>
      <c r="Y10" s="261">
        <f>VLOOKUP($A$1,Data!$A$32:$J$44,7,FALSE)</f>
        <v>0.9</v>
      </c>
      <c r="Z10" s="255"/>
      <c r="AA10" s="255"/>
      <c r="AB10" s="255"/>
      <c r="AC10" s="255"/>
      <c r="AD10" s="252"/>
    </row>
    <row r="11" spans="1:31" ht="21" customHeight="1">
      <c r="A11" s="165"/>
      <c r="B11" s="165"/>
      <c r="C11" s="165"/>
      <c r="D11" s="165"/>
      <c r="E11" s="165"/>
      <c r="F11" s="165"/>
      <c r="G11" s="166"/>
      <c r="H11" s="166"/>
      <c r="I11" s="166"/>
      <c r="J11" s="166"/>
      <c r="K11" s="166"/>
      <c r="L11" s="166"/>
      <c r="M11" s="106" t="s">
        <v>53</v>
      </c>
      <c r="R11" s="164"/>
      <c r="U11" s="262"/>
      <c r="V11" s="257"/>
      <c r="W11" s="255"/>
      <c r="X11" s="255"/>
      <c r="Y11" s="255"/>
      <c r="Z11" s="255"/>
      <c r="AA11" s="255"/>
      <c r="AB11" s="255"/>
      <c r="AC11" s="255"/>
      <c r="AD11" s="252"/>
    </row>
    <row r="12" spans="1:31" ht="23.25" customHeight="1">
      <c r="A12" s="165"/>
      <c r="B12" s="165"/>
      <c r="C12" s="184"/>
      <c r="D12" s="165"/>
      <c r="E12" s="234"/>
      <c r="F12" s="234"/>
      <c r="G12" s="235"/>
      <c r="H12" s="235"/>
      <c r="I12" s="166"/>
      <c r="J12" s="166"/>
      <c r="K12" s="166"/>
      <c r="L12" s="166"/>
      <c r="M12" s="79" t="s">
        <v>6</v>
      </c>
      <c r="N12" s="187"/>
      <c r="O12" s="187"/>
      <c r="P12" s="187"/>
      <c r="Q12" s="187"/>
      <c r="R12" s="164"/>
      <c r="U12" s="258"/>
      <c r="V12" s="257"/>
      <c r="W12" s="259">
        <f>VLOOKUP($A$1,Data!$A$32:$J$44,8,FALSE)</f>
        <v>0.95</v>
      </c>
      <c r="X12" s="255"/>
      <c r="Y12" s="255"/>
      <c r="Z12" s="255"/>
      <c r="AA12" s="255"/>
      <c r="AB12" s="255"/>
      <c r="AC12" s="255"/>
      <c r="AD12" s="252"/>
    </row>
    <row r="13" spans="1:31" ht="26.25" customHeight="1">
      <c r="A13" s="160"/>
      <c r="B13" s="160"/>
      <c r="C13" s="160"/>
      <c r="D13" s="160"/>
      <c r="E13" s="160"/>
      <c r="F13" s="160"/>
      <c r="G13" s="161"/>
      <c r="H13" s="161"/>
      <c r="I13" s="161"/>
      <c r="J13" s="161"/>
      <c r="K13" s="161"/>
      <c r="L13" s="161"/>
      <c r="M13" s="187"/>
      <c r="N13" s="187"/>
      <c r="O13" s="187"/>
      <c r="P13" s="187"/>
      <c r="Q13" s="187"/>
      <c r="R13" s="164"/>
      <c r="U13" s="260" t="s">
        <v>213</v>
      </c>
      <c r="V13" s="257"/>
      <c r="W13" s="255"/>
      <c r="X13" s="259">
        <f>VLOOKUP($A$1,Data!$A$32:$J$44,9,FALSE)</f>
        <v>0.93</v>
      </c>
      <c r="Y13" s="255"/>
      <c r="Z13" s="255"/>
      <c r="AA13" s="255"/>
      <c r="AB13" s="255"/>
      <c r="AC13" s="255"/>
      <c r="AD13" s="252"/>
    </row>
    <row r="14" spans="1:31" ht="10.5" customHeight="1">
      <c r="A14" s="160"/>
      <c r="B14" s="160"/>
      <c r="C14" s="160"/>
      <c r="D14" s="160"/>
      <c r="E14" s="160"/>
      <c r="F14" s="160"/>
      <c r="G14" s="161"/>
      <c r="H14" s="161"/>
      <c r="I14" s="161"/>
      <c r="J14" s="161"/>
      <c r="K14" s="161"/>
      <c r="L14" s="161"/>
      <c r="M14" s="187"/>
      <c r="N14" s="187"/>
      <c r="O14" s="187"/>
      <c r="P14" s="187"/>
      <c r="Q14" s="187"/>
      <c r="R14" s="164"/>
      <c r="U14" s="258"/>
      <c r="V14" s="257"/>
      <c r="W14" s="255"/>
      <c r="X14" s="255"/>
      <c r="Y14" s="261"/>
      <c r="Z14" s="263">
        <f>IF(AD14&gt;=0.85,AD14,"")</f>
        <v>0.89</v>
      </c>
      <c r="AA14" s="263" t="str">
        <f>IF(AD14&gt;=0.75,IF(AD14&lt;0.85, AD14,""),"")</f>
        <v/>
      </c>
      <c r="AB14" s="264" t="str">
        <f>IF(AD14&gt;=0.65,IF(AD14&lt;0.75, AD14,""),"")</f>
        <v/>
      </c>
      <c r="AC14" s="264" t="str">
        <f>IF(AD14&lt;0.65,AD14,"")</f>
        <v/>
      </c>
      <c r="AD14" s="236">
        <f>VLOOKUP($A$1,Data!$A$32:$J$44,10,FALSE)</f>
        <v>0.89</v>
      </c>
      <c r="AE14" s="236"/>
    </row>
    <row r="15" spans="1:31" ht="22.5" customHeight="1">
      <c r="A15" s="369" t="s">
        <v>207</v>
      </c>
      <c r="B15" s="369"/>
      <c r="C15" s="369"/>
      <c r="D15" s="369"/>
      <c r="E15" s="369"/>
      <c r="F15" s="369"/>
      <c r="G15" s="369"/>
      <c r="H15" s="369"/>
      <c r="I15" s="369"/>
      <c r="J15" s="369"/>
      <c r="K15" s="369"/>
      <c r="L15" s="188"/>
      <c r="U15" s="255"/>
      <c r="V15" s="257">
        <v>0.85291945303922545</v>
      </c>
      <c r="W15" s="255"/>
      <c r="X15" s="255"/>
      <c r="Y15" s="255"/>
      <c r="Z15" s="255"/>
      <c r="AA15" s="255"/>
      <c r="AB15" s="255"/>
      <c r="AC15" s="255"/>
      <c r="AD15" s="252"/>
    </row>
    <row r="16" spans="1:31" ht="6.75" customHeight="1">
      <c r="H16" s="189"/>
      <c r="I16" s="189"/>
      <c r="J16" s="189"/>
      <c r="K16" s="190"/>
      <c r="L16" s="190"/>
    </row>
    <row r="17" spans="1:20" ht="27" customHeight="1">
      <c r="A17" s="89" t="s">
        <v>7</v>
      </c>
      <c r="B17" s="89"/>
      <c r="C17" s="110" t="s">
        <v>8</v>
      </c>
      <c r="D17" s="110"/>
      <c r="E17" s="110" t="s">
        <v>9</v>
      </c>
      <c r="F17" s="110"/>
      <c r="G17" s="110" t="s">
        <v>10</v>
      </c>
      <c r="H17" s="189"/>
      <c r="I17" s="89" t="s">
        <v>11</v>
      </c>
      <c r="J17" s="191"/>
      <c r="K17" s="192"/>
      <c r="M17" s="89" t="s">
        <v>12</v>
      </c>
      <c r="N17" s="191"/>
      <c r="O17" s="191"/>
      <c r="R17" s="193"/>
    </row>
    <row r="18" spans="1:20" ht="19.5" customHeight="1">
      <c r="A18" s="194"/>
      <c r="B18" s="194"/>
      <c r="C18" s="115"/>
      <c r="D18" s="115"/>
      <c r="E18" s="115"/>
      <c r="F18" s="115"/>
      <c r="G18" s="115"/>
      <c r="H18" s="189"/>
      <c r="I18" s="114" t="s">
        <v>72</v>
      </c>
      <c r="J18" s="194"/>
      <c r="K18" s="240">
        <f>VLOOKUP($A$1,Data!$A$16:$F$28,2,FALSE)</f>
        <v>0.96220280430000005</v>
      </c>
      <c r="M18" s="114" t="s">
        <v>13</v>
      </c>
      <c r="N18" s="194"/>
      <c r="O18" s="238">
        <f>VLOOKUP($A$1,Data!$H$16:$M$28,2,FALSE)</f>
        <v>0.2355412942</v>
      </c>
      <c r="R18" s="193"/>
    </row>
    <row r="19" spans="1:20" ht="19.5" customHeight="1">
      <c r="A19" s="114" t="s">
        <v>69</v>
      </c>
      <c r="B19" s="194"/>
      <c r="C19" s="238">
        <f>VLOOKUP($A$1,Data!$H$1:$Q$13,2,FALSE)</f>
        <v>0.2019305019</v>
      </c>
      <c r="D19" s="238"/>
      <c r="E19" s="238">
        <f>VLOOKUP($A$1,Data!$H$1:$Q$13,3,FALSE)</f>
        <v>0.21640926639999999</v>
      </c>
      <c r="F19" s="238"/>
      <c r="G19" s="238">
        <f>VLOOKUP($A$1,Data!$H$1:$Q$13,4,FALSE)</f>
        <v>0.41833976830000003</v>
      </c>
      <c r="H19" s="189"/>
      <c r="I19" s="114" t="s">
        <v>73</v>
      </c>
      <c r="J19" s="194"/>
      <c r="K19" s="240">
        <f>VLOOKUP($A$1,Data!$A$16:$F$28,3,FALSE)</f>
        <v>7.3155863000000003E-3</v>
      </c>
      <c r="M19" s="114"/>
      <c r="N19" s="194"/>
      <c r="O19" s="238">
        <f>VLOOKUP($A$1,Data!$H$16:$M$28,3,FALSE)</f>
        <v>0.25261805669999998</v>
      </c>
      <c r="R19" s="193"/>
    </row>
    <row r="20" spans="1:20" ht="19.5" customHeight="1">
      <c r="A20" s="114" t="s">
        <v>70</v>
      </c>
      <c r="B20" s="194"/>
      <c r="C20" s="238">
        <f>VLOOKUP($A$1,Data!$H$1:$Q$13,5,FALSE)</f>
        <v>0.1974903475</v>
      </c>
      <c r="D20" s="238"/>
      <c r="E20" s="238">
        <f>VLOOKUP($A$1,Data!$H$1:$Q$13,6,FALSE)</f>
        <v>0.38416988419999998</v>
      </c>
      <c r="F20" s="238"/>
      <c r="G20" s="238">
        <f>VLOOKUP($A$1,Data!$H$1:$Q$13,7,FALSE)</f>
        <v>0.58166023170000003</v>
      </c>
      <c r="H20" s="189"/>
      <c r="I20" s="114" t="s">
        <v>74</v>
      </c>
      <c r="J20" s="194"/>
      <c r="K20" s="240">
        <f>VLOOKUP($A$1,Data!$A$16:$F$28,4,FALSE)</f>
        <v>1.54440154E-2</v>
      </c>
      <c r="M20" s="195"/>
      <c r="N20" s="194"/>
      <c r="O20" s="238">
        <f>VLOOKUP($A$1,Data!$H$16:$M$28,4,FALSE)</f>
        <v>0.1517008826</v>
      </c>
      <c r="R20" s="193"/>
    </row>
    <row r="21" spans="1:20" ht="19.5" customHeight="1">
      <c r="A21" s="80"/>
      <c r="B21" s="194"/>
      <c r="C21" s="7"/>
      <c r="D21" s="7"/>
      <c r="E21" s="7"/>
      <c r="F21" s="7"/>
      <c r="G21" s="7"/>
      <c r="H21" s="189"/>
      <c r="I21" s="114" t="s">
        <v>75</v>
      </c>
      <c r="J21" s="194"/>
      <c r="K21" s="240">
        <f>VLOOKUP($A$1,Data!$A$16:$F$28,5,FALSE)</f>
        <v>1.11765901E-2</v>
      </c>
      <c r="M21" s="195"/>
      <c r="N21" s="194"/>
      <c r="O21" s="238">
        <f>VLOOKUP($A$1,Data!$H$16:$M$28,5,FALSE)</f>
        <v>0.151059216</v>
      </c>
      <c r="R21" s="193"/>
    </row>
    <row r="22" spans="1:20" ht="19.5" customHeight="1">
      <c r="A22" s="118" t="s">
        <v>71</v>
      </c>
      <c r="B22" s="194"/>
      <c r="C22" s="239">
        <f>VLOOKUP($A$1,Data!$H$1:$Q$13,8,FALSE)</f>
        <v>0.3994208494</v>
      </c>
      <c r="D22" s="239"/>
      <c r="E22" s="239">
        <f>VLOOKUP($A$1,Data!$H$1:$Q$13,9,FALSE)</f>
        <v>0.6005791506</v>
      </c>
      <c r="F22" s="239"/>
      <c r="G22" s="239">
        <f>VLOOKUP($A$1,Data!$H$1:$Q$13,10,FALSE)</f>
        <v>1</v>
      </c>
      <c r="H22" s="189"/>
      <c r="I22" s="114" t="s">
        <v>76</v>
      </c>
      <c r="J22" s="194"/>
      <c r="K22" s="240">
        <f>VLOOKUP($A$1,Data!$A$16:$F$28,6,FALSE)</f>
        <v>3.8610038999999999E-3</v>
      </c>
      <c r="M22" s="114" t="s">
        <v>14</v>
      </c>
      <c r="N22" s="194"/>
      <c r="O22" s="238">
        <f>VLOOKUP($A$1,Data!$H$16:$M$28,6,FALSE)</f>
        <v>0.20908055049999999</v>
      </c>
      <c r="R22" s="193"/>
    </row>
    <row r="23" spans="1:20" ht="9.75" customHeight="1">
      <c r="A23" s="196"/>
      <c r="B23" s="196"/>
      <c r="C23" s="196"/>
      <c r="D23" s="196"/>
      <c r="E23" s="196"/>
      <c r="F23" s="196"/>
      <c r="G23" s="120"/>
      <c r="H23" s="189"/>
      <c r="I23" s="196"/>
      <c r="J23" s="196"/>
      <c r="K23" s="197"/>
      <c r="M23" s="198"/>
      <c r="N23" s="196"/>
      <c r="O23" s="120"/>
      <c r="R23" s="193"/>
    </row>
    <row r="24" spans="1:20" ht="21.75" customHeight="1">
      <c r="A24" s="193"/>
      <c r="B24" s="193"/>
      <c r="C24" s="193"/>
      <c r="D24" s="193"/>
      <c r="E24" s="193"/>
      <c r="F24" s="193"/>
      <c r="G24" s="193"/>
      <c r="H24" s="193"/>
      <c r="I24" s="193"/>
      <c r="J24" s="189"/>
      <c r="K24" s="193"/>
      <c r="L24" s="194"/>
      <c r="M24" s="32"/>
      <c r="N24" s="189"/>
      <c r="O24" s="195"/>
      <c r="P24" s="194"/>
      <c r="Q24" s="199"/>
      <c r="R24" s="194"/>
    </row>
    <row r="25" spans="1:20" ht="18">
      <c r="A25" s="370" t="s">
        <v>259</v>
      </c>
      <c r="B25" s="200"/>
      <c r="C25" s="200"/>
      <c r="D25" s="201"/>
      <c r="E25" s="201"/>
      <c r="F25" s="201"/>
    </row>
    <row r="26" spans="1:20" ht="7.5" customHeight="1">
      <c r="G26" s="202"/>
      <c r="H26" s="202"/>
      <c r="I26" s="202"/>
      <c r="J26" s="202"/>
      <c r="K26" s="202"/>
      <c r="L26" s="202"/>
    </row>
    <row r="27" spans="1:20" s="208" customFormat="1" ht="65.25" customHeight="1">
      <c r="A27" s="340" t="s">
        <v>15</v>
      </c>
      <c r="B27" s="340"/>
      <c r="C27" s="340"/>
      <c r="D27" s="340"/>
      <c r="E27" s="340"/>
      <c r="F27" s="340"/>
      <c r="G27" s="340"/>
      <c r="H27" s="203"/>
      <c r="I27" s="204" t="s">
        <v>50</v>
      </c>
      <c r="J27" s="205"/>
      <c r="K27" s="130" t="s">
        <v>16</v>
      </c>
      <c r="L27" s="206"/>
      <c r="M27" s="130" t="s">
        <v>208</v>
      </c>
      <c r="N27" s="130"/>
      <c r="O27" s="130" t="s">
        <v>17</v>
      </c>
      <c r="P27" s="130"/>
      <c r="Q27" s="130" t="s">
        <v>209</v>
      </c>
      <c r="R27" s="207"/>
    </row>
    <row r="28" spans="1:20" s="208" customFormat="1" ht="15.75">
      <c r="A28" s="143" t="s">
        <v>18</v>
      </c>
      <c r="B28" s="209"/>
      <c r="C28" s="210"/>
      <c r="D28" s="210"/>
      <c r="E28" s="210"/>
      <c r="F28" s="210"/>
      <c r="G28" s="211"/>
      <c r="H28" s="211"/>
      <c r="I28" s="241">
        <f>VLOOKUP($A$1,Data!$A$77:$Y$89,2,FALSE)</f>
        <v>0.16930000000000001</v>
      </c>
      <c r="J28" s="211"/>
      <c r="K28" s="243">
        <f>VLOOKUP($A$1,Data!$A$47:$Y$59,2,FALSE)</f>
        <v>0.86</v>
      </c>
      <c r="L28" s="212"/>
      <c r="M28" s="329">
        <v>0.81609040764159801</v>
      </c>
      <c r="N28" s="213"/>
      <c r="O28" s="243">
        <f>VLOOKUP($A$1,Data!$A$62:$Y$74,2,FALSE)</f>
        <v>0.9</v>
      </c>
      <c r="P28" s="135"/>
      <c r="Q28" s="266">
        <v>0.83630408287629499</v>
      </c>
      <c r="R28" s="136"/>
      <c r="T28" s="214"/>
    </row>
    <row r="29" spans="1:20" s="208" customFormat="1" ht="18.75" customHeight="1">
      <c r="A29" s="137" t="s">
        <v>19</v>
      </c>
      <c r="B29" s="211"/>
      <c r="C29" s="211"/>
      <c r="D29" s="211"/>
      <c r="E29" s="211"/>
      <c r="F29" s="211"/>
      <c r="G29" s="211"/>
      <c r="H29" s="211"/>
      <c r="I29" s="241">
        <f>VLOOKUP($A$1,Data!$A$77:$Y$89,3,FALSE)</f>
        <v>2.368E-2</v>
      </c>
      <c r="J29" s="211"/>
      <c r="K29" s="243">
        <f>VLOOKUP($A$1,Data!$A$47:$Y$59,3,FALSE)</f>
        <v>0.46</v>
      </c>
      <c r="L29" s="215"/>
      <c r="M29" s="329">
        <v>0.83911519400459322</v>
      </c>
      <c r="N29" s="213"/>
      <c r="O29" s="243">
        <f>VLOOKUP($A$1,Data!$A$62:$Y$74,3,FALSE)</f>
        <v>0.72</v>
      </c>
      <c r="P29" s="135"/>
      <c r="Q29" s="266">
        <v>0.77640096171629369</v>
      </c>
      <c r="R29" s="136"/>
      <c r="T29" s="214"/>
    </row>
    <row r="30" spans="1:20" s="208" customFormat="1" ht="18.75" customHeight="1">
      <c r="A30" s="143" t="s">
        <v>20</v>
      </c>
      <c r="B30" s="212"/>
      <c r="C30" s="212"/>
      <c r="D30" s="212"/>
      <c r="E30" s="212"/>
      <c r="F30" s="212"/>
      <c r="G30" s="212"/>
      <c r="H30" s="212"/>
      <c r="I30" s="241">
        <f>VLOOKUP($A$1,Data!$A$77:$Y$89,4,FALSE)</f>
        <v>0.13245999999999999</v>
      </c>
      <c r="J30" s="212"/>
      <c r="K30" s="243">
        <f>VLOOKUP($A$1,Data!$A$47:$Y$59,4,FALSE)</f>
        <v>0.85</v>
      </c>
      <c r="L30" s="215"/>
      <c r="M30" s="329">
        <v>0.82014388489208634</v>
      </c>
      <c r="N30" s="213"/>
      <c r="O30" s="243">
        <f>VLOOKUP($A$1,Data!$A$62:$Y$74,4,FALSE)</f>
        <v>0.89</v>
      </c>
      <c r="P30" s="135"/>
      <c r="Q30" s="266">
        <v>0.85568513119533529</v>
      </c>
      <c r="R30" s="136"/>
      <c r="T30" s="214"/>
    </row>
    <row r="31" spans="1:20" s="208" customFormat="1" ht="18.75" customHeight="1">
      <c r="A31" s="143" t="s">
        <v>21</v>
      </c>
      <c r="B31" s="211"/>
      <c r="C31" s="211"/>
      <c r="D31" s="211"/>
      <c r="E31" s="211"/>
      <c r="F31" s="211"/>
      <c r="G31" s="216"/>
      <c r="H31" s="216"/>
      <c r="I31" s="241">
        <f>VLOOKUP($A$1,Data!$A$77:$Y$89,5,FALSE)</f>
        <v>0.10833</v>
      </c>
      <c r="J31" s="216"/>
      <c r="K31" s="243">
        <f>VLOOKUP($A$1,Data!$A$47:$Y$59,5,FALSE)</f>
        <v>0.79</v>
      </c>
      <c r="L31" s="215"/>
      <c r="M31" s="329">
        <v>0.82745098039215681</v>
      </c>
      <c r="N31" s="213"/>
      <c r="O31" s="243">
        <f>VLOOKUP($A$1,Data!$A$62:$Y$74,5,FALSE)</f>
        <v>0.8</v>
      </c>
      <c r="P31" s="135"/>
      <c r="Q31" s="266">
        <v>0.8203389830508474</v>
      </c>
      <c r="R31" s="136"/>
      <c r="T31" s="214"/>
    </row>
    <row r="32" spans="1:20" s="208" customFormat="1" ht="18.75" customHeight="1">
      <c r="A32" s="143" t="s">
        <v>22</v>
      </c>
      <c r="B32" s="211"/>
      <c r="C32" s="211"/>
      <c r="D32" s="211"/>
      <c r="E32" s="211"/>
      <c r="F32" s="211"/>
      <c r="G32" s="216"/>
      <c r="H32" s="216"/>
      <c r="I32" s="241">
        <f>VLOOKUP($A$1,Data!$A$77:$Y$89,6,FALSE)</f>
        <v>0.11798</v>
      </c>
      <c r="J32" s="216"/>
      <c r="K32" s="243">
        <f>VLOOKUP($A$1,Data!$A$47:$Y$59,6,FALSE)</f>
        <v>0.79</v>
      </c>
      <c r="L32" s="215"/>
      <c r="M32" s="329">
        <v>0.80991735537190079</v>
      </c>
      <c r="N32" s="213"/>
      <c r="O32" s="243">
        <f>VLOOKUP($A$1,Data!$A$62:$Y$74,6,FALSE)</f>
        <v>0.78</v>
      </c>
      <c r="P32" s="135"/>
      <c r="Q32" s="266">
        <v>0.82604830345236335</v>
      </c>
      <c r="R32" s="136"/>
      <c r="T32" s="214"/>
    </row>
    <row r="33" spans="1:20" s="208" customFormat="1" ht="18.75" customHeight="1">
      <c r="A33" s="143" t="s">
        <v>23</v>
      </c>
      <c r="B33" s="211"/>
      <c r="C33" s="211"/>
      <c r="D33" s="211"/>
      <c r="E33" s="211"/>
      <c r="F33" s="211"/>
      <c r="G33" s="216"/>
      <c r="H33" s="216"/>
      <c r="I33" s="241">
        <f>VLOOKUP($A$1,Data!$A$77:$Y$89,7,FALSE)</f>
        <v>5.0880000000000002E-2</v>
      </c>
      <c r="J33" s="216"/>
      <c r="K33" s="243">
        <f>VLOOKUP($A$1,Data!$A$47:$Y$59,7,FALSE)</f>
        <v>0.89</v>
      </c>
      <c r="L33" s="215"/>
      <c r="M33" s="329">
        <v>0.85593220338983056</v>
      </c>
      <c r="N33" s="213"/>
      <c r="O33" s="243">
        <f>VLOOKUP($A$1,Data!$A$62:$Y$74,7,FALSE)</f>
        <v>0.9</v>
      </c>
      <c r="P33" s="135"/>
      <c r="Q33" s="266">
        <v>0.90180675569520818</v>
      </c>
      <c r="R33" s="136"/>
      <c r="T33" s="214"/>
    </row>
    <row r="34" spans="1:20" s="208" customFormat="1" ht="18.75" customHeight="1">
      <c r="A34" s="143" t="s">
        <v>24</v>
      </c>
      <c r="B34" s="211"/>
      <c r="C34" s="211"/>
      <c r="D34" s="211"/>
      <c r="E34" s="211"/>
      <c r="F34" s="211"/>
      <c r="G34" s="216"/>
      <c r="H34" s="216"/>
      <c r="I34" s="241">
        <f>VLOOKUP($A$1,Data!$A$77:$Y$89,8,FALSE)</f>
        <v>0.10131999999999999</v>
      </c>
      <c r="J34" s="216"/>
      <c r="K34" s="243">
        <f>VLOOKUP($A$1,Data!$A$47:$Y$59,8,FALSE)</f>
        <v>0.87</v>
      </c>
      <c r="L34" s="215"/>
      <c r="M34" s="331">
        <v>0.84077624503156423</v>
      </c>
      <c r="N34" s="213"/>
      <c r="O34" s="243">
        <f>VLOOKUP($A$1,Data!$A$62:$Y$74,8,FALSE)</f>
        <v>0.92</v>
      </c>
      <c r="P34" s="135"/>
      <c r="Q34" s="266">
        <v>0.89282938204430629</v>
      </c>
      <c r="R34" s="136"/>
      <c r="T34" s="214"/>
    </row>
    <row r="35" spans="1:20" s="208" customFormat="1" ht="18.75" customHeight="1">
      <c r="A35" s="143" t="s">
        <v>25</v>
      </c>
      <c r="B35" s="211"/>
      <c r="C35" s="211"/>
      <c r="D35" s="211"/>
      <c r="E35" s="211"/>
      <c r="F35" s="211"/>
      <c r="G35" s="216"/>
      <c r="H35" s="216"/>
      <c r="I35" s="241">
        <f>VLOOKUP($A$1,Data!$A$77:$Y$89,9,FALSE)</f>
        <v>6.5799999999999999E-3</v>
      </c>
      <c r="J35" s="216"/>
      <c r="K35" s="243">
        <f>VLOOKUP($A$1,Data!$A$47:$Y$59,9,FALSE)</f>
        <v>0.93</v>
      </c>
      <c r="L35" s="215"/>
      <c r="M35" s="329">
        <v>0.91666666666666663</v>
      </c>
      <c r="N35" s="213"/>
      <c r="O35" s="243">
        <f>VLOOKUP($A$1,Data!$A$62:$Y$74,9,FALSE)</f>
        <v>0.96</v>
      </c>
      <c r="P35" s="135"/>
      <c r="Q35" s="266">
        <v>0.94507186858316217</v>
      </c>
      <c r="R35" s="136"/>
      <c r="T35" s="214"/>
    </row>
    <row r="36" spans="1:20" s="208" customFormat="1" ht="18.75" customHeight="1">
      <c r="A36" s="143" t="s">
        <v>26</v>
      </c>
      <c r="B36" s="212"/>
      <c r="C36" s="212"/>
      <c r="D36" s="212"/>
      <c r="E36" s="212"/>
      <c r="F36" s="212"/>
      <c r="G36" s="212"/>
      <c r="H36" s="212"/>
      <c r="I36" s="241">
        <f>VLOOKUP($A$1,Data!$A$77:$Y$89,10,FALSE)</f>
        <v>5.9209999999999999E-2</v>
      </c>
      <c r="J36" s="212"/>
      <c r="K36" s="243">
        <f>VLOOKUP($A$1,Data!$A$47:$Y$59,10,FALSE)</f>
        <v>0.88</v>
      </c>
      <c r="L36" s="215"/>
      <c r="M36" s="329">
        <v>0.81406138472519629</v>
      </c>
      <c r="N36" s="213"/>
      <c r="O36" s="243">
        <f>VLOOKUP($A$1,Data!$A$62:$Y$74,10,FALSE)</f>
        <v>0.87</v>
      </c>
      <c r="P36" s="135"/>
      <c r="Q36" s="266">
        <v>0.85654512851165576</v>
      </c>
      <c r="R36" s="136"/>
      <c r="T36" s="214"/>
    </row>
    <row r="37" spans="1:20" s="208" customFormat="1" ht="18.75" customHeight="1">
      <c r="A37" s="143" t="s">
        <v>27</v>
      </c>
      <c r="B37" s="212"/>
      <c r="C37" s="212"/>
      <c r="D37" s="212"/>
      <c r="E37" s="212"/>
      <c r="F37" s="212"/>
      <c r="G37" s="215"/>
      <c r="H37" s="215"/>
      <c r="I37" s="241">
        <f>VLOOKUP($A$1,Data!$A$77:$Y$89,11,FALSE)</f>
        <v>3.5529999999999999E-2</v>
      </c>
      <c r="J37" s="215"/>
      <c r="K37" s="243">
        <f>VLOOKUP($A$1,Data!$A$47:$Y$59,11,FALSE)</f>
        <v>0.84</v>
      </c>
      <c r="L37" s="215"/>
      <c r="M37" s="329">
        <v>0.88663967611336036</v>
      </c>
      <c r="N37" s="213"/>
      <c r="O37" s="243">
        <f>VLOOKUP($A$1,Data!$A$62:$Y$74,11,FALSE)</f>
        <v>0.86</v>
      </c>
      <c r="P37" s="135"/>
      <c r="Q37" s="266">
        <v>0.91699248120300747</v>
      </c>
      <c r="R37" s="136"/>
      <c r="T37" s="214"/>
    </row>
    <row r="38" spans="1:20" s="208" customFormat="1" ht="18.75" customHeight="1">
      <c r="A38" s="143" t="s">
        <v>28</v>
      </c>
      <c r="B38" s="212"/>
      <c r="C38" s="212"/>
      <c r="D38" s="212"/>
      <c r="E38" s="212"/>
      <c r="F38" s="212"/>
      <c r="G38" s="212"/>
      <c r="H38" s="212"/>
      <c r="I38" s="241">
        <f>VLOOKUP($A$1,Data!$A$77:$Y$89,12,FALSE)</f>
        <v>5.833E-2</v>
      </c>
      <c r="J38" s="212"/>
      <c r="K38" s="243">
        <f>VLOOKUP($A$1,Data!$A$47:$Y$59,12,FALSE)</f>
        <v>0.83</v>
      </c>
      <c r="L38" s="215"/>
      <c r="M38" s="329">
        <v>0.86084142394822005</v>
      </c>
      <c r="N38" s="213"/>
      <c r="O38" s="243">
        <f>VLOOKUP($A$1,Data!$A$62:$Y$74,12,FALSE)</f>
        <v>0.88</v>
      </c>
      <c r="P38" s="135"/>
      <c r="Q38" s="266">
        <v>0.87200407955124937</v>
      </c>
      <c r="R38" s="136"/>
      <c r="T38" s="214"/>
    </row>
    <row r="39" spans="1:20" s="208" customFormat="1" ht="18.75" customHeight="1">
      <c r="A39" s="143" t="s">
        <v>29</v>
      </c>
      <c r="B39" s="211"/>
      <c r="C39" s="211"/>
      <c r="D39" s="211"/>
      <c r="E39" s="211"/>
      <c r="F39" s="211"/>
      <c r="G39" s="216"/>
      <c r="H39" s="216"/>
      <c r="I39" s="241">
        <f>VLOOKUP($A$1,Data!$A$77:$Y$89,13,FALSE)</f>
        <v>0.17280999999999999</v>
      </c>
      <c r="J39" s="216"/>
      <c r="K39" s="243">
        <f>VLOOKUP($A$1,Data!$A$47:$Y$59,13,FALSE)</f>
        <v>0.88</v>
      </c>
      <c r="L39" s="215"/>
      <c r="M39" s="331">
        <v>0.85716223548562132</v>
      </c>
      <c r="N39" s="213"/>
      <c r="O39" s="243">
        <f>VLOOKUP($A$1,Data!$A$62:$Y$74,13,FALSE)</f>
        <v>0.88</v>
      </c>
      <c r="P39" s="135"/>
      <c r="Q39" s="266">
        <v>0.86340206185567014</v>
      </c>
      <c r="R39" s="136"/>
      <c r="T39" s="214"/>
    </row>
    <row r="40" spans="1:20" s="208" customFormat="1" ht="18.75" customHeight="1">
      <c r="A40" s="143" t="s">
        <v>30</v>
      </c>
      <c r="B40" s="211"/>
      <c r="C40" s="211"/>
      <c r="D40" s="211"/>
      <c r="E40" s="211"/>
      <c r="F40" s="211"/>
      <c r="G40" s="215"/>
      <c r="H40" s="215"/>
      <c r="I40" s="241">
        <f>VLOOKUP($A$1,Data!$A$77:$Y$89,14,FALSE)</f>
        <v>4.956E-2</v>
      </c>
      <c r="J40" s="215"/>
      <c r="K40" s="243">
        <f>VLOOKUP($A$1,Data!$A$47:$Y$59,14,FALSE)</f>
        <v>0.96</v>
      </c>
      <c r="L40" s="215"/>
      <c r="M40" s="329">
        <v>0.88406593406593403</v>
      </c>
      <c r="N40" s="213"/>
      <c r="O40" s="243">
        <f>VLOOKUP($A$1,Data!$A$62:$Y$74,14,FALSE)</f>
        <v>0.94</v>
      </c>
      <c r="P40" s="135"/>
      <c r="Q40" s="266">
        <v>0.88776493256262046</v>
      </c>
      <c r="R40" s="136"/>
      <c r="T40" s="214"/>
    </row>
    <row r="41" spans="1:20" s="208" customFormat="1" ht="18.75" customHeight="1">
      <c r="A41" s="143" t="s">
        <v>31</v>
      </c>
      <c r="B41" s="211"/>
      <c r="C41" s="211"/>
      <c r="D41" s="211"/>
      <c r="E41" s="211"/>
      <c r="F41" s="211"/>
      <c r="G41" s="215"/>
      <c r="H41" s="215"/>
      <c r="I41" s="241">
        <f>VLOOKUP($A$1,Data!$A$77:$Y$89,15,FALSE)</f>
        <v>0.12325</v>
      </c>
      <c r="J41" s="215"/>
      <c r="K41" s="243">
        <f>VLOOKUP($A$1,Data!$A$47:$Y$59,15,FALSE)</f>
        <v>0.85</v>
      </c>
      <c r="L41" s="215"/>
      <c r="M41" s="329">
        <v>0.84834293948126804</v>
      </c>
      <c r="N41" s="213"/>
      <c r="O41" s="243">
        <f>VLOOKUP($A$1,Data!$A$62:$Y$74,15,FALSE)</f>
        <v>0.85</v>
      </c>
      <c r="P41" s="135"/>
      <c r="Q41" s="266">
        <v>0.85557275541795663</v>
      </c>
      <c r="R41" s="136"/>
      <c r="T41" s="214"/>
    </row>
    <row r="42" spans="1:20" s="208" customFormat="1" ht="18.75" customHeight="1">
      <c r="A42" s="143" t="s">
        <v>32</v>
      </c>
      <c r="B42" s="212"/>
      <c r="C42" s="212"/>
      <c r="D42" s="212"/>
      <c r="E42" s="212"/>
      <c r="F42" s="212"/>
      <c r="G42" s="212"/>
      <c r="H42" s="212"/>
      <c r="I42" s="241" t="str">
        <f>VLOOKUP($A$1,Data!$A$77:$Y$89,16,FALSE)</f>
        <v xml:space="preserve">n/a </v>
      </c>
      <c r="J42" s="212"/>
      <c r="K42" s="243" t="str">
        <f>VLOOKUP($A$1,Data!$A$47:$Y$59,16,FALSE)</f>
        <v xml:space="preserve">n/a </v>
      </c>
      <c r="L42" s="215"/>
      <c r="M42" s="329">
        <v>0.86409736308316432</v>
      </c>
      <c r="N42" s="213"/>
      <c r="O42" s="243" t="str">
        <f>VLOOKUP($A$1,Data!$A$62:$Y$74,16,FALSE)</f>
        <v xml:space="preserve">n/a </v>
      </c>
      <c r="P42" s="135"/>
      <c r="Q42" s="266">
        <v>0.8688683827100534</v>
      </c>
      <c r="R42" s="136"/>
      <c r="T42" s="214"/>
    </row>
    <row r="43" spans="1:20" s="208" customFormat="1" ht="18.75" customHeight="1">
      <c r="A43" s="143" t="s">
        <v>33</v>
      </c>
      <c r="B43" s="211"/>
      <c r="C43" s="211"/>
      <c r="D43" s="211"/>
      <c r="E43" s="211"/>
      <c r="F43" s="211"/>
      <c r="G43" s="215"/>
      <c r="H43" s="215"/>
      <c r="I43" s="241" t="str">
        <f>VLOOKUP($A$1,Data!$A$77:$Y$89,17,FALSE)</f>
        <v xml:space="preserve">* </v>
      </c>
      <c r="J43" s="215"/>
      <c r="K43" s="243" t="str">
        <f>VLOOKUP($A$1,Data!$A$47:$Y$59,17,FALSE)</f>
        <v xml:space="preserve">* </v>
      </c>
      <c r="L43" s="215"/>
      <c r="M43" s="329">
        <v>0.84635083226632524</v>
      </c>
      <c r="N43" s="213"/>
      <c r="O43" s="243">
        <f>VLOOKUP($A$1,Data!$A$62:$Y$74,17,FALSE)</f>
        <v>0.99</v>
      </c>
      <c r="P43" s="135"/>
      <c r="Q43" s="266">
        <v>0.88604399567255676</v>
      </c>
      <c r="R43" s="136"/>
      <c r="T43" s="214"/>
    </row>
    <row r="44" spans="1:20" s="208" customFormat="1" ht="18.75" customHeight="1">
      <c r="A44" s="143" t="s">
        <v>34</v>
      </c>
      <c r="B44" s="212"/>
      <c r="C44" s="212"/>
      <c r="D44" s="212"/>
      <c r="E44" s="212"/>
      <c r="F44" s="212"/>
      <c r="G44" s="212"/>
      <c r="H44" s="212"/>
      <c r="I44" s="241" t="str">
        <f>VLOOKUP($A$1,Data!$A$77:$Y$89,18,FALSE)</f>
        <v xml:space="preserve">n/a </v>
      </c>
      <c r="J44" s="212"/>
      <c r="K44" s="243" t="str">
        <f>VLOOKUP($A$1,Data!$A$47:$Y$59,18,FALSE)</f>
        <v xml:space="preserve">n/a </v>
      </c>
      <c r="L44" s="215"/>
      <c r="M44" s="329">
        <v>0.88912310286677909</v>
      </c>
      <c r="N44" s="213"/>
      <c r="O44" s="243">
        <f>VLOOKUP($A$1,Data!$A$62:$Y$74,18,FALSE)</f>
        <v>0.92</v>
      </c>
      <c r="P44" s="135"/>
      <c r="Q44" s="266">
        <v>0.85667257533552799</v>
      </c>
      <c r="R44" s="136"/>
      <c r="T44" s="214"/>
    </row>
    <row r="45" spans="1:20" s="208" customFormat="1" ht="18.75" customHeight="1">
      <c r="A45" s="143" t="s">
        <v>35</v>
      </c>
      <c r="B45" s="211"/>
      <c r="C45" s="211"/>
      <c r="D45" s="211"/>
      <c r="E45" s="211"/>
      <c r="F45" s="211"/>
      <c r="G45" s="215"/>
      <c r="H45" s="215"/>
      <c r="I45" s="241" t="str">
        <f>VLOOKUP($A$1,Data!$A$77:$Y$89,19,FALSE)</f>
        <v xml:space="preserve">n/a </v>
      </c>
      <c r="J45" s="215"/>
      <c r="K45" s="243" t="str">
        <f>VLOOKUP($A$1,Data!$A$47:$Y$59,19,FALSE)</f>
        <v xml:space="preserve">n/a </v>
      </c>
      <c r="L45" s="215"/>
      <c r="M45" s="329">
        <v>0.8</v>
      </c>
      <c r="N45" s="213"/>
      <c r="O45" s="243">
        <f>VLOOKUP($A$1,Data!$A$62:$Y$74,19,FALSE)</f>
        <v>0.65</v>
      </c>
      <c r="P45" s="135"/>
      <c r="Q45" s="266">
        <v>0.8081440877055599</v>
      </c>
      <c r="R45" s="136"/>
      <c r="T45" s="214"/>
    </row>
    <row r="46" spans="1:20" s="208" customFormat="1" ht="18.75" customHeight="1">
      <c r="A46" s="143" t="s">
        <v>36</v>
      </c>
      <c r="B46" s="211"/>
      <c r="C46" s="211"/>
      <c r="D46" s="211"/>
      <c r="E46" s="211"/>
      <c r="F46" s="211"/>
      <c r="G46" s="216"/>
      <c r="H46" s="216"/>
      <c r="I46" s="241">
        <f>VLOOKUP($A$1,Data!$A$77:$Y$89,20,FALSE)</f>
        <v>4.1230000000000003E-2</v>
      </c>
      <c r="J46" s="216"/>
      <c r="K46" s="243">
        <f>VLOOKUP($A$1,Data!$A$47:$Y$59,20,FALSE)</f>
        <v>0.88</v>
      </c>
      <c r="L46" s="215"/>
      <c r="M46" s="331">
        <v>0.85723472668810285</v>
      </c>
      <c r="N46" s="213"/>
      <c r="O46" s="243">
        <f>VLOOKUP($A$1,Data!$A$62:$Y$74,20,FALSE)</f>
        <v>0.91</v>
      </c>
      <c r="P46" s="135"/>
      <c r="Q46" s="266">
        <v>0.87129002497693575</v>
      </c>
      <c r="R46" s="136"/>
      <c r="T46" s="214"/>
    </row>
    <row r="47" spans="1:20" s="208" customFormat="1" ht="18.75" customHeight="1">
      <c r="A47" s="143" t="s">
        <v>37</v>
      </c>
      <c r="B47" s="209"/>
      <c r="C47" s="209"/>
      <c r="D47" s="210"/>
      <c r="E47" s="210"/>
      <c r="F47" s="210"/>
      <c r="G47" s="211"/>
      <c r="H47" s="211"/>
      <c r="I47" s="241" t="str">
        <f>VLOOKUP($A$1,Data!$A$77:$Y$89,21,FALSE)</f>
        <v xml:space="preserve">* </v>
      </c>
      <c r="J47" s="211"/>
      <c r="K47" s="243" t="str">
        <f>VLOOKUP($A$1,Data!$A$47:$Y$59,21,FALSE)</f>
        <v xml:space="preserve">* </v>
      </c>
      <c r="L47" s="212"/>
      <c r="M47" s="329">
        <v>0.86021505376344087</v>
      </c>
      <c r="N47" s="213"/>
      <c r="O47" s="243">
        <f>VLOOKUP($A$1,Data!$A$62:$Y$74,21,FALSE)</f>
        <v>0.74</v>
      </c>
      <c r="P47" s="135"/>
      <c r="Q47" s="266">
        <v>0.89408649602824364</v>
      </c>
      <c r="R47" s="136"/>
      <c r="T47" s="214"/>
    </row>
    <row r="48" spans="1:20" s="208" customFormat="1" ht="18.75" customHeight="1">
      <c r="A48" s="143" t="s">
        <v>38</v>
      </c>
      <c r="B48" s="209"/>
      <c r="C48" s="209"/>
      <c r="D48" s="210"/>
      <c r="E48" s="210"/>
      <c r="F48" s="210"/>
      <c r="G48" s="212"/>
      <c r="H48" s="212"/>
      <c r="I48" s="241" t="str">
        <f>VLOOKUP($A$1,Data!$A$77:$Y$89,22,FALSE)</f>
        <v xml:space="preserve">n/a </v>
      </c>
      <c r="J48" s="212"/>
      <c r="K48" s="243" t="str">
        <f>VLOOKUP($A$1,Data!$A$47:$Y$59,22,FALSE)</f>
        <v xml:space="preserve">n/a </v>
      </c>
      <c r="L48" s="212"/>
      <c r="M48" s="329">
        <v>0.98168498168498164</v>
      </c>
      <c r="N48" s="213"/>
      <c r="O48" s="243">
        <f>VLOOKUP($A$1,Data!$A$62:$Y$74,22,FALSE)</f>
        <v>0.96</v>
      </c>
      <c r="P48" s="135"/>
      <c r="Q48" s="266">
        <v>0.9516149145778775</v>
      </c>
      <c r="R48" s="136"/>
      <c r="T48" s="214"/>
    </row>
    <row r="49" spans="1:20" s="208" customFormat="1" ht="18.75" customHeight="1">
      <c r="A49" s="143" t="s">
        <v>39</v>
      </c>
      <c r="B49" s="209"/>
      <c r="C49" s="209"/>
      <c r="D49" s="210"/>
      <c r="E49" s="210"/>
      <c r="F49" s="210"/>
      <c r="G49" s="212"/>
      <c r="H49" s="212"/>
      <c r="I49" s="241">
        <f>VLOOKUP($A$1,Data!$A$77:$Y$89,23,FALSE)</f>
        <v>3.7280000000000001E-2</v>
      </c>
      <c r="J49" s="212"/>
      <c r="K49" s="243">
        <f>VLOOKUP($A$1,Data!$A$47:$Y$59,23,FALSE)</f>
        <v>0.87</v>
      </c>
      <c r="L49" s="212"/>
      <c r="M49" s="329">
        <v>0.85158227848101264</v>
      </c>
      <c r="N49" s="213"/>
      <c r="O49" s="243">
        <f>VLOOKUP($A$1,Data!$A$62:$Y$74,23,FALSE)</f>
        <v>0.91</v>
      </c>
      <c r="P49" s="135"/>
      <c r="Q49" s="266">
        <v>0.85376912287568907</v>
      </c>
      <c r="R49" s="136"/>
      <c r="T49" s="214"/>
    </row>
    <row r="50" spans="1:20" ht="18.75" customHeight="1">
      <c r="A50" s="143" t="s">
        <v>40</v>
      </c>
      <c r="B50" s="209"/>
      <c r="C50" s="209"/>
      <c r="D50" s="210"/>
      <c r="E50" s="210"/>
      <c r="F50" s="210"/>
      <c r="G50" s="212"/>
      <c r="H50" s="212"/>
      <c r="I50" s="241" t="str">
        <f>VLOOKUP($A$1,Data!$A$77:$Y$89,24,FALSE)</f>
        <v xml:space="preserve">n/a </v>
      </c>
      <c r="J50" s="212"/>
      <c r="K50" s="243" t="str">
        <f>VLOOKUP($A$1,Data!$A$47:$Y$59,24,FALSE)</f>
        <v xml:space="preserve">n/a </v>
      </c>
      <c r="L50" s="212"/>
      <c r="M50" s="329">
        <v>0.83720930232558144</v>
      </c>
      <c r="N50" s="213"/>
      <c r="O50" s="243">
        <f>VLOOKUP($A$1,Data!$A$62:$Y$74,24,FALSE)</f>
        <v>0.92</v>
      </c>
      <c r="P50" s="135"/>
      <c r="Q50" s="266">
        <v>0.84261658031088082</v>
      </c>
      <c r="T50" s="217"/>
    </row>
    <row r="51" spans="1:20" ht="18.75" customHeight="1">
      <c r="A51" s="218" t="s">
        <v>41</v>
      </c>
      <c r="B51" s="219"/>
      <c r="C51" s="219"/>
      <c r="D51" s="220"/>
      <c r="E51" s="220"/>
      <c r="F51" s="220"/>
      <c r="G51" s="221"/>
      <c r="H51" s="221"/>
      <c r="I51" s="242">
        <f>VLOOKUP($A$1,Data!$A$77:$Y$89,25,FALSE)</f>
        <v>1.9740000000000001E-2</v>
      </c>
      <c r="J51" s="221"/>
      <c r="K51" s="244">
        <f>VLOOKUP($A$1,Data!$A$47:$Y$59,25,FALSE)</f>
        <v>0.73</v>
      </c>
      <c r="L51" s="221"/>
      <c r="M51" s="330">
        <v>0.84013204432916766</v>
      </c>
      <c r="N51" s="222"/>
      <c r="O51" s="244">
        <f>VLOOKUP($A$1,Data!$A$62:$Y$74,25,FALSE)</f>
        <v>0.77</v>
      </c>
      <c r="P51" s="142"/>
      <c r="Q51" s="267">
        <v>0.85276475079070779</v>
      </c>
      <c r="T51" s="217"/>
    </row>
    <row r="52" spans="1:20" ht="9" customHeight="1">
      <c r="A52" s="210"/>
      <c r="B52" s="210"/>
      <c r="C52" s="210"/>
      <c r="D52" s="210"/>
      <c r="E52" s="210"/>
      <c r="F52" s="210"/>
      <c r="G52" s="212"/>
      <c r="H52" s="212"/>
      <c r="I52" s="223" t="s">
        <v>42</v>
      </c>
      <c r="J52" s="212"/>
      <c r="K52" s="223" t="s">
        <v>42</v>
      </c>
      <c r="L52" s="212"/>
      <c r="M52" s="187" t="s">
        <v>42</v>
      </c>
      <c r="N52" s="213"/>
      <c r="O52" s="223" t="s">
        <v>42</v>
      </c>
      <c r="P52" s="145"/>
      <c r="Q52" s="224"/>
      <c r="R52" s="193"/>
    </row>
    <row r="53" spans="1:20">
      <c r="Q53" s="148" t="s">
        <v>214</v>
      </c>
      <c r="R53" s="193"/>
    </row>
    <row r="54" spans="1:20">
      <c r="Q54" s="148"/>
      <c r="R54" s="193"/>
    </row>
    <row r="55" spans="1:20" ht="18">
      <c r="A55" s="225" t="s">
        <v>54</v>
      </c>
      <c r="Q55" s="148"/>
      <c r="R55" s="193"/>
    </row>
    <row r="56" spans="1:20" ht="18" customHeight="1">
      <c r="A56" s="149" t="s">
        <v>55</v>
      </c>
      <c r="Q56" s="148"/>
      <c r="R56" s="193"/>
    </row>
    <row r="57" spans="1:20" ht="8.25" customHeight="1">
      <c r="A57" s="149"/>
      <c r="Q57" s="226"/>
      <c r="R57" s="193"/>
    </row>
    <row r="58" spans="1:20" ht="18" customHeight="1">
      <c r="A58" s="149" t="s">
        <v>260</v>
      </c>
      <c r="Q58" s="226"/>
      <c r="R58" s="193"/>
    </row>
    <row r="59" spans="1:20" ht="15.75" customHeight="1">
      <c r="Q59" s="226"/>
      <c r="R59" s="193"/>
    </row>
    <row r="60" spans="1:20">
      <c r="A60" s="80" t="s">
        <v>43</v>
      </c>
    </row>
    <row r="61" spans="1:20">
      <c r="A61" s="80" t="s">
        <v>44</v>
      </c>
      <c r="Q61" s="226"/>
      <c r="R61" s="193"/>
    </row>
    <row r="62" spans="1:20" ht="9" customHeight="1">
      <c r="Q62" s="226"/>
      <c r="R62" s="193"/>
    </row>
    <row r="63" spans="1:20" ht="15.75">
      <c r="A63" s="151" t="s">
        <v>45</v>
      </c>
      <c r="B63" s="227"/>
      <c r="C63" s="227"/>
      <c r="M63" s="193"/>
      <c r="N63" s="193"/>
      <c r="O63" s="193"/>
      <c r="P63" s="193"/>
      <c r="Q63" s="193"/>
      <c r="R63" s="193"/>
    </row>
    <row r="64" spans="1:20" ht="8.25" customHeight="1">
      <c r="A64" s="228"/>
      <c r="B64" s="228"/>
      <c r="C64" s="228"/>
      <c r="M64" s="193"/>
      <c r="N64" s="193"/>
      <c r="O64" s="193"/>
      <c r="P64" s="193"/>
      <c r="Q64" s="193"/>
      <c r="R64" s="193"/>
    </row>
    <row r="65" spans="1:18" ht="15.75">
      <c r="A65" s="341" t="s">
        <v>46</v>
      </c>
      <c r="B65" s="341"/>
      <c r="C65" s="341"/>
      <c r="D65" s="229"/>
      <c r="E65" s="229"/>
      <c r="F65" s="229"/>
      <c r="G65" s="229"/>
      <c r="H65" s="229"/>
      <c r="I65" s="229"/>
      <c r="J65" s="229"/>
      <c r="K65" s="230"/>
      <c r="M65" s="193"/>
      <c r="N65" s="231"/>
      <c r="O65" s="193"/>
      <c r="P65" s="232"/>
      <c r="Q65" s="193"/>
      <c r="R65" s="193"/>
    </row>
    <row r="66" spans="1:18" ht="15.75">
      <c r="A66" s="342" t="s">
        <v>47</v>
      </c>
      <c r="B66" s="342"/>
      <c r="C66" s="342"/>
      <c r="D66" s="229"/>
      <c r="E66" s="229"/>
      <c r="F66" s="229"/>
      <c r="G66" s="229"/>
      <c r="H66" s="229"/>
      <c r="I66" s="229"/>
      <c r="J66" s="229"/>
      <c r="K66" s="230"/>
      <c r="M66" s="193"/>
      <c r="N66" s="231"/>
      <c r="O66" s="193"/>
      <c r="P66" s="233"/>
      <c r="Q66" s="193"/>
      <c r="R66" s="193"/>
    </row>
    <row r="67" spans="1:18" ht="15.75">
      <c r="A67" s="343" t="s">
        <v>48</v>
      </c>
      <c r="B67" s="343"/>
      <c r="C67" s="343"/>
      <c r="D67" s="229"/>
      <c r="E67" s="229"/>
      <c r="F67" s="229"/>
      <c r="G67" s="229"/>
      <c r="H67" s="229"/>
      <c r="I67" s="229"/>
      <c r="J67" s="229"/>
      <c r="K67" s="230"/>
      <c r="M67" s="193"/>
      <c r="N67" s="231"/>
      <c r="O67" s="193"/>
      <c r="P67" s="233"/>
      <c r="Q67" s="193"/>
      <c r="R67" s="193"/>
    </row>
    <row r="68" spans="1:18" ht="15.75">
      <c r="A68" s="339" t="s">
        <v>49</v>
      </c>
      <c r="B68" s="339"/>
      <c r="C68" s="339"/>
      <c r="D68" s="229"/>
      <c r="E68" s="229"/>
      <c r="F68" s="229"/>
      <c r="G68" s="229"/>
      <c r="H68" s="229"/>
      <c r="I68" s="229"/>
      <c r="J68" s="229"/>
      <c r="K68" s="230"/>
      <c r="M68" s="193"/>
      <c r="N68" s="231"/>
      <c r="O68" s="193"/>
      <c r="P68" s="233"/>
      <c r="Q68" s="193"/>
      <c r="R68" s="193"/>
    </row>
    <row r="69" spans="1:18">
      <c r="M69" s="193"/>
      <c r="N69" s="193"/>
      <c r="O69" s="193"/>
      <c r="P69" s="193"/>
      <c r="Q69" s="193"/>
      <c r="R69" s="193"/>
    </row>
    <row r="70" spans="1:18">
      <c r="M70" s="193"/>
      <c r="N70" s="193"/>
      <c r="O70" s="193"/>
      <c r="P70" s="193"/>
      <c r="Q70" s="193"/>
      <c r="R70" s="193"/>
    </row>
    <row r="71" spans="1:18">
      <c r="M71" s="193"/>
      <c r="N71" s="193"/>
      <c r="O71" s="193"/>
      <c r="P71" s="193"/>
      <c r="Q71" s="193"/>
    </row>
    <row r="72" spans="1:18">
      <c r="M72" s="193"/>
      <c r="N72" s="193"/>
      <c r="O72" s="193"/>
      <c r="P72" s="193"/>
      <c r="Q72" s="193"/>
    </row>
    <row r="73" spans="1:18">
      <c r="M73" s="193"/>
      <c r="N73" s="193"/>
      <c r="O73" s="193"/>
      <c r="P73" s="193"/>
      <c r="Q73" s="193"/>
    </row>
    <row r="74" spans="1:18">
      <c r="M74" s="193"/>
      <c r="N74" s="193"/>
      <c r="O74" s="193"/>
      <c r="P74" s="193"/>
      <c r="Q74" s="193"/>
    </row>
  </sheetData>
  <sheetProtection algorithmName="SHA-512" hashValue="A6gaCWxTYK0CKcdIiv6rXGFFYSXTClkdj4qOxef6N8nRO2NTHMG5Fbwf7ih7JwiMMGOk3bSR0ORRcCsR0alI7A==" saltValue="qUjBg65K24SsghQqa1ryGA==" spinCount="100000" sheet="1" objects="1" scenarios="1"/>
  <mergeCells count="6">
    <mergeCell ref="A68:C68"/>
    <mergeCell ref="A15:K15"/>
    <mergeCell ref="A27:G27"/>
    <mergeCell ref="A65:C65"/>
    <mergeCell ref="A66:C66"/>
    <mergeCell ref="A67:C67"/>
  </mergeCells>
  <conditionalFormatting sqref="O4:O6 K28:K51 O28:O51">
    <cfRule type="cellIs" dxfId="33" priority="11" stopIfTrue="1" operator="between">
      <formula>0.85</formula>
      <formula>1</formula>
    </cfRule>
    <cfRule type="cellIs" dxfId="32" priority="12" stopIfTrue="1" operator="between">
      <formula>0.75</formula>
      <formula>0.85</formula>
    </cfRule>
    <cfRule type="cellIs" dxfId="31" priority="13" stopIfTrue="1" operator="between">
      <formula>0.65</formula>
      <formula>0.75</formula>
    </cfRule>
    <cfRule type="cellIs" dxfId="30" priority="14" stopIfTrue="1" operator="lessThan">
      <formula>0.65</formula>
    </cfRule>
  </conditionalFormatting>
  <conditionalFormatting sqref="O4:O6 O28:O51 K28:K51">
    <cfRule type="cellIs" dxfId="29" priority="1" stopIfTrue="1" operator="equal">
      <formula>"*"</formula>
    </cfRule>
    <cfRule type="cellIs" dxfId="28" priority="2" stopIfTrue="1" operator="equal">
      <formula>"n/a"</formula>
    </cfRule>
  </conditionalFormatting>
  <printOptions horizontalCentered="1"/>
  <pageMargins left="0.27559055118110237" right="0.15748031496062992" top="0.70866141732283472" bottom="0.23622047244094491" header="0.35433070866141736" footer="0.23622047244094491"/>
  <pageSetup paperSize="9" scale="58" orientation="portrait" horizontalDpi="300" verticalDpi="300" r:id="rId1"/>
  <headerFooter alignWithMargins="0">
    <oddHeader>&amp;C&amp;"Arial,Bold Italic"&amp;18Adroddiad ar Ddeilliannau Dysgwyr ar gyfer 2017/18</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showGridLines="0" showRowColHeaders="0" view="pageBreakPreview" zoomScaleNormal="85" zoomScaleSheetLayoutView="100" workbookViewId="0"/>
  </sheetViews>
  <sheetFormatPr defaultColWidth="8.88671875" defaultRowHeight="15"/>
  <cols>
    <col min="1" max="1" width="14.33203125" style="80" customWidth="1"/>
    <col min="2" max="2" width="1.77734375" style="80" customWidth="1"/>
    <col min="3" max="3" width="7.6640625" style="80" customWidth="1"/>
    <col min="4" max="4" width="1.77734375" style="80" customWidth="1"/>
    <col min="5" max="5" width="7.77734375" style="80" customWidth="1"/>
    <col min="6" max="6" width="1.77734375" style="80" customWidth="1"/>
    <col min="7" max="7" width="7.77734375" style="80" customWidth="1"/>
    <col min="8" max="8" width="3.77734375" style="80" customWidth="1"/>
    <col min="9" max="9" width="12" style="80" customWidth="1"/>
    <col min="10" max="10" width="2.6640625" style="80" customWidth="1"/>
    <col min="11" max="11" width="26.77734375" style="80" customWidth="1"/>
    <col min="12" max="12" width="1.77734375" style="80" customWidth="1"/>
    <col min="13" max="13" width="16.21875" style="80" customWidth="1"/>
    <col min="14" max="14" width="1.77734375" style="80" customWidth="1"/>
    <col min="15" max="15" width="15.77734375" style="80" customWidth="1"/>
    <col min="16" max="16" width="2.6640625" style="80" customWidth="1"/>
    <col min="17" max="17" width="20.33203125" style="80" customWidth="1"/>
    <col min="18" max="16384" width="8.88671875" style="80"/>
  </cols>
  <sheetData>
    <row r="1" spans="1:28" ht="21.75" customHeight="1">
      <c r="A1" s="76" t="str">
        <f>VLOOKUP(Providers!$A$15,Providers!$A$1:$B$13,2,FALSE)</f>
        <v>ENW'R SEFYDLIAD: COLEG PENYBONT</v>
      </c>
      <c r="B1" s="77"/>
      <c r="C1" s="77"/>
      <c r="D1" s="77"/>
      <c r="E1" s="78"/>
      <c r="F1" s="78"/>
      <c r="G1" s="78"/>
      <c r="H1" s="78"/>
      <c r="I1" s="78"/>
      <c r="J1" s="78"/>
      <c r="K1" s="78"/>
      <c r="L1" s="78"/>
      <c r="M1" s="79"/>
      <c r="N1" s="79"/>
      <c r="O1" s="79"/>
      <c r="R1" s="265" t="s">
        <v>175</v>
      </c>
      <c r="S1" s="265"/>
      <c r="T1" s="265"/>
      <c r="U1" s="265"/>
      <c r="V1" s="265"/>
      <c r="W1" s="265"/>
      <c r="X1" s="265"/>
      <c r="Y1" s="265"/>
      <c r="Z1" s="265"/>
      <c r="AA1" s="265"/>
    </row>
    <row r="2" spans="1:28" ht="19.5">
      <c r="A2" s="81"/>
      <c r="B2" s="81"/>
      <c r="C2" s="81"/>
      <c r="D2" s="81"/>
      <c r="E2" s="82"/>
      <c r="F2" s="82"/>
      <c r="G2" s="82"/>
      <c r="H2" s="82"/>
      <c r="I2" s="82"/>
      <c r="J2" s="82"/>
      <c r="K2" s="83" t="s">
        <v>210</v>
      </c>
      <c r="L2" s="84"/>
      <c r="M2" s="84"/>
      <c r="N2" s="85"/>
      <c r="O2" s="86"/>
      <c r="R2" s="255"/>
      <c r="S2" s="256" t="s">
        <v>4</v>
      </c>
      <c r="T2" s="256" t="s">
        <v>167</v>
      </c>
      <c r="U2" s="256" t="s">
        <v>168</v>
      </c>
      <c r="V2" s="256" t="s">
        <v>169</v>
      </c>
      <c r="W2" s="255" t="s">
        <v>170</v>
      </c>
      <c r="X2" s="255" t="s">
        <v>171</v>
      </c>
      <c r="Y2" s="255" t="s">
        <v>172</v>
      </c>
      <c r="Z2" s="255" t="s">
        <v>173</v>
      </c>
      <c r="AA2" s="255"/>
    </row>
    <row r="3" spans="1:28" ht="30">
      <c r="A3" s="87"/>
      <c r="B3" s="87"/>
      <c r="C3" s="87"/>
      <c r="D3" s="87"/>
      <c r="E3" s="88"/>
      <c r="F3" s="88"/>
      <c r="G3" s="88"/>
      <c r="H3" s="88"/>
      <c r="I3" s="88"/>
      <c r="J3" s="88"/>
      <c r="K3" s="89" t="s">
        <v>0</v>
      </c>
      <c r="L3" s="90"/>
      <c r="M3" s="91" t="s">
        <v>1</v>
      </c>
      <c r="N3" s="92"/>
      <c r="O3" s="91" t="s">
        <v>129</v>
      </c>
      <c r="R3" s="255"/>
      <c r="S3" s="257">
        <v>0.85291945303922545</v>
      </c>
      <c r="T3" s="256"/>
      <c r="U3" s="256"/>
      <c r="V3" s="256"/>
      <c r="W3" s="255"/>
      <c r="X3" s="255"/>
      <c r="Y3" s="255"/>
      <c r="Z3" s="255"/>
      <c r="AA3" s="255"/>
    </row>
    <row r="4" spans="1:28" ht="19.5" customHeight="1">
      <c r="A4" s="87"/>
      <c r="B4" s="87"/>
      <c r="C4" s="87"/>
      <c r="D4" s="87"/>
      <c r="E4" s="88"/>
      <c r="F4" s="88"/>
      <c r="G4" s="88"/>
      <c r="H4" s="88"/>
      <c r="I4" s="88"/>
      <c r="J4" s="88"/>
      <c r="K4" s="93" t="s">
        <v>67</v>
      </c>
      <c r="L4" s="79"/>
      <c r="M4" s="246">
        <f>VLOOKUP($A$1,Data!$A$1:$D$13,2,FALSE)</f>
        <v>0.84</v>
      </c>
      <c r="N4" s="93"/>
      <c r="O4" s="266">
        <v>0.83624493126928667</v>
      </c>
      <c r="R4" s="258"/>
      <c r="S4" s="257"/>
      <c r="T4" s="259">
        <f>VLOOKUP($A$1,Data!$A$32:$J$44,2,FALSE)</f>
        <v>0.93</v>
      </c>
      <c r="U4" s="255"/>
      <c r="V4" s="255"/>
      <c r="W4" s="255"/>
      <c r="X4" s="255"/>
      <c r="Y4" s="255"/>
      <c r="Z4" s="255"/>
      <c r="AA4" s="255"/>
    </row>
    <row r="5" spans="1:28" ht="19.5" customHeight="1">
      <c r="A5" s="94"/>
      <c r="B5" s="94"/>
      <c r="C5" s="94"/>
      <c r="D5" s="94"/>
      <c r="E5" s="95"/>
      <c r="F5" s="95"/>
      <c r="G5" s="95"/>
      <c r="H5" s="95"/>
      <c r="I5" s="95"/>
      <c r="J5" s="95"/>
      <c r="K5" s="93" t="s">
        <v>68</v>
      </c>
      <c r="L5" s="93"/>
      <c r="M5" s="246">
        <f>VLOOKUP($A$1,Data!$A$1:$D$13,3,FALSE)</f>
        <v>0.8</v>
      </c>
      <c r="N5" s="93"/>
      <c r="O5" s="266">
        <v>0.85105237176322757</v>
      </c>
      <c r="R5" s="260" t="s">
        <v>5</v>
      </c>
      <c r="S5" s="257"/>
      <c r="T5" s="255"/>
      <c r="U5" s="259">
        <f>VLOOKUP($A$1,Data!$A$32:$J$44,3,FALSE)</f>
        <v>0.93</v>
      </c>
      <c r="V5" s="255"/>
      <c r="W5" s="255"/>
      <c r="X5" s="255"/>
      <c r="Y5" s="255"/>
      <c r="Z5" s="255"/>
      <c r="AA5" s="255"/>
    </row>
    <row r="6" spans="1:28" ht="19.5" customHeight="1">
      <c r="A6" s="95"/>
      <c r="B6" s="96"/>
      <c r="C6" s="95"/>
      <c r="D6" s="95"/>
      <c r="E6" s="95"/>
      <c r="F6" s="95"/>
      <c r="G6" s="95"/>
      <c r="I6" s="95"/>
      <c r="J6" s="95"/>
      <c r="K6" s="93" t="s">
        <v>130</v>
      </c>
      <c r="L6" s="93"/>
      <c r="M6" s="246">
        <f>VLOOKUP($A$1,Data!$A$1:$D$13,4,FALSE)</f>
        <v>0.84</v>
      </c>
      <c r="N6" s="93"/>
      <c r="O6" s="266">
        <v>0.84161056363222431</v>
      </c>
      <c r="R6" s="258"/>
      <c r="S6" s="257"/>
      <c r="T6" s="255"/>
      <c r="U6" s="255"/>
      <c r="V6" s="261">
        <f>VLOOKUP($A$1,Data!$A$32:$J$44,4,FALSE)</f>
        <v>0.86</v>
      </c>
      <c r="W6" s="255"/>
      <c r="X6" s="255"/>
      <c r="Y6" s="255"/>
      <c r="Z6" s="255"/>
      <c r="AA6" s="255"/>
    </row>
    <row r="7" spans="1:28" ht="7.5" customHeight="1">
      <c r="A7" s="97"/>
      <c r="B7" s="98"/>
      <c r="C7" s="6"/>
      <c r="D7" s="6"/>
      <c r="E7" s="6"/>
      <c r="F7" s="6"/>
      <c r="G7" s="6"/>
      <c r="H7" s="6"/>
      <c r="I7" s="6"/>
      <c r="J7" s="6"/>
      <c r="K7" s="86"/>
      <c r="L7" s="99"/>
      <c r="M7" s="99"/>
      <c r="N7" s="85"/>
      <c r="O7" s="86"/>
      <c r="R7" s="262"/>
      <c r="S7" s="257"/>
      <c r="T7" s="255"/>
      <c r="U7" s="255"/>
      <c r="V7" s="255"/>
      <c r="W7" s="255"/>
      <c r="X7" s="255"/>
      <c r="Y7" s="255"/>
      <c r="Z7" s="255"/>
      <c r="AA7" s="255"/>
    </row>
    <row r="8" spans="1:28" ht="19.5" customHeight="1">
      <c r="A8" s="97"/>
      <c r="B8" s="100"/>
      <c r="C8" s="6"/>
      <c r="D8" s="6"/>
      <c r="E8" s="6"/>
      <c r="F8" s="6"/>
      <c r="G8" s="6"/>
      <c r="H8" s="6"/>
      <c r="I8" s="6"/>
      <c r="J8" s="6"/>
      <c r="K8" s="101" t="s">
        <v>131</v>
      </c>
      <c r="L8" s="102"/>
      <c r="M8" s="103"/>
      <c r="N8" s="93"/>
      <c r="R8" s="258"/>
      <c r="S8" s="257"/>
      <c r="T8" s="259">
        <f>VLOOKUP($A$1,Data!$A$32:$J$44,5,FALSE)</f>
        <v>0.96</v>
      </c>
      <c r="U8" s="255"/>
      <c r="V8" s="255"/>
      <c r="W8" s="255"/>
      <c r="X8" s="255"/>
      <c r="Y8" s="255"/>
      <c r="Z8" s="255"/>
      <c r="AA8" s="255"/>
    </row>
    <row r="9" spans="1:28" ht="19.5" customHeight="1">
      <c r="A9" s="97"/>
      <c r="B9" s="100"/>
      <c r="C9" s="6"/>
      <c r="D9" s="6"/>
      <c r="E9" s="6"/>
      <c r="F9" s="6"/>
      <c r="G9" s="6"/>
      <c r="H9" s="95"/>
      <c r="I9" s="95"/>
      <c r="J9" s="95"/>
      <c r="K9" s="104" t="s">
        <v>52</v>
      </c>
      <c r="L9" s="105"/>
      <c r="M9" s="105"/>
      <c r="N9" s="105"/>
      <c r="O9" s="105"/>
      <c r="R9" s="260" t="s">
        <v>176</v>
      </c>
      <c r="S9" s="257"/>
      <c r="T9" s="255"/>
      <c r="U9" s="259">
        <f>VLOOKUP($A$1,Data!$A$32:$J$44,6,FALSE)</f>
        <v>0.95</v>
      </c>
      <c r="V9" s="255"/>
      <c r="W9" s="255"/>
      <c r="X9" s="255"/>
      <c r="Y9" s="255"/>
      <c r="Z9" s="255"/>
      <c r="AA9" s="255"/>
    </row>
    <row r="10" spans="1:28" ht="19.5" customHeight="1">
      <c r="B10" s="94"/>
      <c r="C10" s="94"/>
      <c r="D10" s="94"/>
      <c r="E10" s="95"/>
      <c r="F10" s="95"/>
      <c r="G10" s="95"/>
      <c r="H10" s="95"/>
      <c r="I10" s="95"/>
      <c r="J10" s="95"/>
      <c r="K10" s="106" t="s">
        <v>53</v>
      </c>
      <c r="L10" s="105"/>
      <c r="M10" s="105"/>
      <c r="N10" s="105"/>
      <c r="O10" s="105"/>
      <c r="R10" s="258"/>
      <c r="S10" s="257"/>
      <c r="T10" s="255"/>
      <c r="U10" s="255"/>
      <c r="V10" s="261">
        <f>VLOOKUP($A$1,Data!$A$32:$J$44,7,FALSE)</f>
        <v>0.9</v>
      </c>
      <c r="W10" s="255"/>
      <c r="X10" s="255"/>
      <c r="Y10" s="255"/>
      <c r="Z10" s="255"/>
      <c r="AA10" s="255"/>
    </row>
    <row r="11" spans="1:28" ht="19.5" customHeight="1">
      <c r="B11" s="6"/>
      <c r="C11" s="6"/>
      <c r="D11" s="234"/>
      <c r="E11" s="234"/>
      <c r="F11" s="235"/>
      <c r="G11" s="235"/>
      <c r="H11" s="95"/>
      <c r="I11" s="95"/>
      <c r="J11" s="95"/>
      <c r="K11" s="104" t="s">
        <v>132</v>
      </c>
      <c r="L11" s="105"/>
      <c r="M11" s="105"/>
      <c r="N11" s="105"/>
      <c r="O11" s="105"/>
      <c r="R11" s="262"/>
      <c r="S11" s="257"/>
      <c r="T11" s="255"/>
      <c r="U11" s="255"/>
      <c r="V11" s="255"/>
      <c r="W11" s="255"/>
      <c r="X11" s="255"/>
      <c r="Y11" s="255"/>
      <c r="Z11" s="255"/>
      <c r="AA11" s="255"/>
    </row>
    <row r="12" spans="1:28" ht="19.5" customHeight="1">
      <c r="B12" s="94"/>
      <c r="C12" s="94"/>
      <c r="D12" s="94"/>
      <c r="E12" s="95"/>
      <c r="F12" s="95"/>
      <c r="G12" s="95"/>
      <c r="H12" s="95"/>
      <c r="I12" s="95"/>
      <c r="J12" s="95"/>
      <c r="L12" s="105"/>
      <c r="M12" s="105"/>
      <c r="N12" s="105"/>
      <c r="O12" s="105"/>
      <c r="R12" s="258"/>
      <c r="S12" s="257"/>
      <c r="T12" s="259">
        <f>VLOOKUP($A$1,Data!$A$32:$J$44,8,FALSE)</f>
        <v>0.95</v>
      </c>
      <c r="U12" s="255"/>
      <c r="V12" s="255"/>
      <c r="W12" s="255"/>
      <c r="X12" s="255"/>
      <c r="Y12" s="255"/>
      <c r="Z12" s="255"/>
      <c r="AA12" s="255"/>
    </row>
    <row r="13" spans="1:28" ht="19.5" customHeight="1">
      <c r="B13" s="94"/>
      <c r="C13" s="94"/>
      <c r="D13" s="94"/>
      <c r="E13" s="95"/>
      <c r="F13" s="95"/>
      <c r="G13" s="95"/>
      <c r="H13" s="95"/>
      <c r="I13" s="95"/>
      <c r="J13" s="95"/>
      <c r="K13" s="93"/>
      <c r="L13" s="105"/>
      <c r="M13" s="105"/>
      <c r="N13" s="105"/>
      <c r="O13" s="105"/>
      <c r="R13" s="260" t="s">
        <v>213</v>
      </c>
      <c r="S13" s="257"/>
      <c r="T13" s="255"/>
      <c r="U13" s="259">
        <f>VLOOKUP($A$1,Data!$A$32:$J$44,9,FALSE)</f>
        <v>0.93</v>
      </c>
      <c r="V13" s="255"/>
      <c r="W13" s="255"/>
      <c r="X13" s="255"/>
      <c r="Y13" s="255"/>
      <c r="Z13" s="255"/>
      <c r="AA13" s="255"/>
    </row>
    <row r="14" spans="1:28" ht="19.5" customHeight="1">
      <c r="A14" s="94"/>
      <c r="B14" s="94"/>
      <c r="C14" s="94"/>
      <c r="D14" s="94"/>
      <c r="E14" s="95"/>
      <c r="F14" s="95"/>
      <c r="G14" s="95"/>
      <c r="H14" s="95"/>
      <c r="I14" s="95"/>
      <c r="J14" s="95"/>
      <c r="K14" s="107"/>
      <c r="L14" s="105"/>
      <c r="M14" s="105"/>
      <c r="N14" s="93"/>
      <c r="R14" s="258"/>
      <c r="S14" s="257"/>
      <c r="T14" s="255"/>
      <c r="U14" s="255"/>
      <c r="V14" s="261"/>
      <c r="W14" s="263">
        <f>IF(AA14&gt;=0.85,AA14,"")</f>
        <v>0.89</v>
      </c>
      <c r="X14" s="263" t="str">
        <f>IF(AA14&gt;=0.75,IF(AA14&lt;0.85, AA14,""),"")</f>
        <v/>
      </c>
      <c r="Y14" s="264" t="str">
        <f>IF(AA14&gt;=0.65,IF(AA14&lt;0.75, AA14,""),"")</f>
        <v/>
      </c>
      <c r="Z14" s="264" t="str">
        <f>IF(AA14&lt;0.65,AA14,"")</f>
        <v/>
      </c>
      <c r="AA14" s="261">
        <f>VLOOKUP($A$1,Data!$A$32:$J$44,10,FALSE)</f>
        <v>0.89</v>
      </c>
      <c r="AB14" s="236"/>
    </row>
    <row r="15" spans="1:28" ht="33" customHeight="1">
      <c r="A15" s="371" t="s">
        <v>207</v>
      </c>
      <c r="B15" s="371"/>
      <c r="C15" s="371"/>
      <c r="D15" s="371"/>
      <c r="E15" s="371"/>
      <c r="F15" s="371"/>
      <c r="G15" s="371"/>
      <c r="H15" s="371"/>
      <c r="I15" s="371"/>
      <c r="J15" s="108"/>
      <c r="R15" s="255"/>
      <c r="S15" s="257">
        <v>0.85291945303922545</v>
      </c>
      <c r="T15" s="255"/>
      <c r="U15" s="255"/>
      <c r="V15" s="255"/>
      <c r="W15" s="255"/>
      <c r="X15" s="255"/>
      <c r="Y15" s="255"/>
      <c r="Z15" s="255"/>
      <c r="AA15" s="255"/>
    </row>
    <row r="16" spans="1:28" ht="6" customHeight="1">
      <c r="I16" s="109"/>
      <c r="J16" s="109"/>
      <c r="R16" s="253"/>
      <c r="S16" s="253"/>
      <c r="T16" s="253"/>
      <c r="U16" s="253"/>
      <c r="V16" s="253"/>
      <c r="W16" s="253"/>
      <c r="X16" s="253"/>
      <c r="Y16" s="253"/>
      <c r="Z16" s="253"/>
      <c r="AA16" s="253"/>
    </row>
    <row r="17" spans="1:16" ht="27" customHeight="1">
      <c r="A17" s="89" t="s">
        <v>7</v>
      </c>
      <c r="B17" s="89"/>
      <c r="C17" s="110" t="s">
        <v>8</v>
      </c>
      <c r="D17" s="110"/>
      <c r="E17" s="110" t="s">
        <v>9</v>
      </c>
      <c r="F17" s="110"/>
      <c r="G17" s="110" t="s">
        <v>10</v>
      </c>
      <c r="H17" s="111"/>
      <c r="I17" s="89" t="s">
        <v>11</v>
      </c>
      <c r="J17" s="112"/>
      <c r="K17" s="247"/>
      <c r="L17" s="111"/>
      <c r="M17" s="89" t="s">
        <v>12</v>
      </c>
      <c r="N17" s="112"/>
      <c r="O17" s="112"/>
      <c r="P17" s="113"/>
    </row>
    <row r="18" spans="1:16" ht="19.5" customHeight="1">
      <c r="A18" s="114"/>
      <c r="B18" s="114"/>
      <c r="C18" s="115"/>
      <c r="D18" s="115"/>
      <c r="E18" s="115"/>
      <c r="F18" s="115"/>
      <c r="G18" s="115"/>
      <c r="H18" s="116"/>
      <c r="I18" s="114" t="s">
        <v>72</v>
      </c>
      <c r="J18" s="114"/>
      <c r="K18" s="248">
        <f>VLOOKUP($A$1,Data!$A$16:$F$28,2,FALSE)</f>
        <v>0.96220280430000005</v>
      </c>
      <c r="L18" s="116"/>
      <c r="M18" s="117" t="s">
        <v>13</v>
      </c>
      <c r="N18" s="114"/>
      <c r="O18" s="238">
        <f>VLOOKUP($A$1,Data!$H$16:$M$28,2,FALSE)</f>
        <v>0.2355412942</v>
      </c>
      <c r="P18" s="113"/>
    </row>
    <row r="19" spans="1:16" ht="19.5" customHeight="1">
      <c r="A19" s="114" t="s">
        <v>69</v>
      </c>
      <c r="B19" s="114"/>
      <c r="C19" s="238">
        <f>VLOOKUP($A$1,Data!$H$1:$Q$13,2,FALSE)</f>
        <v>0.2019305019</v>
      </c>
      <c r="D19" s="238"/>
      <c r="E19" s="238">
        <f>VLOOKUP($A$1,Data!$H$1:$Q$13,3,FALSE)</f>
        <v>0.21640926639999999</v>
      </c>
      <c r="F19" s="238"/>
      <c r="G19" s="238">
        <f>VLOOKUP($A$1,Data!$H$1:$Q$13,4,FALSE)</f>
        <v>0.41833976830000003</v>
      </c>
      <c r="H19" s="116"/>
      <c r="I19" s="114" t="s">
        <v>73</v>
      </c>
      <c r="J19" s="114"/>
      <c r="K19" s="248">
        <f>VLOOKUP($A$1,Data!$A$16:$F$28,3,FALSE)</f>
        <v>7.3155863000000003E-3</v>
      </c>
      <c r="L19" s="116"/>
      <c r="M19" s="117"/>
      <c r="N19" s="114"/>
      <c r="O19" s="238">
        <f>VLOOKUP($A$1,Data!$H$16:$M$28,3,FALSE)</f>
        <v>0.25261805669999998</v>
      </c>
      <c r="P19" s="113"/>
    </row>
    <row r="20" spans="1:16" ht="19.5" customHeight="1">
      <c r="A20" s="114" t="s">
        <v>70</v>
      </c>
      <c r="B20" s="114"/>
      <c r="C20" s="238">
        <f>VLOOKUP($A$1,Data!$H$1:$Q$13,5,FALSE)</f>
        <v>0.1974903475</v>
      </c>
      <c r="D20" s="238"/>
      <c r="E20" s="238">
        <f>VLOOKUP($A$1,Data!$H$1:$Q$13,6,FALSE)</f>
        <v>0.38416988419999998</v>
      </c>
      <c r="F20" s="238"/>
      <c r="G20" s="238">
        <f>VLOOKUP($A$1,Data!$H$1:$Q$13,7,FALSE)</f>
        <v>0.58166023170000003</v>
      </c>
      <c r="H20" s="116"/>
      <c r="I20" s="114" t="s">
        <v>74</v>
      </c>
      <c r="J20" s="114"/>
      <c r="K20" s="248">
        <f>VLOOKUP($A$1,Data!$A$16:$F$28,4,FALSE)</f>
        <v>1.54440154E-2</v>
      </c>
      <c r="L20" s="116"/>
      <c r="M20" s="117"/>
      <c r="N20" s="114"/>
      <c r="O20" s="238">
        <f>VLOOKUP($A$1,Data!$H$16:$M$28,4,FALSE)</f>
        <v>0.1517008826</v>
      </c>
      <c r="P20" s="113"/>
    </row>
    <row r="21" spans="1:16" ht="19.5" customHeight="1">
      <c r="B21" s="114"/>
      <c r="C21" s="7"/>
      <c r="D21" s="7"/>
      <c r="E21" s="7"/>
      <c r="F21" s="7"/>
      <c r="G21" s="7"/>
      <c r="H21" s="116"/>
      <c r="I21" s="114" t="s">
        <v>75</v>
      </c>
      <c r="J21" s="114"/>
      <c r="K21" s="248">
        <f>VLOOKUP($A$1,Data!$A$16:$F$28,5,FALSE)</f>
        <v>1.11765901E-2</v>
      </c>
      <c r="L21" s="116"/>
      <c r="M21" s="117"/>
      <c r="N21" s="114"/>
      <c r="O21" s="238">
        <f>VLOOKUP($A$1,Data!$H$16:$M$28,5,FALSE)</f>
        <v>0.151059216</v>
      </c>
      <c r="P21" s="113"/>
    </row>
    <row r="22" spans="1:16" ht="19.5" customHeight="1">
      <c r="A22" s="118" t="s">
        <v>71</v>
      </c>
      <c r="B22" s="118"/>
      <c r="C22" s="239">
        <f>VLOOKUP($A$1,Data!$H$1:$Q$13,8,FALSE)</f>
        <v>0.3994208494</v>
      </c>
      <c r="D22" s="239"/>
      <c r="E22" s="239">
        <f>VLOOKUP($A$1,Data!$H$1:$Q$13,9,FALSE)</f>
        <v>0.6005791506</v>
      </c>
      <c r="F22" s="239"/>
      <c r="G22" s="239">
        <f>VLOOKUP($A$1,Data!$H$1:$Q$13,10,FALSE)</f>
        <v>1</v>
      </c>
      <c r="H22" s="116"/>
      <c r="I22" s="114" t="s">
        <v>76</v>
      </c>
      <c r="J22" s="114"/>
      <c r="K22" s="248">
        <f>VLOOKUP($A$1,Data!$A$16:$F$28,6,FALSE)</f>
        <v>3.8610038999999999E-3</v>
      </c>
      <c r="L22" s="116"/>
      <c r="M22" s="117" t="s">
        <v>14</v>
      </c>
      <c r="N22" s="114"/>
      <c r="O22" s="238">
        <f>VLOOKUP($A$1,Data!$H$16:$M$28,6,FALSE)</f>
        <v>0.20908055049999999</v>
      </c>
      <c r="P22" s="113"/>
    </row>
    <row r="23" spans="1:16" ht="9.75" customHeight="1">
      <c r="A23" s="119"/>
      <c r="B23" s="119"/>
      <c r="C23" s="119"/>
      <c r="D23" s="119"/>
      <c r="E23" s="120"/>
      <c r="F23" s="120"/>
      <c r="G23" s="120"/>
      <c r="H23" s="116"/>
      <c r="I23" s="119"/>
      <c r="J23" s="119"/>
      <c r="K23" s="121"/>
      <c r="L23" s="116"/>
      <c r="M23" s="122"/>
      <c r="N23" s="119"/>
      <c r="O23" s="120"/>
      <c r="P23" s="113"/>
    </row>
    <row r="24" spans="1:16" ht="16.5" customHeight="1">
      <c r="A24" s="76"/>
      <c r="B24" s="76"/>
      <c r="C24" s="76"/>
      <c r="D24" s="76"/>
      <c r="E24" s="123"/>
      <c r="F24" s="123"/>
      <c r="G24" s="123"/>
      <c r="H24" s="123"/>
      <c r="I24" s="108"/>
      <c r="J24" s="108"/>
      <c r="K24" s="113"/>
      <c r="L24" s="113"/>
      <c r="M24" s="113"/>
      <c r="N24" s="113"/>
      <c r="O24" s="113"/>
    </row>
    <row r="25" spans="1:16" ht="18">
      <c r="A25" s="124" t="s">
        <v>261</v>
      </c>
      <c r="B25" s="124"/>
      <c r="C25" s="124"/>
      <c r="D25" s="125"/>
    </row>
    <row r="26" spans="1:16" ht="6.75" customHeight="1">
      <c r="E26" s="126"/>
      <c r="F26" s="126"/>
      <c r="G26" s="126"/>
      <c r="H26" s="126"/>
      <c r="I26" s="126"/>
      <c r="J26" s="126"/>
    </row>
    <row r="27" spans="1:16" s="79" customFormat="1" ht="45">
      <c r="A27" s="127" t="s">
        <v>133</v>
      </c>
      <c r="B27" s="127"/>
      <c r="C27" s="127"/>
      <c r="D27" s="127"/>
      <c r="E27" s="352" t="s">
        <v>0</v>
      </c>
      <c r="F27" s="352"/>
      <c r="G27" s="352"/>
      <c r="H27" s="352"/>
      <c r="I27" s="352"/>
      <c r="J27" s="352"/>
      <c r="K27" s="352"/>
      <c r="L27" s="128"/>
      <c r="M27" s="129" t="s">
        <v>134</v>
      </c>
      <c r="N27" s="129"/>
      <c r="O27" s="130" t="s">
        <v>211</v>
      </c>
      <c r="P27" s="131"/>
    </row>
    <row r="28" spans="1:16" s="79" customFormat="1" ht="15.75">
      <c r="A28" s="132" t="s">
        <v>135</v>
      </c>
      <c r="B28" s="132"/>
      <c r="C28" s="133"/>
      <c r="D28" s="133"/>
      <c r="E28" s="347"/>
      <c r="F28" s="347"/>
      <c r="G28" s="347"/>
      <c r="H28" s="347"/>
      <c r="I28" s="347"/>
      <c r="J28" s="347"/>
      <c r="K28" s="347"/>
      <c r="L28" s="134"/>
      <c r="M28" s="249">
        <f>VLOOKUP($A$1,Data!$A$92:$AA$105,2,FALSE)</f>
        <v>0.94</v>
      </c>
      <c r="N28" s="135"/>
      <c r="O28" s="266">
        <v>0.90655318135825247</v>
      </c>
      <c r="P28" s="136"/>
    </row>
    <row r="29" spans="1:16" s="79" customFormat="1" ht="18.75" customHeight="1">
      <c r="A29" s="133" t="s">
        <v>136</v>
      </c>
      <c r="B29" s="133"/>
      <c r="C29" s="133"/>
      <c r="D29" s="133"/>
      <c r="E29" s="346" t="s">
        <v>137</v>
      </c>
      <c r="F29" s="346"/>
      <c r="G29" s="346"/>
      <c r="H29" s="346"/>
      <c r="I29" s="346"/>
      <c r="J29" s="346"/>
      <c r="K29" s="346"/>
      <c r="L29" s="134"/>
      <c r="M29" s="249" t="str">
        <f>VLOOKUP($A$1,Data!$A$92:$AA$105,3,FALSE)</f>
        <v xml:space="preserve">n/a </v>
      </c>
      <c r="N29" s="135"/>
      <c r="O29" s="266">
        <v>0.82666666666666666</v>
      </c>
      <c r="P29" s="136"/>
    </row>
    <row r="30" spans="1:16" s="79" customFormat="1" ht="18.75" customHeight="1">
      <c r="A30" s="133"/>
      <c r="B30" s="133"/>
      <c r="C30" s="133"/>
      <c r="D30" s="133"/>
      <c r="E30" s="346" t="s">
        <v>138</v>
      </c>
      <c r="F30" s="346"/>
      <c r="G30" s="346"/>
      <c r="H30" s="346"/>
      <c r="I30" s="346"/>
      <c r="J30" s="346"/>
      <c r="K30" s="346"/>
      <c r="L30" s="134"/>
      <c r="M30" s="249">
        <f>VLOOKUP($A$1,Data!$A$92:$AA$105,4,FALSE)</f>
        <v>0.83</v>
      </c>
      <c r="N30" s="135"/>
      <c r="O30" s="266">
        <v>0.83218203982121086</v>
      </c>
      <c r="P30" s="136"/>
    </row>
    <row r="31" spans="1:16" s="79" customFormat="1" ht="18.75" customHeight="1">
      <c r="A31" s="137"/>
      <c r="B31" s="137"/>
      <c r="C31" s="137"/>
      <c r="D31" s="137"/>
      <c r="E31" s="346" t="s">
        <v>139</v>
      </c>
      <c r="F31" s="346"/>
      <c r="G31" s="346"/>
      <c r="H31" s="346"/>
      <c r="I31" s="346"/>
      <c r="J31" s="346"/>
      <c r="K31" s="346"/>
      <c r="L31" s="134"/>
      <c r="M31" s="249">
        <f>VLOOKUP($A$1,Data!$A$92:$AA$105,5,FALSE)</f>
        <v>0.83</v>
      </c>
      <c r="N31" s="135"/>
      <c r="O31" s="266">
        <v>0.83977200759974668</v>
      </c>
      <c r="P31" s="136"/>
    </row>
    <row r="32" spans="1:16" s="79" customFormat="1" ht="18.75" customHeight="1">
      <c r="A32" s="137"/>
      <c r="B32" s="137"/>
      <c r="C32" s="137"/>
      <c r="D32" s="137"/>
      <c r="E32" s="346" t="s">
        <v>140</v>
      </c>
      <c r="F32" s="346"/>
      <c r="G32" s="346"/>
      <c r="H32" s="346"/>
      <c r="I32" s="346"/>
      <c r="J32" s="346"/>
      <c r="K32" s="346"/>
      <c r="L32" s="134"/>
      <c r="M32" s="249">
        <f>VLOOKUP($A$1,Data!$A$92:$AA$105,6,FALSE)</f>
        <v>0.82</v>
      </c>
      <c r="N32" s="135"/>
      <c r="O32" s="266">
        <v>0.81582813073815641</v>
      </c>
      <c r="P32" s="136"/>
    </row>
    <row r="33" spans="1:16" s="79" customFormat="1" ht="18.75" customHeight="1">
      <c r="A33" s="137"/>
      <c r="B33" s="137"/>
      <c r="C33" s="137"/>
      <c r="D33" s="137"/>
      <c r="E33" s="346" t="s">
        <v>141</v>
      </c>
      <c r="F33" s="346"/>
      <c r="G33" s="346"/>
      <c r="H33" s="346"/>
      <c r="I33" s="346"/>
      <c r="J33" s="346"/>
      <c r="K33" s="346"/>
      <c r="L33" s="134"/>
      <c r="M33" s="249" t="str">
        <f>VLOOKUP($A$1,Data!$A$92:$AA$105,7,FALSE)</f>
        <v xml:space="preserve">n/a </v>
      </c>
      <c r="N33" s="135"/>
      <c r="O33" s="266">
        <v>0.74863042562157611</v>
      </c>
      <c r="P33" s="136"/>
    </row>
    <row r="34" spans="1:16" s="79" customFormat="1" ht="18.75" customHeight="1">
      <c r="A34" s="137"/>
      <c r="B34" s="137"/>
      <c r="C34" s="137"/>
      <c r="D34" s="137"/>
      <c r="E34" s="346" t="s">
        <v>142</v>
      </c>
      <c r="F34" s="346"/>
      <c r="G34" s="346"/>
      <c r="H34" s="346"/>
      <c r="I34" s="346"/>
      <c r="J34" s="346"/>
      <c r="K34" s="346"/>
      <c r="L34" s="134"/>
      <c r="M34" s="249">
        <f>VLOOKUP($A$1,Data!$A$92:$AA$105,8,FALSE)</f>
        <v>0.76</v>
      </c>
      <c r="N34" s="135"/>
      <c r="O34" s="266">
        <v>0.87997724687144485</v>
      </c>
      <c r="P34" s="136"/>
    </row>
    <row r="35" spans="1:16" s="79" customFormat="1" ht="18.75" customHeight="1">
      <c r="A35" s="137"/>
      <c r="B35" s="137"/>
      <c r="C35" s="137"/>
      <c r="D35" s="137"/>
      <c r="E35" s="346" t="s">
        <v>143</v>
      </c>
      <c r="F35" s="346"/>
      <c r="G35" s="346"/>
      <c r="H35" s="346"/>
      <c r="I35" s="346"/>
      <c r="J35" s="346"/>
      <c r="K35" s="346"/>
      <c r="L35" s="134"/>
      <c r="M35" s="249">
        <f>VLOOKUP($A$1,Data!$A$92:$AA$105,9,FALSE)</f>
        <v>0.91</v>
      </c>
      <c r="N35" s="135"/>
      <c r="O35" s="266">
        <v>0.98584418268237239</v>
      </c>
      <c r="P35" s="136"/>
    </row>
    <row r="36" spans="1:16" s="79" customFormat="1" ht="18.75" customHeight="1">
      <c r="A36" s="133" t="s">
        <v>144</v>
      </c>
      <c r="B36" s="137"/>
      <c r="C36" s="137"/>
      <c r="D36" s="137"/>
      <c r="E36" s="346" t="s">
        <v>145</v>
      </c>
      <c r="F36" s="346"/>
      <c r="G36" s="346"/>
      <c r="H36" s="346"/>
      <c r="I36" s="346"/>
      <c r="J36" s="346"/>
      <c r="K36" s="346"/>
      <c r="L36" s="134"/>
      <c r="M36" s="249">
        <f>VLOOKUP($A$1,Data!$A$92:$AA$105,10,FALSE)</f>
        <v>0.78</v>
      </c>
      <c r="N36" s="135"/>
      <c r="O36" s="266">
        <v>0.74748743718592969</v>
      </c>
      <c r="P36" s="136"/>
    </row>
    <row r="37" spans="1:16" s="79" customFormat="1" ht="18.75" customHeight="1">
      <c r="A37" s="133"/>
      <c r="B37" s="137"/>
      <c r="C37" s="137"/>
      <c r="D37" s="137"/>
      <c r="E37" s="346" t="s">
        <v>137</v>
      </c>
      <c r="F37" s="346"/>
      <c r="G37" s="346"/>
      <c r="H37" s="346"/>
      <c r="I37" s="346"/>
      <c r="J37" s="346"/>
      <c r="K37" s="346"/>
      <c r="L37" s="134"/>
      <c r="M37" s="249">
        <f>VLOOKUP($A$1,Data!$A$92:$AA$105,11,FALSE)</f>
        <v>0.77</v>
      </c>
      <c r="N37" s="135"/>
      <c r="O37" s="266">
        <v>0.81196298744216788</v>
      </c>
      <c r="P37" s="136"/>
    </row>
    <row r="38" spans="1:16" s="79" customFormat="1" ht="18.75" customHeight="1">
      <c r="A38" s="137"/>
      <c r="B38" s="137"/>
      <c r="C38" s="137"/>
      <c r="D38" s="137"/>
      <c r="E38" s="346" t="s">
        <v>138</v>
      </c>
      <c r="F38" s="346"/>
      <c r="G38" s="346"/>
      <c r="H38" s="346"/>
      <c r="I38" s="346"/>
      <c r="J38" s="346"/>
      <c r="K38" s="346"/>
      <c r="L38" s="134"/>
      <c r="M38" s="249">
        <f>VLOOKUP($A$1,Data!$A$92:$AA$105,12,FALSE)</f>
        <v>0.86</v>
      </c>
      <c r="N38" s="135"/>
      <c r="O38" s="266">
        <v>0.89499691167387274</v>
      </c>
      <c r="P38" s="136"/>
    </row>
    <row r="39" spans="1:16" s="79" customFormat="1" ht="18.75" customHeight="1">
      <c r="A39" s="137"/>
      <c r="B39" s="137"/>
      <c r="C39" s="137"/>
      <c r="D39" s="137"/>
      <c r="E39" s="346" t="s">
        <v>139</v>
      </c>
      <c r="F39" s="346"/>
      <c r="G39" s="346"/>
      <c r="H39" s="346"/>
      <c r="I39" s="346"/>
      <c r="J39" s="346"/>
      <c r="K39" s="346"/>
      <c r="L39" s="134"/>
      <c r="M39" s="249">
        <f>VLOOKUP($A$1,Data!$A$92:$AA$105,13,FALSE)</f>
        <v>0.74</v>
      </c>
      <c r="N39" s="135"/>
      <c r="O39" s="266">
        <v>0.79807261317794709</v>
      </c>
      <c r="P39" s="136"/>
    </row>
    <row r="40" spans="1:16" s="79" customFormat="1" ht="18.75" customHeight="1">
      <c r="A40" s="137"/>
      <c r="B40" s="137"/>
      <c r="C40" s="137"/>
      <c r="D40" s="137"/>
      <c r="E40" s="346" t="s">
        <v>140</v>
      </c>
      <c r="F40" s="346"/>
      <c r="G40" s="346"/>
      <c r="H40" s="346"/>
      <c r="I40" s="346"/>
      <c r="J40" s="346"/>
      <c r="K40" s="346"/>
      <c r="L40" s="134"/>
      <c r="M40" s="249">
        <f>VLOOKUP($A$1,Data!$A$92:$AA$105,14,FALSE)</f>
        <v>0.85</v>
      </c>
      <c r="N40" s="135"/>
      <c r="O40" s="266">
        <v>0.78623679219723652</v>
      </c>
      <c r="P40" s="136"/>
    </row>
    <row r="41" spans="1:16" s="79" customFormat="1" ht="18.75" customHeight="1">
      <c r="A41" s="137"/>
      <c r="B41" s="137"/>
      <c r="C41" s="137"/>
      <c r="D41" s="137"/>
      <c r="E41" s="346" t="s">
        <v>141</v>
      </c>
      <c r="F41" s="346"/>
      <c r="G41" s="346"/>
      <c r="H41" s="346"/>
      <c r="I41" s="346"/>
      <c r="J41" s="346"/>
      <c r="K41" s="346"/>
      <c r="L41" s="134"/>
      <c r="M41" s="249">
        <f>VLOOKUP($A$1,Data!$A$92:$AA$105,15,FALSE)</f>
        <v>0.88</v>
      </c>
      <c r="N41" s="135"/>
      <c r="O41" s="266">
        <v>0.80099326002128413</v>
      </c>
      <c r="P41" s="136"/>
    </row>
    <row r="42" spans="1:16" s="79" customFormat="1" ht="18.75" customHeight="1">
      <c r="A42" s="137"/>
      <c r="B42" s="137"/>
      <c r="C42" s="137"/>
      <c r="D42" s="137"/>
      <c r="E42" s="351" t="s">
        <v>146</v>
      </c>
      <c r="F42" s="346"/>
      <c r="G42" s="346"/>
      <c r="H42" s="346"/>
      <c r="I42" s="346"/>
      <c r="J42" s="346"/>
      <c r="K42" s="346"/>
      <c r="L42" s="134"/>
      <c r="M42" s="249">
        <f>VLOOKUP($A$1,Data!$A$92:$AA$105,16,FALSE)</f>
        <v>0.87</v>
      </c>
      <c r="N42" s="135"/>
      <c r="O42" s="266">
        <v>0.89569911196238905</v>
      </c>
      <c r="P42" s="136"/>
    </row>
    <row r="43" spans="1:16" s="79" customFormat="1" ht="18.75" customHeight="1">
      <c r="A43" s="137"/>
      <c r="B43" s="137"/>
      <c r="C43" s="137"/>
      <c r="D43" s="137"/>
      <c r="E43" s="346" t="s">
        <v>143</v>
      </c>
      <c r="F43" s="346"/>
      <c r="G43" s="346"/>
      <c r="H43" s="346"/>
      <c r="I43" s="346"/>
      <c r="J43" s="346"/>
      <c r="K43" s="346"/>
      <c r="L43" s="134"/>
      <c r="M43" s="249">
        <f>VLOOKUP($A$1,Data!$A$92:$AA$105,17,FALSE)</f>
        <v>1</v>
      </c>
      <c r="N43" s="135"/>
      <c r="O43" s="266">
        <v>0.98594024604569419</v>
      </c>
      <c r="P43" s="136"/>
    </row>
    <row r="44" spans="1:16" s="79" customFormat="1" ht="18.75" customHeight="1">
      <c r="A44" s="133" t="s">
        <v>147</v>
      </c>
      <c r="B44" s="137"/>
      <c r="C44" s="137"/>
      <c r="D44" s="137"/>
      <c r="E44" s="346" t="s">
        <v>148</v>
      </c>
      <c r="F44" s="346"/>
      <c r="G44" s="346"/>
      <c r="H44" s="346"/>
      <c r="I44" s="346"/>
      <c r="J44" s="346"/>
      <c r="K44" s="346"/>
      <c r="L44" s="134"/>
      <c r="M44" s="249">
        <f>VLOOKUP($A$1,Data!$A$92:$AA$105,18,FALSE)</f>
        <v>0.77</v>
      </c>
      <c r="N44" s="135"/>
      <c r="O44" s="266">
        <v>0.8586016559337627</v>
      </c>
      <c r="P44" s="136"/>
    </row>
    <row r="45" spans="1:16" s="79" customFormat="1" ht="18.75" customHeight="1">
      <c r="A45" s="133"/>
      <c r="B45" s="137"/>
      <c r="C45" s="137"/>
      <c r="D45" s="137"/>
      <c r="E45" s="346" t="s">
        <v>137</v>
      </c>
      <c r="F45" s="346"/>
      <c r="G45" s="346"/>
      <c r="H45" s="346"/>
      <c r="I45" s="346"/>
      <c r="J45" s="346"/>
      <c r="K45" s="346"/>
      <c r="L45" s="134"/>
      <c r="M45" s="249">
        <f>VLOOKUP($A$1,Data!$A$92:$AA$105,19,FALSE)</f>
        <v>0.82</v>
      </c>
      <c r="N45" s="135"/>
      <c r="O45" s="266">
        <v>0.79760479041916166</v>
      </c>
      <c r="P45" s="136"/>
    </row>
    <row r="46" spans="1:16" s="79" customFormat="1" ht="18.75" customHeight="1">
      <c r="A46" s="137"/>
      <c r="B46" s="137"/>
      <c r="C46" s="137"/>
      <c r="D46" s="137"/>
      <c r="E46" s="346" t="s">
        <v>138</v>
      </c>
      <c r="F46" s="346"/>
      <c r="G46" s="346"/>
      <c r="H46" s="346"/>
      <c r="I46" s="346"/>
      <c r="J46" s="346"/>
      <c r="K46" s="346"/>
      <c r="L46" s="134"/>
      <c r="M46" s="249">
        <f>VLOOKUP($A$1,Data!$A$92:$AA$105,20,FALSE)</f>
        <v>0.78</v>
      </c>
      <c r="N46" s="135"/>
      <c r="O46" s="266">
        <v>0.87517663683466795</v>
      </c>
      <c r="P46" s="136"/>
    </row>
    <row r="47" spans="1:16" s="79" customFormat="1" ht="18.75" customHeight="1">
      <c r="A47" s="137"/>
      <c r="B47" s="137"/>
      <c r="D47" s="137"/>
      <c r="E47" s="346" t="s">
        <v>139</v>
      </c>
      <c r="F47" s="346"/>
      <c r="G47" s="346"/>
      <c r="H47" s="346"/>
      <c r="I47" s="346"/>
      <c r="J47" s="346"/>
      <c r="K47" s="346"/>
      <c r="L47" s="134"/>
      <c r="M47" s="249">
        <f>VLOOKUP($A$1,Data!$A$92:$AA$105,21,FALSE)</f>
        <v>0.88</v>
      </c>
      <c r="N47" s="135"/>
      <c r="O47" s="266">
        <v>0.81172698121850662</v>
      </c>
      <c r="P47" s="136"/>
    </row>
    <row r="48" spans="1:16" s="79" customFormat="1" ht="18.75" customHeight="1">
      <c r="A48" s="137"/>
      <c r="B48" s="137"/>
      <c r="C48" s="137"/>
      <c r="D48" s="137"/>
      <c r="E48" s="346" t="s">
        <v>140</v>
      </c>
      <c r="F48" s="346"/>
      <c r="G48" s="346"/>
      <c r="H48" s="346"/>
      <c r="I48" s="346"/>
      <c r="J48" s="346"/>
      <c r="K48" s="346"/>
      <c r="L48" s="134"/>
      <c r="M48" s="249">
        <f>VLOOKUP($A$1,Data!$A$92:$AA$105,22,FALSE)</f>
        <v>0.84</v>
      </c>
      <c r="N48" s="135"/>
      <c r="O48" s="266">
        <v>0.8410592155258082</v>
      </c>
      <c r="P48" s="136"/>
    </row>
    <row r="49" spans="1:21" s="79" customFormat="1" ht="18.75" customHeight="1">
      <c r="A49" s="137"/>
      <c r="B49" s="137"/>
      <c r="C49" s="137"/>
      <c r="D49" s="137"/>
      <c r="E49" s="346" t="s">
        <v>141</v>
      </c>
      <c r="F49" s="346"/>
      <c r="G49" s="346"/>
      <c r="H49" s="346"/>
      <c r="I49" s="346"/>
      <c r="J49" s="346"/>
      <c r="K49" s="346"/>
      <c r="L49" s="134"/>
      <c r="M49" s="249" t="str">
        <f>VLOOKUP($A$1,Data!$A$92:$AA$105,23,FALSE)</f>
        <v xml:space="preserve">n/a </v>
      </c>
      <c r="N49" s="135"/>
      <c r="O49" s="266">
        <v>0.60606060606060608</v>
      </c>
      <c r="P49" s="136"/>
    </row>
    <row r="50" spans="1:21" s="79" customFormat="1" ht="18.75" customHeight="1">
      <c r="A50" s="137"/>
      <c r="B50" s="137"/>
      <c r="C50" s="137"/>
      <c r="D50" s="137"/>
      <c r="E50" s="346" t="s">
        <v>142</v>
      </c>
      <c r="F50" s="346"/>
      <c r="G50" s="346"/>
      <c r="H50" s="346"/>
      <c r="I50" s="346"/>
      <c r="J50" s="346"/>
      <c r="K50" s="346"/>
      <c r="L50" s="134"/>
      <c r="M50" s="249">
        <f>VLOOKUP($A$1,Data!$A$92:$AA$105,24,FALSE)</f>
        <v>0.94</v>
      </c>
      <c r="N50" s="135"/>
      <c r="O50" s="266">
        <v>0.89288389513108612</v>
      </c>
      <c r="P50" s="136"/>
    </row>
    <row r="51" spans="1:21" s="79" customFormat="1" ht="18.75" customHeight="1">
      <c r="A51" s="137"/>
      <c r="B51" s="137"/>
      <c r="C51" s="137"/>
      <c r="D51" s="137"/>
      <c r="E51" s="346" t="s">
        <v>143</v>
      </c>
      <c r="F51" s="346"/>
      <c r="G51" s="346"/>
      <c r="H51" s="346"/>
      <c r="I51" s="346"/>
      <c r="J51" s="346"/>
      <c r="K51" s="346"/>
      <c r="L51" s="134"/>
      <c r="M51" s="249">
        <f>VLOOKUP($A$1,Data!$A$92:$AA$105,25,FALSE)</f>
        <v>0.8</v>
      </c>
      <c r="N51" s="135"/>
      <c r="O51" s="266">
        <v>0.88105830016389608</v>
      </c>
      <c r="P51" s="136"/>
    </row>
    <row r="52" spans="1:21" s="79" customFormat="1" ht="18.75" customHeight="1">
      <c r="A52" s="133" t="s">
        <v>149</v>
      </c>
      <c r="B52" s="137"/>
      <c r="C52" s="137"/>
      <c r="D52" s="137"/>
      <c r="E52" s="347"/>
      <c r="F52" s="347"/>
      <c r="G52" s="347"/>
      <c r="H52" s="347"/>
      <c r="I52" s="347"/>
      <c r="J52" s="347"/>
      <c r="K52" s="347"/>
      <c r="L52" s="134"/>
      <c r="M52" s="249">
        <f>VLOOKUP($A$1,Data!$A$92:$AA$105,26,FALSE)</f>
        <v>0.61</v>
      </c>
      <c r="N52" s="135"/>
      <c r="O52" s="266">
        <v>0.85</v>
      </c>
      <c r="P52" s="136"/>
      <c r="Q52" s="80"/>
      <c r="R52" s="80"/>
    </row>
    <row r="53" spans="1:21" s="79" customFormat="1" ht="18.75" customHeight="1">
      <c r="A53" s="138" t="s">
        <v>150</v>
      </c>
      <c r="B53" s="139"/>
      <c r="C53" s="139"/>
      <c r="D53" s="140"/>
      <c r="E53" s="348"/>
      <c r="F53" s="348"/>
      <c r="G53" s="348"/>
      <c r="H53" s="348"/>
      <c r="I53" s="348"/>
      <c r="J53" s="348"/>
      <c r="K53" s="348"/>
      <c r="L53" s="141"/>
      <c r="M53" s="250">
        <f>VLOOKUP($A$1,Data!$A$92:$AA$105,27,FALSE)</f>
        <v>1</v>
      </c>
      <c r="N53" s="142"/>
      <c r="O53" s="267">
        <v>0.98390092879256963</v>
      </c>
      <c r="P53" s="136"/>
      <c r="Q53" s="80"/>
      <c r="R53" s="80"/>
      <c r="S53" s="80"/>
      <c r="T53" s="80"/>
      <c r="U53" s="80"/>
    </row>
    <row r="54" spans="1:21" s="79" customFormat="1" ht="3" customHeight="1">
      <c r="A54" s="133"/>
      <c r="B54" s="133"/>
      <c r="C54" s="133"/>
      <c r="D54" s="133"/>
      <c r="E54" s="143"/>
      <c r="F54" s="143"/>
      <c r="G54" s="143"/>
      <c r="H54" s="143"/>
      <c r="I54" s="143"/>
      <c r="J54" s="143"/>
      <c r="K54" s="134"/>
      <c r="L54" s="134"/>
      <c r="M54" s="144" t="s">
        <v>42</v>
      </c>
      <c r="N54" s="145"/>
      <c r="O54" s="146"/>
      <c r="P54" s="136">
        <v>22</v>
      </c>
      <c r="Q54" s="80"/>
      <c r="R54" s="80"/>
      <c r="S54" s="80"/>
      <c r="T54" s="80"/>
      <c r="U54" s="80"/>
    </row>
    <row r="55" spans="1:21" ht="18.75" customHeight="1">
      <c r="O55" s="147" t="s">
        <v>214</v>
      </c>
    </row>
    <row r="56" spans="1:21" ht="9" customHeight="1">
      <c r="O56" s="148"/>
    </row>
    <row r="57" spans="1:21" ht="18.75" customHeight="1">
      <c r="A57" s="106" t="s">
        <v>151</v>
      </c>
      <c r="O57" s="148"/>
    </row>
    <row r="58" spans="1:21" ht="18.75" customHeight="1">
      <c r="A58" s="106" t="s">
        <v>152</v>
      </c>
      <c r="O58" s="148"/>
    </row>
    <row r="59" spans="1:21" ht="18.75" customHeight="1">
      <c r="A59" s="149" t="s">
        <v>55</v>
      </c>
      <c r="O59" s="148"/>
    </row>
    <row r="60" spans="1:21" s="11" customFormat="1" ht="8.25" customHeight="1">
      <c r="A60" s="149"/>
      <c r="Q60" s="226"/>
      <c r="R60" s="193"/>
    </row>
    <row r="61" spans="1:21" s="11" customFormat="1" ht="18" customHeight="1">
      <c r="A61" s="149" t="s">
        <v>260</v>
      </c>
      <c r="Q61" s="226"/>
      <c r="R61" s="193"/>
    </row>
    <row r="62" spans="1:21" s="11" customFormat="1" ht="15.75" customHeight="1">
      <c r="Q62" s="226"/>
      <c r="R62" s="193"/>
    </row>
    <row r="63" spans="1:21" ht="18.75" customHeight="1">
      <c r="A63" s="80" t="s">
        <v>43</v>
      </c>
      <c r="O63" s="148"/>
    </row>
    <row r="64" spans="1:21" ht="18.75" customHeight="1">
      <c r="A64" s="80" t="s">
        <v>44</v>
      </c>
      <c r="O64" s="148"/>
    </row>
    <row r="65" spans="1:16" ht="9" customHeight="1">
      <c r="A65" s="150"/>
      <c r="O65" s="148"/>
    </row>
    <row r="66" spans="1:16" ht="20.25" customHeight="1">
      <c r="A66" s="151" t="s">
        <v>153</v>
      </c>
      <c r="B66" s="151"/>
      <c r="C66" s="151"/>
      <c r="K66" s="113"/>
      <c r="L66" s="113"/>
      <c r="M66" s="113"/>
      <c r="N66" s="113"/>
      <c r="O66" s="113"/>
      <c r="P66" s="113"/>
    </row>
    <row r="67" spans="1:16" ht="8.25" customHeight="1">
      <c r="A67" s="152"/>
      <c r="B67" s="152"/>
      <c r="C67" s="152"/>
      <c r="K67" s="113"/>
      <c r="L67" s="113"/>
      <c r="M67" s="113"/>
      <c r="N67" s="113"/>
      <c r="O67" s="113"/>
      <c r="P67" s="113"/>
    </row>
    <row r="68" spans="1:16" ht="15.75">
      <c r="A68" s="349" t="s">
        <v>46</v>
      </c>
      <c r="B68" s="349"/>
      <c r="C68" s="349"/>
      <c r="D68" s="153"/>
      <c r="E68" s="153"/>
      <c r="F68" s="153"/>
      <c r="G68" s="153"/>
      <c r="H68" s="153"/>
      <c r="I68" s="154"/>
      <c r="K68" s="113"/>
      <c r="L68" s="155"/>
      <c r="M68" s="113"/>
      <c r="N68" s="156"/>
      <c r="O68" s="113"/>
      <c r="P68" s="113"/>
    </row>
    <row r="69" spans="1:16" ht="15.75">
      <c r="A69" s="350" t="s">
        <v>47</v>
      </c>
      <c r="B69" s="350"/>
      <c r="C69" s="350"/>
      <c r="D69" s="153"/>
      <c r="E69" s="153"/>
      <c r="F69" s="153"/>
      <c r="G69" s="153"/>
      <c r="H69" s="153"/>
      <c r="I69" s="154"/>
      <c r="K69" s="113"/>
      <c r="L69" s="155"/>
      <c r="M69" s="113"/>
      <c r="N69" s="157"/>
      <c r="O69" s="113"/>
      <c r="P69" s="113"/>
    </row>
    <row r="70" spans="1:16" ht="15.75">
      <c r="A70" s="344" t="s">
        <v>48</v>
      </c>
      <c r="B70" s="344"/>
      <c r="C70" s="344"/>
      <c r="D70" s="153"/>
      <c r="E70" s="153"/>
      <c r="F70" s="153"/>
      <c r="G70" s="153"/>
      <c r="H70" s="153"/>
      <c r="I70" s="154"/>
      <c r="K70" s="113"/>
      <c r="L70" s="155"/>
      <c r="M70" s="113"/>
      <c r="N70" s="157"/>
      <c r="O70" s="113"/>
      <c r="P70" s="113"/>
    </row>
    <row r="71" spans="1:16" ht="15.75">
      <c r="A71" s="345" t="s">
        <v>49</v>
      </c>
      <c r="B71" s="345"/>
      <c r="C71" s="345"/>
      <c r="D71" s="153"/>
      <c r="E71" s="153"/>
      <c r="F71" s="153"/>
      <c r="G71" s="153"/>
      <c r="H71" s="153"/>
      <c r="I71" s="154"/>
      <c r="K71" s="113"/>
      <c r="L71" s="155"/>
      <c r="M71" s="113"/>
      <c r="N71" s="157"/>
      <c r="O71" s="113"/>
      <c r="P71" s="113"/>
    </row>
    <row r="72" spans="1:16" ht="23.25" customHeight="1">
      <c r="K72" s="113"/>
      <c r="L72" s="113"/>
      <c r="M72" s="113"/>
      <c r="N72" s="113"/>
      <c r="O72" s="113"/>
      <c r="P72" s="113"/>
    </row>
    <row r="73" spans="1:16">
      <c r="K73" s="113"/>
      <c r="L73" s="113"/>
      <c r="M73" s="113"/>
      <c r="N73" s="113"/>
      <c r="O73" s="113"/>
      <c r="P73" s="113"/>
    </row>
    <row r="74" spans="1:16">
      <c r="K74" s="113"/>
      <c r="L74" s="113"/>
      <c r="M74" s="113"/>
      <c r="N74" s="113"/>
      <c r="O74" s="113"/>
      <c r="P74" s="113"/>
    </row>
    <row r="75" spans="1:16">
      <c r="K75" s="113"/>
      <c r="L75" s="113"/>
      <c r="M75" s="113"/>
      <c r="N75" s="113"/>
      <c r="O75" s="113"/>
      <c r="P75" s="113"/>
    </row>
    <row r="76" spans="1:16">
      <c r="K76" s="113"/>
      <c r="L76" s="113"/>
      <c r="M76" s="113"/>
      <c r="N76" s="113"/>
      <c r="O76" s="113"/>
      <c r="P76" s="113"/>
    </row>
    <row r="77" spans="1:16">
      <c r="K77" s="113"/>
      <c r="L77" s="113"/>
      <c r="M77" s="113"/>
      <c r="N77" s="113"/>
      <c r="O77" s="113"/>
      <c r="P77" s="113"/>
    </row>
  </sheetData>
  <sheetProtection algorithmName="SHA-512" hashValue="PQOixDZPR1UP9/mfnieVONnCE0UzeNtgx62LUvb6CJMcGVKSh7rviOCBVZ8c+ruUUmXDGtiMm9SVKcC/jPE6Tw==" saltValue="1ViX6EkoP3p+HynTwYfpHA==" spinCount="100000" sheet="1" objects="1" scenarios="1"/>
  <mergeCells count="32">
    <mergeCell ref="E37:K37"/>
    <mergeCell ref="A15:I15"/>
    <mergeCell ref="E27:K27"/>
    <mergeCell ref="E28:K28"/>
    <mergeCell ref="E29:K29"/>
    <mergeCell ref="E30:K30"/>
    <mergeCell ref="E31:K31"/>
    <mergeCell ref="E32:K32"/>
    <mergeCell ref="E33:K33"/>
    <mergeCell ref="E34:K34"/>
    <mergeCell ref="E35:K35"/>
    <mergeCell ref="E36:K36"/>
    <mergeCell ref="E49:K49"/>
    <mergeCell ref="E38:K38"/>
    <mergeCell ref="E39:K39"/>
    <mergeCell ref="E40:K40"/>
    <mergeCell ref="E41:K41"/>
    <mergeCell ref="E42:K42"/>
    <mergeCell ref="E43:K43"/>
    <mergeCell ref="E44:K44"/>
    <mergeCell ref="E45:K45"/>
    <mergeCell ref="E46:K46"/>
    <mergeCell ref="E47:K47"/>
    <mergeCell ref="E48:K48"/>
    <mergeCell ref="A70:C70"/>
    <mergeCell ref="A71:C71"/>
    <mergeCell ref="E50:K50"/>
    <mergeCell ref="E51:K51"/>
    <mergeCell ref="E52:K52"/>
    <mergeCell ref="E53:K53"/>
    <mergeCell ref="A68:C68"/>
    <mergeCell ref="A69:C69"/>
  </mergeCells>
  <conditionalFormatting sqref="M54">
    <cfRule type="cellIs" dxfId="27" priority="15" stopIfTrue="1" operator="between">
      <formula>0.65</formula>
      <formula>0.74</formula>
    </cfRule>
    <cfRule type="cellIs" dxfId="26" priority="16" stopIfTrue="1" operator="between">
      <formula>0.85</formula>
      <formula>1</formula>
    </cfRule>
    <cfRule type="cellIs" dxfId="25" priority="17" stopIfTrue="1" operator="between">
      <formula>0.75</formula>
      <formula>0.85</formula>
    </cfRule>
    <cfRule type="cellIs" dxfId="24" priority="18" stopIfTrue="1" operator="lessThan">
      <formula>0.65</formula>
    </cfRule>
  </conditionalFormatting>
  <conditionalFormatting sqref="M4:M6 M28:M53">
    <cfRule type="cellIs" dxfId="23" priority="1" stopIfTrue="1" operator="equal">
      <formula>"*"</formula>
    </cfRule>
    <cfRule type="cellIs" dxfId="22" priority="2" stopIfTrue="1" operator="equal">
      <formula>"n/a"</formula>
    </cfRule>
    <cfRule type="cellIs" dxfId="21" priority="11" stopIfTrue="1" operator="between">
      <formula>0.85</formula>
      <formula>1</formula>
    </cfRule>
    <cfRule type="cellIs" dxfId="20" priority="12" stopIfTrue="1" operator="between">
      <formula>0.75</formula>
      <formula>0.85</formula>
    </cfRule>
    <cfRule type="cellIs" dxfId="19" priority="13" stopIfTrue="1" operator="between">
      <formula>0.65</formula>
      <formula>0.75</formula>
    </cfRule>
    <cfRule type="cellIs" dxfId="18" priority="14" stopIfTrue="1" operator="lessThan">
      <formula>0.65</formula>
    </cfRule>
  </conditionalFormatting>
  <printOptions horizontalCentered="1"/>
  <pageMargins left="0.27559055118110237" right="0.15748031496062992" top="0.70866141732283472" bottom="0.23622047244094491" header="0.35433070866141736" footer="0.23622047244094491"/>
  <pageSetup paperSize="9" scale="58" orientation="portrait" horizontalDpi="300" verticalDpi="300" r:id="rId1"/>
  <headerFooter alignWithMargins="0">
    <oddHeader>&amp;C&amp;"Arial,Bold Italic"&amp;18Adroddiad ar Ddeilliannau Dysgwyr ar gyfer 2017/18</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showGridLines="0" topLeftCell="A70" zoomScale="85" zoomScaleNormal="85" workbookViewId="0">
      <selection activeCell="N109" sqref="N109"/>
    </sheetView>
  </sheetViews>
  <sheetFormatPr defaultColWidth="8.88671875" defaultRowHeight="15"/>
  <cols>
    <col min="1" max="1" width="39.88671875" style="11" customWidth="1"/>
    <col min="2" max="7" width="7.21875" style="11" customWidth="1"/>
    <col min="8" max="8" width="9.6640625" style="11" customWidth="1"/>
    <col min="9" max="27" width="7.21875" style="11" customWidth="1"/>
    <col min="28" max="16384" width="8.88671875" style="11"/>
  </cols>
  <sheetData>
    <row r="1" spans="1:23" ht="51" customHeight="1" thickBot="1">
      <c r="A1" s="297" t="s">
        <v>79</v>
      </c>
      <c r="B1" s="298" t="s">
        <v>80</v>
      </c>
      <c r="C1" s="299" t="s">
        <v>81</v>
      </c>
      <c r="D1" s="300" t="s">
        <v>82</v>
      </c>
      <c r="H1" s="297" t="s">
        <v>79</v>
      </c>
      <c r="I1" s="294" t="s">
        <v>83</v>
      </c>
      <c r="J1" s="295" t="s">
        <v>84</v>
      </c>
      <c r="K1" s="295" t="s">
        <v>85</v>
      </c>
      <c r="L1" s="295" t="s">
        <v>86</v>
      </c>
      <c r="M1" s="295" t="s">
        <v>87</v>
      </c>
      <c r="N1" s="295" t="s">
        <v>88</v>
      </c>
      <c r="O1" s="295" t="s">
        <v>89</v>
      </c>
      <c r="P1" s="295" t="s">
        <v>90</v>
      </c>
      <c r="Q1" s="296" t="s">
        <v>91</v>
      </c>
    </row>
    <row r="2" spans="1:23" ht="15" customHeight="1">
      <c r="A2" s="12" t="s">
        <v>56</v>
      </c>
      <c r="B2" s="13">
        <v>0.84</v>
      </c>
      <c r="C2" s="14">
        <v>0.8</v>
      </c>
      <c r="D2" s="15">
        <v>0.84</v>
      </c>
      <c r="H2" s="34" t="s">
        <v>56</v>
      </c>
      <c r="I2" s="16">
        <v>0.2019305019</v>
      </c>
      <c r="J2" s="7">
        <v>0.21640926639999999</v>
      </c>
      <c r="K2" s="7">
        <v>0.41833976830000003</v>
      </c>
      <c r="L2" s="7">
        <v>0.1974903475</v>
      </c>
      <c r="M2" s="7">
        <v>0.38416988419999998</v>
      </c>
      <c r="N2" s="7">
        <v>0.58166023170000003</v>
      </c>
      <c r="O2" s="8">
        <v>0.3994208494</v>
      </c>
      <c r="P2" s="8">
        <v>0.6005791506</v>
      </c>
      <c r="Q2" s="17">
        <v>1</v>
      </c>
    </row>
    <row r="3" spans="1:23" ht="15" customHeight="1">
      <c r="A3" s="12" t="s">
        <v>57</v>
      </c>
      <c r="B3" s="13">
        <v>0.85</v>
      </c>
      <c r="C3" s="14">
        <v>0.84</v>
      </c>
      <c r="D3" s="15">
        <v>0.85</v>
      </c>
      <c r="H3" s="34" t="s">
        <v>57</v>
      </c>
      <c r="I3" s="16">
        <v>0.24556569659999999</v>
      </c>
      <c r="J3" s="7">
        <v>0.25107628720000003</v>
      </c>
      <c r="K3" s="7">
        <v>0.49664198380000002</v>
      </c>
      <c r="L3" s="7">
        <v>0.21215774070000001</v>
      </c>
      <c r="M3" s="7">
        <v>0.29120027549999999</v>
      </c>
      <c r="N3" s="7">
        <v>0.50335801619999998</v>
      </c>
      <c r="O3" s="8">
        <v>0.45772343720000003</v>
      </c>
      <c r="P3" s="8">
        <v>0.54227656280000003</v>
      </c>
      <c r="Q3" s="17">
        <v>1</v>
      </c>
      <c r="T3" s="7"/>
      <c r="V3" s="7"/>
    </row>
    <row r="4" spans="1:23" ht="15" customHeight="1">
      <c r="A4" s="12" t="s">
        <v>58</v>
      </c>
      <c r="B4" s="13">
        <v>0.86</v>
      </c>
      <c r="C4" s="14">
        <v>0.86</v>
      </c>
      <c r="D4" s="15">
        <v>0.86</v>
      </c>
      <c r="H4" s="34" t="s">
        <v>58</v>
      </c>
      <c r="I4" s="16">
        <v>0.31518876210000002</v>
      </c>
      <c r="J4" s="7">
        <v>0.18053116769999999</v>
      </c>
      <c r="K4" s="7">
        <v>0.49571992980000001</v>
      </c>
      <c r="L4" s="7">
        <v>0.29082528530000001</v>
      </c>
      <c r="M4" s="7">
        <v>0.2130158033</v>
      </c>
      <c r="N4" s="7">
        <v>0.50384108869999999</v>
      </c>
      <c r="O4" s="8">
        <v>0.6063432836</v>
      </c>
      <c r="P4" s="8">
        <v>0.3936567164</v>
      </c>
      <c r="Q4" s="17">
        <v>1</v>
      </c>
      <c r="T4" s="7"/>
      <c r="V4" s="7"/>
    </row>
    <row r="5" spans="1:23" ht="15" customHeight="1">
      <c r="A5" s="12" t="s">
        <v>59</v>
      </c>
      <c r="B5" s="13">
        <v>0.82</v>
      </c>
      <c r="C5" s="14">
        <v>0.82</v>
      </c>
      <c r="D5" s="15">
        <v>0.82</v>
      </c>
      <c r="H5" s="34" t="s">
        <v>59</v>
      </c>
      <c r="I5" s="16">
        <v>0.2102893354</v>
      </c>
      <c r="J5" s="7">
        <v>0.30842991749999998</v>
      </c>
      <c r="K5" s="7">
        <v>0.51871925289999998</v>
      </c>
      <c r="L5" s="7">
        <v>0.17551905279999999</v>
      </c>
      <c r="M5" s="7">
        <v>0.30559493040000002</v>
      </c>
      <c r="N5" s="7">
        <v>0.48111398319999998</v>
      </c>
      <c r="O5" s="8">
        <v>0.3859751522</v>
      </c>
      <c r="P5" s="8">
        <v>0.6140248478</v>
      </c>
      <c r="Q5" s="17">
        <v>1</v>
      </c>
      <c r="T5" s="7"/>
      <c r="V5" s="7"/>
    </row>
    <row r="6" spans="1:23" ht="15" customHeight="1">
      <c r="A6" s="12" t="s">
        <v>60</v>
      </c>
      <c r="B6" s="13">
        <v>0.86</v>
      </c>
      <c r="C6" s="14">
        <v>0.87</v>
      </c>
      <c r="D6" s="15">
        <v>0.86</v>
      </c>
      <c r="H6" s="34" t="s">
        <v>60</v>
      </c>
      <c r="I6" s="16">
        <v>0.34691987029999999</v>
      </c>
      <c r="J6" s="7">
        <v>0.1014358499</v>
      </c>
      <c r="K6" s="7">
        <v>0.44835572019999997</v>
      </c>
      <c r="L6" s="7">
        <v>0.37054191759999999</v>
      </c>
      <c r="M6" s="7">
        <v>0.18110236220000001</v>
      </c>
      <c r="N6" s="7">
        <v>0.55164427979999997</v>
      </c>
      <c r="O6" s="8">
        <v>0.71746178790000004</v>
      </c>
      <c r="P6" s="8">
        <v>0.28253821210000002</v>
      </c>
      <c r="Q6" s="17">
        <v>1</v>
      </c>
      <c r="T6" s="7"/>
      <c r="V6" s="7"/>
    </row>
    <row r="7" spans="1:23" ht="15" customHeight="1">
      <c r="A7" s="12" t="s">
        <v>61</v>
      </c>
      <c r="B7" s="13">
        <v>0.82</v>
      </c>
      <c r="C7" s="14">
        <v>0.76</v>
      </c>
      <c r="D7" s="15">
        <v>0.8</v>
      </c>
      <c r="H7" s="34" t="s">
        <v>61</v>
      </c>
      <c r="I7" s="16">
        <v>0.23649222070000001</v>
      </c>
      <c r="J7" s="7">
        <v>0.21103253180000001</v>
      </c>
      <c r="K7" s="7">
        <v>0.44752475250000001</v>
      </c>
      <c r="L7" s="7">
        <v>0.20848656290000001</v>
      </c>
      <c r="M7" s="7">
        <v>0.34257425740000003</v>
      </c>
      <c r="N7" s="7">
        <v>0.55106082040000004</v>
      </c>
      <c r="O7" s="8">
        <v>0.44582743990000001</v>
      </c>
      <c r="P7" s="8">
        <v>0.55417256010000004</v>
      </c>
      <c r="Q7" s="17">
        <v>1</v>
      </c>
      <c r="T7" s="7"/>
      <c r="V7" s="7"/>
    </row>
    <row r="8" spans="1:23" ht="15" customHeight="1">
      <c r="A8" s="12" t="s">
        <v>62</v>
      </c>
      <c r="B8" s="13">
        <v>0.82</v>
      </c>
      <c r="C8" s="14">
        <v>0.88</v>
      </c>
      <c r="D8" s="15">
        <v>0.86</v>
      </c>
      <c r="H8" s="34" t="s">
        <v>62</v>
      </c>
      <c r="I8" s="16">
        <v>0.43529411759999997</v>
      </c>
      <c r="J8" s="7">
        <v>8.0882352999999997E-3</v>
      </c>
      <c r="K8" s="7">
        <v>0.4433823529</v>
      </c>
      <c r="L8" s="7">
        <v>0.54852941180000003</v>
      </c>
      <c r="M8" s="7">
        <v>8.0882352999999997E-3</v>
      </c>
      <c r="N8" s="7">
        <v>0.55661764709999995</v>
      </c>
      <c r="O8" s="8">
        <v>0.98382352939999995</v>
      </c>
      <c r="P8" s="8">
        <v>1.6176470599999999E-2</v>
      </c>
      <c r="Q8" s="17">
        <v>1</v>
      </c>
      <c r="T8" s="7"/>
      <c r="V8" s="7"/>
    </row>
    <row r="9" spans="1:23" ht="15" customHeight="1">
      <c r="A9" s="12" t="s">
        <v>63</v>
      </c>
      <c r="B9" s="13">
        <v>0.8</v>
      </c>
      <c r="C9" s="14">
        <v>0.86</v>
      </c>
      <c r="D9" s="15">
        <v>0.84</v>
      </c>
      <c r="H9" s="34" t="s">
        <v>63</v>
      </c>
      <c r="I9" s="16">
        <v>0.2774819919</v>
      </c>
      <c r="J9" s="7">
        <v>0.18164735360000001</v>
      </c>
      <c r="K9" s="7">
        <v>0.4591293454</v>
      </c>
      <c r="L9" s="7">
        <v>0.29392420920000001</v>
      </c>
      <c r="M9" s="7">
        <v>0.24694644530000001</v>
      </c>
      <c r="N9" s="7">
        <v>0.54087065459999994</v>
      </c>
      <c r="O9" s="8">
        <v>0.57140620109999996</v>
      </c>
      <c r="P9" s="8">
        <v>0.42859379889999999</v>
      </c>
      <c r="Q9" s="17">
        <v>1</v>
      </c>
      <c r="T9" s="7"/>
      <c r="V9" s="7"/>
    </row>
    <row r="10" spans="1:23" ht="15" customHeight="1">
      <c r="A10" s="12" t="s">
        <v>64</v>
      </c>
      <c r="B10" s="13">
        <v>0.83</v>
      </c>
      <c r="C10" s="14">
        <v>0.85</v>
      </c>
      <c r="D10" s="15">
        <v>0.84</v>
      </c>
      <c r="H10" s="34" t="s">
        <v>64</v>
      </c>
      <c r="I10" s="16">
        <v>0.22124466300000001</v>
      </c>
      <c r="J10" s="7">
        <v>0.2438866606</v>
      </c>
      <c r="K10" s="7">
        <v>0.46513132359999998</v>
      </c>
      <c r="L10" s="7">
        <v>0.1844999353</v>
      </c>
      <c r="M10" s="7">
        <v>0.3498512097</v>
      </c>
      <c r="N10" s="7">
        <v>0.53435114500000003</v>
      </c>
      <c r="O10" s="8">
        <v>0.40626212960000002</v>
      </c>
      <c r="P10" s="8">
        <v>0.59373787040000003</v>
      </c>
      <c r="Q10" s="17">
        <v>1</v>
      </c>
      <c r="T10" s="7"/>
      <c r="V10" s="7"/>
    </row>
    <row r="11" spans="1:23" ht="15" customHeight="1">
      <c r="A11" s="12" t="s">
        <v>65</v>
      </c>
      <c r="B11" s="13">
        <v>0.83</v>
      </c>
      <c r="C11" s="14">
        <v>0.88</v>
      </c>
      <c r="D11" s="15">
        <v>0.85</v>
      </c>
      <c r="H11" s="34" t="s">
        <v>65</v>
      </c>
      <c r="I11" s="16">
        <v>0.21991157689999999</v>
      </c>
      <c r="J11" s="7">
        <v>0.25601768460000002</v>
      </c>
      <c r="K11" s="7">
        <v>0.47592926149999998</v>
      </c>
      <c r="L11" s="7">
        <v>0.2012444736</v>
      </c>
      <c r="M11" s="7">
        <v>0.3224168986</v>
      </c>
      <c r="N11" s="7">
        <v>0.52366137219999997</v>
      </c>
      <c r="O11" s="8">
        <v>0.4214835435</v>
      </c>
      <c r="P11" s="8">
        <v>0.57851645650000005</v>
      </c>
      <c r="Q11" s="17">
        <v>1</v>
      </c>
      <c r="T11" s="7"/>
      <c r="V11" s="7"/>
    </row>
    <row r="12" spans="1:23" ht="15" customHeight="1">
      <c r="A12" s="12" t="s">
        <v>66</v>
      </c>
      <c r="B12" s="13">
        <v>0.85</v>
      </c>
      <c r="C12" s="14">
        <v>0.79</v>
      </c>
      <c r="D12" s="15">
        <v>0.84</v>
      </c>
      <c r="H12" s="34" t="s">
        <v>66</v>
      </c>
      <c r="I12" s="16">
        <v>0.26721980769999998</v>
      </c>
      <c r="J12" s="7">
        <v>0.19043856179999999</v>
      </c>
      <c r="K12" s="7">
        <v>0.4576583696</v>
      </c>
      <c r="L12" s="7">
        <v>0.22612932960000001</v>
      </c>
      <c r="M12" s="7">
        <v>0.31621230080000001</v>
      </c>
      <c r="N12" s="7">
        <v>0.54234163040000005</v>
      </c>
      <c r="O12" s="8">
        <v>0.49334913740000003</v>
      </c>
      <c r="P12" s="8">
        <v>0.50665086260000003</v>
      </c>
      <c r="Q12" s="17">
        <v>1</v>
      </c>
      <c r="T12" s="7"/>
      <c r="V12" s="7"/>
    </row>
    <row r="13" spans="1:23" ht="15" customHeight="1" thickBot="1">
      <c r="A13" s="18" t="s">
        <v>78</v>
      </c>
      <c r="B13" s="19">
        <v>0.84</v>
      </c>
      <c r="C13" s="20">
        <v>0.82</v>
      </c>
      <c r="D13" s="21">
        <v>0.83</v>
      </c>
      <c r="H13" s="39" t="s">
        <v>78</v>
      </c>
      <c r="I13" s="22">
        <v>0.2484085248</v>
      </c>
      <c r="J13" s="23">
        <v>0.23719900360000001</v>
      </c>
      <c r="K13" s="23">
        <v>0.48560752839999999</v>
      </c>
      <c r="L13" s="23">
        <v>0.20896761689999999</v>
      </c>
      <c r="M13" s="23">
        <v>0.30487129810000002</v>
      </c>
      <c r="N13" s="23">
        <v>0.51383891500000001</v>
      </c>
      <c r="O13" s="24">
        <v>0.4577913092</v>
      </c>
      <c r="P13" s="24">
        <v>0.5422086908</v>
      </c>
      <c r="Q13" s="25">
        <v>1</v>
      </c>
      <c r="S13" s="7"/>
      <c r="T13" s="7"/>
      <c r="U13" s="7"/>
      <c r="V13" s="7"/>
      <c r="W13" s="7"/>
    </row>
    <row r="14" spans="1:23" ht="15.75">
      <c r="T14" s="8"/>
      <c r="V14" s="8"/>
    </row>
    <row r="15" spans="1:23" ht="15.75" thickBot="1"/>
    <row r="16" spans="1:23" ht="27" customHeight="1" thickBot="1">
      <c r="A16" s="9" t="s">
        <v>79</v>
      </c>
      <c r="B16" s="26" t="s">
        <v>92</v>
      </c>
      <c r="C16" s="27" t="s">
        <v>93</v>
      </c>
      <c r="D16" s="27" t="s">
        <v>94</v>
      </c>
      <c r="E16" s="27" t="s">
        <v>95</v>
      </c>
      <c r="F16" s="28" t="s">
        <v>96</v>
      </c>
      <c r="H16" s="9" t="s">
        <v>79</v>
      </c>
      <c r="I16" s="29" t="s">
        <v>97</v>
      </c>
      <c r="J16" s="27"/>
      <c r="K16" s="27"/>
      <c r="L16" s="27"/>
      <c r="M16" s="30" t="s">
        <v>98</v>
      </c>
    </row>
    <row r="17" spans="1:13" ht="15" customHeight="1">
      <c r="A17" s="12" t="s">
        <v>56</v>
      </c>
      <c r="B17" s="31">
        <v>0.96220280430000005</v>
      </c>
      <c r="C17" s="32">
        <v>7.3155863000000003E-3</v>
      </c>
      <c r="D17" s="32">
        <v>1.54440154E-2</v>
      </c>
      <c r="E17" s="32">
        <v>1.11765901E-2</v>
      </c>
      <c r="F17" s="33">
        <v>3.8610038999999999E-3</v>
      </c>
      <c r="H17" s="34" t="s">
        <v>56</v>
      </c>
      <c r="I17" s="16">
        <v>0.2355412942</v>
      </c>
      <c r="J17" s="7">
        <v>0.25261805669999998</v>
      </c>
      <c r="K17" s="7">
        <v>0.1517008826</v>
      </c>
      <c r="L17" s="7">
        <v>0.151059216</v>
      </c>
      <c r="M17" s="35">
        <v>0.20908055049999999</v>
      </c>
    </row>
    <row r="18" spans="1:13">
      <c r="A18" s="12" t="s">
        <v>57</v>
      </c>
      <c r="B18" s="31">
        <v>0.96195652170000001</v>
      </c>
      <c r="C18" s="32">
        <v>9.0013586999999999E-3</v>
      </c>
      <c r="D18" s="32">
        <v>1.0699728299999999E-2</v>
      </c>
      <c r="E18" s="32">
        <v>1.0699728299999999E-2</v>
      </c>
      <c r="F18" s="33">
        <v>7.6426630000000001E-3</v>
      </c>
      <c r="H18" s="34" t="s">
        <v>57</v>
      </c>
      <c r="I18" s="16">
        <v>0.1870359526</v>
      </c>
      <c r="J18" s="7">
        <v>0.22756310730000001</v>
      </c>
      <c r="K18" s="7">
        <v>0.33891605520000001</v>
      </c>
      <c r="L18" s="7">
        <v>0.18171746059999999</v>
      </c>
      <c r="M18" s="35">
        <v>6.4767424399999995E-2</v>
      </c>
    </row>
    <row r="19" spans="1:13">
      <c r="A19" s="12" t="s">
        <v>58</v>
      </c>
      <c r="B19" s="31">
        <v>0.91953262790000001</v>
      </c>
      <c r="C19" s="32">
        <v>1.9510581999999999E-2</v>
      </c>
      <c r="D19" s="32">
        <v>3.1746031700000003E-2</v>
      </c>
      <c r="E19" s="32">
        <v>1.54320988E-2</v>
      </c>
      <c r="F19" s="33">
        <v>1.37786596E-2</v>
      </c>
      <c r="H19" s="34" t="s">
        <v>58</v>
      </c>
      <c r="I19" s="16">
        <v>0.31887467780000001</v>
      </c>
      <c r="J19" s="7">
        <v>0.23819159509999999</v>
      </c>
      <c r="K19" s="7">
        <v>0.20037732450000001</v>
      </c>
      <c r="L19" s="7">
        <v>0.11771566379999999</v>
      </c>
      <c r="M19" s="35">
        <v>0.1248407389</v>
      </c>
    </row>
    <row r="20" spans="1:13">
      <c r="A20" s="12" t="s">
        <v>59</v>
      </c>
      <c r="B20" s="31">
        <v>0.96441252420000001</v>
      </c>
      <c r="C20" s="32">
        <v>4.5190444999999996E-3</v>
      </c>
      <c r="D20" s="32">
        <v>1.5413169799999999E-2</v>
      </c>
      <c r="E20" s="32">
        <v>8.7153001999999997E-3</v>
      </c>
      <c r="F20" s="33">
        <v>6.9399613000000002E-3</v>
      </c>
      <c r="H20" s="34" t="s">
        <v>59</v>
      </c>
      <c r="I20" s="16">
        <v>0.15492385880000001</v>
      </c>
      <c r="J20" s="7">
        <v>0.1846229301</v>
      </c>
      <c r="K20" s="7">
        <v>0.26469851560000002</v>
      </c>
      <c r="L20" s="7">
        <v>0.26575560529999998</v>
      </c>
      <c r="M20" s="35">
        <v>0.12999909009999999</v>
      </c>
    </row>
    <row r="21" spans="1:13">
      <c r="A21" s="12" t="s">
        <v>60</v>
      </c>
      <c r="B21" s="31">
        <v>0.98935185189999997</v>
      </c>
      <c r="C21" s="32">
        <v>1.8518518999999999E-3</v>
      </c>
      <c r="D21" s="32">
        <v>4.6296295999999999E-3</v>
      </c>
      <c r="E21" s="32">
        <v>2.7777778000000002E-3</v>
      </c>
      <c r="F21" s="33">
        <v>1.3888889000000001E-3</v>
      </c>
      <c r="H21" s="34" t="s">
        <v>60</v>
      </c>
      <c r="I21" s="16">
        <v>0.3802462532</v>
      </c>
      <c r="J21" s="7">
        <v>0.31578566590000001</v>
      </c>
      <c r="K21" s="7">
        <v>0.1762328863</v>
      </c>
      <c r="L21" s="7">
        <v>7.8601867199999995E-2</v>
      </c>
      <c r="M21" s="35">
        <v>4.9133327400000003E-2</v>
      </c>
    </row>
    <row r="22" spans="1:13">
      <c r="A22" s="12" t="s">
        <v>61</v>
      </c>
      <c r="B22" s="31">
        <v>0.97823629170000004</v>
      </c>
      <c r="C22" s="32">
        <v>2.2611645000000001E-3</v>
      </c>
      <c r="D22" s="32">
        <v>9.6099490999999992E-3</v>
      </c>
      <c r="E22" s="32">
        <v>7.3487845999999999E-3</v>
      </c>
      <c r="F22" s="33">
        <v>2.5438101000000001E-3</v>
      </c>
      <c r="H22" s="34" t="s">
        <v>61</v>
      </c>
      <c r="I22" s="16">
        <v>0.1092760091</v>
      </c>
      <c r="J22" s="7">
        <v>0.20188643149999999</v>
      </c>
      <c r="K22" s="7">
        <v>0.3334473523</v>
      </c>
      <c r="L22" s="7">
        <v>0.3011535239</v>
      </c>
      <c r="M22" s="35">
        <v>5.4236683199999997E-2</v>
      </c>
    </row>
    <row r="23" spans="1:13" ht="14.25" customHeight="1">
      <c r="A23" s="12" t="s">
        <v>62</v>
      </c>
      <c r="B23" s="31">
        <v>0.63587786260000001</v>
      </c>
      <c r="C23" s="32">
        <v>9.8473282400000001E-2</v>
      </c>
      <c r="D23" s="32">
        <v>0.13740458019999999</v>
      </c>
      <c r="E23" s="32">
        <v>8.09160305E-2</v>
      </c>
      <c r="F23" s="33">
        <v>4.7328244300000002E-2</v>
      </c>
      <c r="H23" s="34" t="s">
        <v>62</v>
      </c>
      <c r="I23" s="16">
        <v>0.34173330089999998</v>
      </c>
      <c r="J23" s="7">
        <v>0.13883457220000001</v>
      </c>
      <c r="K23" s="7">
        <v>0.1379457305</v>
      </c>
      <c r="L23" s="7">
        <v>0.12671804219999999</v>
      </c>
      <c r="M23" s="35">
        <v>0.2547683543</v>
      </c>
    </row>
    <row r="24" spans="1:13">
      <c r="A24" s="12" t="s">
        <v>63</v>
      </c>
      <c r="B24" s="31">
        <v>0.89885346320000004</v>
      </c>
      <c r="C24" s="32">
        <v>2.4187215299999999E-2</v>
      </c>
      <c r="D24" s="32">
        <v>4.4604994500000002E-2</v>
      </c>
      <c r="E24" s="32">
        <v>1.39783257E-2</v>
      </c>
      <c r="F24" s="33">
        <v>1.83760013E-2</v>
      </c>
      <c r="H24" s="34" t="s">
        <v>63</v>
      </c>
      <c r="I24" s="16">
        <v>0.273144157</v>
      </c>
      <c r="J24" s="7">
        <v>0.168498275</v>
      </c>
      <c r="K24" s="7">
        <v>0.18785297370000001</v>
      </c>
      <c r="L24" s="7">
        <v>0.1204730403</v>
      </c>
      <c r="M24" s="35">
        <v>0.25003155399999999</v>
      </c>
    </row>
    <row r="25" spans="1:13">
      <c r="A25" s="12" t="s">
        <v>64</v>
      </c>
      <c r="B25" s="31">
        <v>0.66640776700000004</v>
      </c>
      <c r="C25" s="32">
        <v>0.1105501618</v>
      </c>
      <c r="D25" s="32">
        <v>0.1008414239</v>
      </c>
      <c r="E25" s="32">
        <v>4.7766990299999999E-2</v>
      </c>
      <c r="F25" s="33">
        <v>7.4433657E-2</v>
      </c>
      <c r="H25" s="34" t="s">
        <v>64</v>
      </c>
      <c r="I25" s="16">
        <v>0.40751522950000002</v>
      </c>
      <c r="J25" s="7">
        <v>0.1828225778</v>
      </c>
      <c r="K25" s="7">
        <v>0.1307281867</v>
      </c>
      <c r="L25" s="7">
        <v>0.1147941327</v>
      </c>
      <c r="M25" s="35">
        <v>0.1641398734</v>
      </c>
    </row>
    <row r="26" spans="1:13">
      <c r="A26" s="12" t="s">
        <v>65</v>
      </c>
      <c r="B26" s="31">
        <v>0.97343358400000002</v>
      </c>
      <c r="C26" s="32">
        <v>5.9314954000000003E-3</v>
      </c>
      <c r="D26" s="32">
        <v>1.1695906400000001E-2</v>
      </c>
      <c r="E26" s="32">
        <v>6.7669173000000004E-3</v>
      </c>
      <c r="F26" s="33">
        <v>2.1720969E-3</v>
      </c>
      <c r="H26" s="34" t="s">
        <v>65</v>
      </c>
      <c r="I26" s="16">
        <v>0.1607390253</v>
      </c>
      <c r="J26" s="7">
        <v>0.2192989961</v>
      </c>
      <c r="K26" s="7">
        <v>0.18702184099999999</v>
      </c>
      <c r="L26" s="7">
        <v>0.2435743638</v>
      </c>
      <c r="M26" s="35">
        <v>0.1893657738</v>
      </c>
    </row>
    <row r="27" spans="1:13">
      <c r="A27" s="12" t="s">
        <v>66</v>
      </c>
      <c r="B27" s="31">
        <v>0.96981331920000002</v>
      </c>
      <c r="C27" s="32">
        <v>6.2226929999999996E-3</v>
      </c>
      <c r="D27" s="32">
        <v>1.15186019E-2</v>
      </c>
      <c r="E27" s="32">
        <v>6.6198860999999998E-3</v>
      </c>
      <c r="F27" s="33">
        <v>5.8254997999999999E-3</v>
      </c>
      <c r="H27" s="34" t="s">
        <v>66</v>
      </c>
      <c r="I27" s="16">
        <v>0.3457292535</v>
      </c>
      <c r="J27" s="7">
        <v>0.3099321498</v>
      </c>
      <c r="K27" s="7">
        <v>0.15555411620000001</v>
      </c>
      <c r="L27" s="7">
        <v>7.9888549899999994E-2</v>
      </c>
      <c r="M27" s="35">
        <v>0.1088959306</v>
      </c>
    </row>
    <row r="28" spans="1:13" ht="15.75" thickBot="1">
      <c r="A28" s="18" t="s">
        <v>78</v>
      </c>
      <c r="B28" s="36">
        <v>0.94003156229999996</v>
      </c>
      <c r="C28" s="37">
        <v>7.0138524000000002E-3</v>
      </c>
      <c r="D28" s="37">
        <v>2.45484833E-2</v>
      </c>
      <c r="E28" s="37">
        <v>1.36770121E-2</v>
      </c>
      <c r="F28" s="38">
        <v>1.472909E-2</v>
      </c>
      <c r="H28" s="39" t="s">
        <v>78</v>
      </c>
      <c r="I28" s="22">
        <v>0.22848636959999999</v>
      </c>
      <c r="J28" s="23">
        <v>0.24298823550000001</v>
      </c>
      <c r="K28" s="23">
        <v>0.18451421330000001</v>
      </c>
      <c r="L28" s="23">
        <v>0.18537034399999999</v>
      </c>
      <c r="M28" s="40">
        <v>0.1586408376</v>
      </c>
    </row>
    <row r="30" spans="1:13" ht="15.75" thickBot="1"/>
    <row r="31" spans="1:13" ht="15.75" thickBot="1">
      <c r="B31" s="357" t="s">
        <v>5</v>
      </c>
      <c r="C31" s="358"/>
      <c r="D31" s="358"/>
      <c r="E31" s="357" t="s">
        <v>176</v>
      </c>
      <c r="F31" s="358"/>
      <c r="G31" s="359"/>
      <c r="H31" s="360" t="s">
        <v>213</v>
      </c>
      <c r="I31" s="358"/>
      <c r="J31" s="359"/>
    </row>
    <row r="32" spans="1:13" ht="15.75" thickBot="1">
      <c r="A32" s="9" t="s">
        <v>79</v>
      </c>
      <c r="B32" s="26" t="s">
        <v>99</v>
      </c>
      <c r="C32" s="27" t="s">
        <v>100</v>
      </c>
      <c r="D32" s="27" t="s">
        <v>101</v>
      </c>
      <c r="E32" s="26" t="s">
        <v>99</v>
      </c>
      <c r="F32" s="27" t="s">
        <v>100</v>
      </c>
      <c r="G32" s="28" t="s">
        <v>101</v>
      </c>
      <c r="H32" s="27" t="s">
        <v>99</v>
      </c>
      <c r="I32" s="27" t="s">
        <v>100</v>
      </c>
      <c r="J32" s="28" t="s">
        <v>101</v>
      </c>
    </row>
    <row r="33" spans="1:25" ht="15" customHeight="1">
      <c r="A33" s="12" t="s">
        <v>56</v>
      </c>
      <c r="B33" s="268">
        <v>0.93</v>
      </c>
      <c r="C33" s="269">
        <v>0.93</v>
      </c>
      <c r="D33" s="269">
        <v>0.86</v>
      </c>
      <c r="E33" s="268">
        <v>0.96</v>
      </c>
      <c r="F33" s="269">
        <v>0.95</v>
      </c>
      <c r="G33" s="271">
        <v>0.9</v>
      </c>
      <c r="H33" s="270">
        <v>0.95</v>
      </c>
      <c r="I33" s="269">
        <v>0.93</v>
      </c>
      <c r="J33" s="271">
        <v>0.89</v>
      </c>
    </row>
    <row r="34" spans="1:25">
      <c r="A34" s="12" t="s">
        <v>57</v>
      </c>
      <c r="B34" s="272">
        <v>0.91</v>
      </c>
      <c r="C34" s="273">
        <v>0.93</v>
      </c>
      <c r="D34" s="273">
        <v>0.87</v>
      </c>
      <c r="E34" s="272">
        <v>0.91</v>
      </c>
      <c r="F34" s="273">
        <v>0.94</v>
      </c>
      <c r="G34" s="275">
        <v>0.87</v>
      </c>
      <c r="H34" s="274">
        <v>0.95</v>
      </c>
      <c r="I34" s="273">
        <v>0.93</v>
      </c>
      <c r="J34" s="275">
        <v>0.87</v>
      </c>
      <c r="M34" s="41"/>
      <c r="O34" s="41"/>
    </row>
    <row r="35" spans="1:25">
      <c r="A35" s="12" t="s">
        <v>58</v>
      </c>
      <c r="B35" s="272">
        <v>0.95</v>
      </c>
      <c r="C35" s="273">
        <v>0.94</v>
      </c>
      <c r="D35" s="273">
        <v>0.87</v>
      </c>
      <c r="E35" s="272">
        <v>0.97</v>
      </c>
      <c r="F35" s="273">
        <v>0.92</v>
      </c>
      <c r="G35" s="275">
        <v>0.87</v>
      </c>
      <c r="H35" s="274">
        <v>0.92</v>
      </c>
      <c r="I35" s="273">
        <v>0.93</v>
      </c>
      <c r="J35" s="275">
        <v>0.85</v>
      </c>
      <c r="M35" s="41"/>
      <c r="O35" s="41"/>
    </row>
    <row r="36" spans="1:25">
      <c r="A36" s="12" t="s">
        <v>59</v>
      </c>
      <c r="B36" s="272">
        <v>0.92</v>
      </c>
      <c r="C36" s="273">
        <v>0.95</v>
      </c>
      <c r="D36" s="273">
        <v>0.88</v>
      </c>
      <c r="E36" s="272">
        <v>0.92</v>
      </c>
      <c r="F36" s="273">
        <v>0.93</v>
      </c>
      <c r="G36" s="275">
        <v>0.85</v>
      </c>
      <c r="H36" s="274">
        <v>0.92</v>
      </c>
      <c r="I36" s="273">
        <v>0.9</v>
      </c>
      <c r="J36" s="275">
        <v>0.82</v>
      </c>
      <c r="M36" s="41"/>
      <c r="O36" s="41"/>
    </row>
    <row r="37" spans="1:25" ht="15" customHeight="1">
      <c r="A37" s="12" t="s">
        <v>60</v>
      </c>
      <c r="B37" s="272">
        <v>0.9</v>
      </c>
      <c r="C37" s="273">
        <v>0.86</v>
      </c>
      <c r="D37" s="273">
        <v>0.78</v>
      </c>
      <c r="E37" s="272">
        <v>0.92</v>
      </c>
      <c r="F37" s="273">
        <v>0.92</v>
      </c>
      <c r="G37" s="275">
        <v>0.85</v>
      </c>
      <c r="H37" s="274">
        <v>0.91</v>
      </c>
      <c r="I37" s="273">
        <v>0.9</v>
      </c>
      <c r="J37" s="275">
        <v>0.82</v>
      </c>
      <c r="N37" s="41"/>
      <c r="P37" s="41"/>
    </row>
    <row r="38" spans="1:25">
      <c r="A38" s="12" t="s">
        <v>61</v>
      </c>
      <c r="B38" s="272">
        <v>0.92</v>
      </c>
      <c r="C38" s="273">
        <v>0.95</v>
      </c>
      <c r="D38" s="273">
        <v>0.89</v>
      </c>
      <c r="E38" s="272">
        <v>0.92</v>
      </c>
      <c r="F38" s="273">
        <v>0.95</v>
      </c>
      <c r="G38" s="275">
        <v>0.88</v>
      </c>
      <c r="H38" s="274">
        <v>0.92</v>
      </c>
      <c r="I38" s="273">
        <v>0.93</v>
      </c>
      <c r="J38" s="275">
        <v>0.87</v>
      </c>
      <c r="N38" s="41"/>
      <c r="P38" s="41"/>
      <c r="Q38" s="41"/>
    </row>
    <row r="39" spans="1:25" ht="15" customHeight="1">
      <c r="A39" s="12" t="s">
        <v>62</v>
      </c>
      <c r="B39" s="272">
        <v>0.96</v>
      </c>
      <c r="C39" s="273">
        <v>0.94</v>
      </c>
      <c r="D39" s="273">
        <v>0.9</v>
      </c>
      <c r="E39" s="272">
        <v>0.92</v>
      </c>
      <c r="F39" s="273">
        <v>0.94</v>
      </c>
      <c r="G39" s="275">
        <v>0.86</v>
      </c>
      <c r="H39" s="274">
        <v>0.9</v>
      </c>
      <c r="I39" s="273">
        <v>0.94</v>
      </c>
      <c r="J39" s="275">
        <v>0.85</v>
      </c>
      <c r="N39" s="41"/>
      <c r="P39" s="41"/>
    </row>
    <row r="40" spans="1:25" ht="15" customHeight="1">
      <c r="A40" s="12" t="s">
        <v>63</v>
      </c>
      <c r="B40" s="272">
        <v>0.92</v>
      </c>
      <c r="C40" s="273">
        <v>0.93</v>
      </c>
      <c r="D40" s="273">
        <v>0.86</v>
      </c>
      <c r="E40" s="272">
        <v>0.93</v>
      </c>
      <c r="F40" s="273">
        <v>0.93</v>
      </c>
      <c r="G40" s="275">
        <v>0.87</v>
      </c>
      <c r="H40" s="274">
        <v>0.89</v>
      </c>
      <c r="I40" s="273">
        <v>0.93</v>
      </c>
      <c r="J40" s="275">
        <v>0.85</v>
      </c>
      <c r="N40" s="41"/>
      <c r="P40" s="41"/>
    </row>
    <row r="41" spans="1:25">
      <c r="A41" s="12" t="s">
        <v>64</v>
      </c>
      <c r="B41" s="272">
        <v>0.93</v>
      </c>
      <c r="C41" s="273">
        <v>0.95</v>
      </c>
      <c r="D41" s="273">
        <v>0.89</v>
      </c>
      <c r="E41" s="272">
        <v>0.93</v>
      </c>
      <c r="F41" s="273">
        <v>0.94</v>
      </c>
      <c r="G41" s="301">
        <v>0.9</v>
      </c>
      <c r="H41" s="274">
        <v>0.93</v>
      </c>
      <c r="I41" s="273">
        <v>0.95</v>
      </c>
      <c r="J41" s="275">
        <v>0.91</v>
      </c>
    </row>
    <row r="42" spans="1:25">
      <c r="A42" s="12" t="s">
        <v>65</v>
      </c>
      <c r="B42" s="272">
        <v>0.9</v>
      </c>
      <c r="C42" s="273">
        <v>0.95</v>
      </c>
      <c r="D42" s="273">
        <v>0.85</v>
      </c>
      <c r="E42" s="272">
        <v>0.93</v>
      </c>
      <c r="F42" s="273">
        <v>0.94</v>
      </c>
      <c r="G42" s="275">
        <v>0.85</v>
      </c>
      <c r="H42" s="274">
        <v>0.88</v>
      </c>
      <c r="I42" s="273">
        <v>0.94</v>
      </c>
      <c r="J42" s="275">
        <v>0.81</v>
      </c>
      <c r="M42" s="41"/>
      <c r="O42" s="41"/>
    </row>
    <row r="43" spans="1:25">
      <c r="A43" s="12" t="s">
        <v>66</v>
      </c>
      <c r="B43" s="272">
        <v>0.89</v>
      </c>
      <c r="C43" s="273">
        <v>0.93</v>
      </c>
      <c r="D43" s="273">
        <v>0.83</v>
      </c>
      <c r="E43" s="272">
        <v>0.91</v>
      </c>
      <c r="F43" s="273">
        <v>0.93</v>
      </c>
      <c r="G43" s="275">
        <v>0.84</v>
      </c>
      <c r="H43" s="274">
        <v>0.91</v>
      </c>
      <c r="I43" s="273">
        <v>0.94</v>
      </c>
      <c r="J43" s="275">
        <v>0.85</v>
      </c>
      <c r="M43" s="41"/>
      <c r="O43" s="41"/>
    </row>
    <row r="44" spans="1:25" ht="15.75" thickBot="1">
      <c r="A44" s="18" t="s">
        <v>78</v>
      </c>
      <c r="B44" s="276">
        <v>0.92</v>
      </c>
      <c r="C44" s="277">
        <v>0.91</v>
      </c>
      <c r="D44" s="277">
        <v>0.83</v>
      </c>
      <c r="E44" s="276">
        <v>0.95</v>
      </c>
      <c r="F44" s="277">
        <v>0.92</v>
      </c>
      <c r="G44" s="279">
        <v>0.84</v>
      </c>
      <c r="H44" s="278">
        <v>0.96</v>
      </c>
      <c r="I44" s="277">
        <v>0.91</v>
      </c>
      <c r="J44" s="279">
        <v>0.86</v>
      </c>
      <c r="M44" s="41"/>
      <c r="O44" s="41"/>
    </row>
    <row r="45" spans="1:25" ht="15" customHeight="1">
      <c r="A45" s="42"/>
      <c r="B45" s="42"/>
      <c r="C45" s="42"/>
      <c r="D45" s="42"/>
      <c r="E45" s="42"/>
      <c r="F45" s="42"/>
      <c r="G45" s="42"/>
      <c r="N45" s="41"/>
      <c r="P45" s="41"/>
    </row>
    <row r="46" spans="1:25" ht="15.75" thickBot="1">
      <c r="A46" s="42" t="s">
        <v>102</v>
      </c>
      <c r="B46" s="42"/>
      <c r="C46" s="42"/>
      <c r="D46" s="42"/>
      <c r="E46" s="42"/>
      <c r="F46" s="42"/>
      <c r="G46" s="42"/>
      <c r="N46" s="41"/>
      <c r="P46" s="41"/>
    </row>
    <row r="47" spans="1:25" ht="15.75" thickBot="1">
      <c r="A47" s="10" t="s">
        <v>79</v>
      </c>
      <c r="B47" s="43" t="s">
        <v>103</v>
      </c>
      <c r="C47" s="44" t="s">
        <v>104</v>
      </c>
      <c r="D47" s="45" t="s">
        <v>105</v>
      </c>
      <c r="E47" s="45" t="s">
        <v>106</v>
      </c>
      <c r="F47" s="45" t="s">
        <v>107</v>
      </c>
      <c r="G47" s="45" t="s">
        <v>108</v>
      </c>
      <c r="H47" s="45" t="s">
        <v>109</v>
      </c>
      <c r="I47" s="45" t="s">
        <v>110</v>
      </c>
      <c r="J47" s="45" t="s">
        <v>111</v>
      </c>
      <c r="K47" s="45" t="s">
        <v>112</v>
      </c>
      <c r="L47" s="45" t="s">
        <v>113</v>
      </c>
      <c r="M47" s="45" t="s">
        <v>114</v>
      </c>
      <c r="N47" s="45" t="s">
        <v>115</v>
      </c>
      <c r="O47" s="45" t="s">
        <v>116</v>
      </c>
      <c r="P47" s="45" t="s">
        <v>117</v>
      </c>
      <c r="Q47" s="45" t="s">
        <v>118</v>
      </c>
      <c r="R47" s="45" t="s">
        <v>119</v>
      </c>
      <c r="S47" s="45" t="s">
        <v>120</v>
      </c>
      <c r="T47" s="45" t="s">
        <v>121</v>
      </c>
      <c r="U47" s="45" t="s">
        <v>122</v>
      </c>
      <c r="V47" s="45" t="s">
        <v>123</v>
      </c>
      <c r="W47" s="45" t="s">
        <v>124</v>
      </c>
      <c r="X47" s="45" t="s">
        <v>125</v>
      </c>
      <c r="Y47" s="46" t="s">
        <v>126</v>
      </c>
    </row>
    <row r="48" spans="1:25" ht="15" customHeight="1">
      <c r="A48" s="302" t="s">
        <v>56</v>
      </c>
      <c r="B48" s="48">
        <v>0.86</v>
      </c>
      <c r="C48" s="48">
        <v>0.46</v>
      </c>
      <c r="D48" s="48">
        <v>0.85</v>
      </c>
      <c r="E48" s="48">
        <v>0.79</v>
      </c>
      <c r="F48" s="48">
        <v>0.79</v>
      </c>
      <c r="G48" s="48">
        <v>0.89</v>
      </c>
      <c r="H48" s="48">
        <v>0.87</v>
      </c>
      <c r="I48" s="48">
        <v>0.93</v>
      </c>
      <c r="J48" s="48">
        <v>0.88</v>
      </c>
      <c r="K48" s="48">
        <v>0.84</v>
      </c>
      <c r="L48" s="48">
        <v>0.83</v>
      </c>
      <c r="M48" s="48">
        <v>0.88</v>
      </c>
      <c r="N48" s="48">
        <v>0.96</v>
      </c>
      <c r="O48" s="48">
        <v>0.85</v>
      </c>
      <c r="P48" s="48" t="s">
        <v>254</v>
      </c>
      <c r="Q48" s="48" t="s">
        <v>255</v>
      </c>
      <c r="R48" s="48" t="s">
        <v>254</v>
      </c>
      <c r="S48" s="48" t="s">
        <v>254</v>
      </c>
      <c r="T48" s="48">
        <v>0.88</v>
      </c>
      <c r="U48" s="48" t="s">
        <v>255</v>
      </c>
      <c r="V48" s="48" t="s">
        <v>254</v>
      </c>
      <c r="W48" s="48">
        <v>0.87</v>
      </c>
      <c r="X48" s="48" t="s">
        <v>254</v>
      </c>
      <c r="Y48" s="303">
        <v>0.73</v>
      </c>
    </row>
    <row r="49" spans="1:25">
      <c r="A49" s="304" t="s">
        <v>57</v>
      </c>
      <c r="B49" s="50">
        <v>0.83</v>
      </c>
      <c r="C49" s="50">
        <v>0.85</v>
      </c>
      <c r="D49" s="50">
        <v>0.8</v>
      </c>
      <c r="E49" s="50">
        <v>0.86</v>
      </c>
      <c r="F49" s="50">
        <v>0.85</v>
      </c>
      <c r="G49" s="50">
        <v>0.84</v>
      </c>
      <c r="H49" s="50">
        <v>0.85</v>
      </c>
      <c r="I49" s="50" t="s">
        <v>254</v>
      </c>
      <c r="J49" s="50">
        <v>0.81</v>
      </c>
      <c r="K49" s="50">
        <v>0.92</v>
      </c>
      <c r="L49" s="50">
        <v>0.88</v>
      </c>
      <c r="M49" s="50">
        <v>0.87</v>
      </c>
      <c r="N49" s="50">
        <v>0.88</v>
      </c>
      <c r="O49" s="50">
        <v>0.87</v>
      </c>
      <c r="P49" s="50">
        <v>0.86</v>
      </c>
      <c r="Q49" s="50">
        <v>0.86</v>
      </c>
      <c r="R49" s="50">
        <v>0.9</v>
      </c>
      <c r="S49" s="50" t="s">
        <v>254</v>
      </c>
      <c r="T49" s="50">
        <v>0.83</v>
      </c>
      <c r="U49" s="50" t="s">
        <v>254</v>
      </c>
      <c r="V49" s="50" t="s">
        <v>254</v>
      </c>
      <c r="W49" s="50">
        <v>0.83</v>
      </c>
      <c r="X49" s="50" t="s">
        <v>254</v>
      </c>
      <c r="Y49" s="305">
        <v>0.74</v>
      </c>
    </row>
    <row r="50" spans="1:25">
      <c r="A50" s="304" t="s">
        <v>58</v>
      </c>
      <c r="B50" s="50">
        <v>0.85</v>
      </c>
      <c r="C50" s="50">
        <v>0.86</v>
      </c>
      <c r="D50" s="50">
        <v>0.84</v>
      </c>
      <c r="E50" s="50">
        <v>0.81</v>
      </c>
      <c r="F50" s="50">
        <v>0.75</v>
      </c>
      <c r="G50" s="50">
        <v>0.86</v>
      </c>
      <c r="H50" s="50">
        <v>0.83</v>
      </c>
      <c r="I50" s="50">
        <v>0.95</v>
      </c>
      <c r="J50" s="50">
        <v>0.82</v>
      </c>
      <c r="K50" s="50">
        <v>0.85</v>
      </c>
      <c r="L50" s="50">
        <v>0.93</v>
      </c>
      <c r="M50" s="50">
        <v>0.89</v>
      </c>
      <c r="N50" s="50">
        <v>0.9</v>
      </c>
      <c r="O50" s="50">
        <v>0.88</v>
      </c>
      <c r="P50" s="50">
        <v>0.89</v>
      </c>
      <c r="Q50" s="50">
        <v>0.84</v>
      </c>
      <c r="R50" s="50">
        <v>0.9</v>
      </c>
      <c r="S50" s="50" t="s">
        <v>254</v>
      </c>
      <c r="T50" s="50">
        <v>0.94</v>
      </c>
      <c r="U50" s="50">
        <v>0.97</v>
      </c>
      <c r="V50" s="50">
        <v>1</v>
      </c>
      <c r="W50" s="50">
        <v>0.93</v>
      </c>
      <c r="X50" s="50">
        <v>0.93</v>
      </c>
      <c r="Y50" s="305">
        <v>0.87</v>
      </c>
    </row>
    <row r="51" spans="1:25">
      <c r="A51" s="304" t="s">
        <v>59</v>
      </c>
      <c r="B51" s="50">
        <v>0.79</v>
      </c>
      <c r="C51" s="50">
        <v>0.76</v>
      </c>
      <c r="D51" s="50">
        <v>0.84</v>
      </c>
      <c r="E51" s="50">
        <v>0.81</v>
      </c>
      <c r="F51" s="50">
        <v>0.82</v>
      </c>
      <c r="G51" s="50">
        <v>0.8</v>
      </c>
      <c r="H51" s="50">
        <v>0.87</v>
      </c>
      <c r="I51" s="50">
        <v>0.84</v>
      </c>
      <c r="J51" s="50">
        <v>0.85</v>
      </c>
      <c r="K51" s="50">
        <v>0.9</v>
      </c>
      <c r="L51" s="50">
        <v>0.83</v>
      </c>
      <c r="M51" s="50">
        <v>0.87</v>
      </c>
      <c r="N51" s="50">
        <v>0.87</v>
      </c>
      <c r="O51" s="50">
        <v>0.87</v>
      </c>
      <c r="P51" s="50">
        <v>0.83</v>
      </c>
      <c r="Q51" s="50">
        <v>0.82</v>
      </c>
      <c r="R51" s="50">
        <v>0.89</v>
      </c>
      <c r="S51" s="50">
        <v>0.79</v>
      </c>
      <c r="T51" s="50">
        <v>0.78</v>
      </c>
      <c r="U51" s="50" t="s">
        <v>255</v>
      </c>
      <c r="V51" s="50" t="s">
        <v>255</v>
      </c>
      <c r="W51" s="50">
        <v>0.75</v>
      </c>
      <c r="X51" s="50">
        <v>0.86</v>
      </c>
      <c r="Y51" s="305">
        <v>0.85</v>
      </c>
    </row>
    <row r="52" spans="1:25" ht="15" customHeight="1">
      <c r="A52" s="304" t="s">
        <v>60</v>
      </c>
      <c r="B52" s="50">
        <v>0.8</v>
      </c>
      <c r="C52" s="50">
        <v>0.87</v>
      </c>
      <c r="D52" s="50" t="s">
        <v>254</v>
      </c>
      <c r="E52" s="50">
        <v>0.87</v>
      </c>
      <c r="F52" s="50">
        <v>0.88</v>
      </c>
      <c r="G52" s="50">
        <v>0.92</v>
      </c>
      <c r="H52" s="50">
        <v>0.84</v>
      </c>
      <c r="I52" s="50" t="s">
        <v>254</v>
      </c>
      <c r="J52" s="50">
        <v>0.84</v>
      </c>
      <c r="K52" s="50" t="s">
        <v>254</v>
      </c>
      <c r="L52" s="50">
        <v>0.83</v>
      </c>
      <c r="M52" s="50">
        <v>0.86</v>
      </c>
      <c r="N52" s="50">
        <v>0.85</v>
      </c>
      <c r="O52" s="50">
        <v>0.86</v>
      </c>
      <c r="P52" s="50">
        <v>0.94</v>
      </c>
      <c r="Q52" s="50">
        <v>0.91</v>
      </c>
      <c r="R52" s="50">
        <v>0.91</v>
      </c>
      <c r="S52" s="50" t="s">
        <v>255</v>
      </c>
      <c r="T52" s="50">
        <v>0.8</v>
      </c>
      <c r="U52" s="50" t="s">
        <v>254</v>
      </c>
      <c r="V52" s="50" t="s">
        <v>254</v>
      </c>
      <c r="W52" s="50">
        <v>0.83</v>
      </c>
      <c r="X52" s="50">
        <v>0.78</v>
      </c>
      <c r="Y52" s="305">
        <v>0.87</v>
      </c>
    </row>
    <row r="53" spans="1:25">
      <c r="A53" s="304" t="s">
        <v>61</v>
      </c>
      <c r="B53" s="50">
        <v>0.82</v>
      </c>
      <c r="C53" s="50">
        <v>0.75</v>
      </c>
      <c r="D53" s="50">
        <v>0.82</v>
      </c>
      <c r="E53" s="50">
        <v>0.8</v>
      </c>
      <c r="F53" s="50">
        <v>0.78</v>
      </c>
      <c r="G53" s="50">
        <v>0.88</v>
      </c>
      <c r="H53" s="50">
        <v>0.81</v>
      </c>
      <c r="I53" s="50" t="s">
        <v>254</v>
      </c>
      <c r="J53" s="50">
        <v>0.77</v>
      </c>
      <c r="K53" s="50">
        <v>0.92</v>
      </c>
      <c r="L53" s="50">
        <v>0.8</v>
      </c>
      <c r="M53" s="50">
        <v>0.82</v>
      </c>
      <c r="N53" s="50">
        <v>0.87</v>
      </c>
      <c r="O53" s="50">
        <v>0.8</v>
      </c>
      <c r="P53" s="50">
        <v>0.87</v>
      </c>
      <c r="Q53" s="50">
        <v>0.73</v>
      </c>
      <c r="R53" s="50">
        <v>0.82</v>
      </c>
      <c r="S53" s="50" t="s">
        <v>254</v>
      </c>
      <c r="T53" s="50">
        <v>0.87</v>
      </c>
      <c r="U53" s="50" t="s">
        <v>254</v>
      </c>
      <c r="V53" s="50" t="s">
        <v>254</v>
      </c>
      <c r="W53" s="50">
        <v>0.87</v>
      </c>
      <c r="X53" s="50" t="s">
        <v>254</v>
      </c>
      <c r="Y53" s="305">
        <v>0.86</v>
      </c>
    </row>
    <row r="54" spans="1:25" ht="15" customHeight="1">
      <c r="A54" s="304" t="s">
        <v>62</v>
      </c>
      <c r="B54" s="50">
        <v>0.89</v>
      </c>
      <c r="C54" s="50">
        <v>0.88</v>
      </c>
      <c r="D54" s="50" t="s">
        <v>254</v>
      </c>
      <c r="E54" s="50">
        <v>0.75</v>
      </c>
      <c r="F54" s="50" t="s">
        <v>254</v>
      </c>
      <c r="G54" s="50">
        <v>0.85</v>
      </c>
      <c r="H54" s="50" t="s">
        <v>254</v>
      </c>
      <c r="I54" s="50" t="s">
        <v>254</v>
      </c>
      <c r="J54" s="50" t="s">
        <v>254</v>
      </c>
      <c r="K54" s="50" t="s">
        <v>254</v>
      </c>
      <c r="L54" s="50">
        <v>0.84</v>
      </c>
      <c r="M54" s="50">
        <v>0.86</v>
      </c>
      <c r="N54" s="50">
        <v>0.9</v>
      </c>
      <c r="O54" s="50">
        <v>0.85</v>
      </c>
      <c r="P54" s="50">
        <v>0.85</v>
      </c>
      <c r="Q54" s="50">
        <v>0.86</v>
      </c>
      <c r="R54" s="50">
        <v>0.88</v>
      </c>
      <c r="S54" s="50" t="s">
        <v>254</v>
      </c>
      <c r="T54" s="50" t="s">
        <v>254</v>
      </c>
      <c r="U54" s="50" t="s">
        <v>254</v>
      </c>
      <c r="V54" s="50" t="s">
        <v>254</v>
      </c>
      <c r="W54" s="50" t="s">
        <v>254</v>
      </c>
      <c r="X54" s="50" t="s">
        <v>254</v>
      </c>
      <c r="Y54" s="305">
        <v>0.82</v>
      </c>
    </row>
    <row r="55" spans="1:25">
      <c r="A55" s="304" t="s">
        <v>63</v>
      </c>
      <c r="B55" s="50">
        <v>0.81</v>
      </c>
      <c r="C55" s="50">
        <v>0.87</v>
      </c>
      <c r="D55" s="50" t="s">
        <v>254</v>
      </c>
      <c r="E55" s="50">
        <v>0.8</v>
      </c>
      <c r="F55" s="50">
        <v>0.79</v>
      </c>
      <c r="G55" s="50">
        <v>0.78</v>
      </c>
      <c r="H55" s="50">
        <v>0.8</v>
      </c>
      <c r="I55" s="50" t="s">
        <v>254</v>
      </c>
      <c r="J55" s="50">
        <v>0.74</v>
      </c>
      <c r="K55" s="50">
        <v>0.88</v>
      </c>
      <c r="L55" s="50">
        <v>0.86</v>
      </c>
      <c r="M55" s="50">
        <v>0.81</v>
      </c>
      <c r="N55" s="50">
        <v>0.81</v>
      </c>
      <c r="O55" s="50">
        <v>0.82</v>
      </c>
      <c r="P55" s="50">
        <v>0.91</v>
      </c>
      <c r="Q55" s="50">
        <v>0.89</v>
      </c>
      <c r="R55" s="50">
        <v>0.9</v>
      </c>
      <c r="S55" s="50" t="s">
        <v>254</v>
      </c>
      <c r="T55" s="50">
        <v>0.74</v>
      </c>
      <c r="U55" s="50">
        <v>0.92</v>
      </c>
      <c r="V55" s="50" t="s">
        <v>254</v>
      </c>
      <c r="W55" s="50">
        <v>0.76</v>
      </c>
      <c r="X55" s="50">
        <v>0.66</v>
      </c>
      <c r="Y55" s="305">
        <v>0.86</v>
      </c>
    </row>
    <row r="56" spans="1:25">
      <c r="A56" s="304" t="s">
        <v>64</v>
      </c>
      <c r="B56" s="50">
        <v>0.83</v>
      </c>
      <c r="C56" s="50">
        <v>0.84</v>
      </c>
      <c r="D56" s="50" t="s">
        <v>254</v>
      </c>
      <c r="E56" s="50">
        <v>0.74</v>
      </c>
      <c r="F56" s="50">
        <v>0.88</v>
      </c>
      <c r="G56" s="50">
        <v>0.77</v>
      </c>
      <c r="H56" s="50">
        <v>0.84</v>
      </c>
      <c r="I56" s="50">
        <v>0.94</v>
      </c>
      <c r="J56" s="50">
        <v>0.84</v>
      </c>
      <c r="K56" s="50">
        <v>0.79</v>
      </c>
      <c r="L56" s="50">
        <v>0.83</v>
      </c>
      <c r="M56" s="50">
        <v>0.84</v>
      </c>
      <c r="N56" s="50">
        <v>0.9</v>
      </c>
      <c r="O56" s="50">
        <v>0.82</v>
      </c>
      <c r="P56" s="50">
        <v>0.8</v>
      </c>
      <c r="Q56" s="50">
        <v>0.83</v>
      </c>
      <c r="R56" s="50">
        <v>0.85</v>
      </c>
      <c r="S56" s="50" t="s">
        <v>254</v>
      </c>
      <c r="T56" s="50">
        <v>0.88</v>
      </c>
      <c r="U56" s="50" t="s">
        <v>254</v>
      </c>
      <c r="V56" s="50" t="s">
        <v>254</v>
      </c>
      <c r="W56" s="50">
        <v>0.87</v>
      </c>
      <c r="X56" s="50">
        <v>0.89</v>
      </c>
      <c r="Y56" s="305">
        <v>0.87</v>
      </c>
    </row>
    <row r="57" spans="1:25">
      <c r="A57" s="304" t="s">
        <v>65</v>
      </c>
      <c r="B57" s="50">
        <v>0.8</v>
      </c>
      <c r="C57" s="50">
        <v>0.85</v>
      </c>
      <c r="D57" s="50">
        <v>0.78</v>
      </c>
      <c r="E57" s="50">
        <v>0.87</v>
      </c>
      <c r="F57" s="50">
        <v>0.83</v>
      </c>
      <c r="G57" s="50">
        <v>0.86</v>
      </c>
      <c r="H57" s="50">
        <v>0.82</v>
      </c>
      <c r="I57" s="50">
        <v>1</v>
      </c>
      <c r="J57" s="50">
        <v>0.79</v>
      </c>
      <c r="K57" s="50">
        <v>0.86</v>
      </c>
      <c r="L57" s="50">
        <v>0.86</v>
      </c>
      <c r="M57" s="50">
        <v>0.88</v>
      </c>
      <c r="N57" s="50">
        <v>0.89</v>
      </c>
      <c r="O57" s="50">
        <v>0.88</v>
      </c>
      <c r="P57" s="50">
        <v>0.93</v>
      </c>
      <c r="Q57" s="50">
        <v>0.89</v>
      </c>
      <c r="R57" s="50">
        <v>0.91</v>
      </c>
      <c r="S57" s="50" t="s">
        <v>254</v>
      </c>
      <c r="T57" s="50">
        <v>0.77</v>
      </c>
      <c r="U57" s="50">
        <v>0.71</v>
      </c>
      <c r="V57" s="50" t="s">
        <v>254</v>
      </c>
      <c r="W57" s="50">
        <v>0.81</v>
      </c>
      <c r="X57" s="50" t="s">
        <v>254</v>
      </c>
      <c r="Y57" s="305">
        <v>0.84</v>
      </c>
    </row>
    <row r="58" spans="1:25">
      <c r="A58" s="304" t="s">
        <v>66</v>
      </c>
      <c r="B58" s="50">
        <v>0.78</v>
      </c>
      <c r="C58" s="50">
        <v>0.77</v>
      </c>
      <c r="D58" s="50" t="s">
        <v>254</v>
      </c>
      <c r="E58" s="50">
        <v>0.84</v>
      </c>
      <c r="F58" s="50">
        <v>0.84</v>
      </c>
      <c r="G58" s="50">
        <v>0.94</v>
      </c>
      <c r="H58" s="50">
        <v>0.85</v>
      </c>
      <c r="I58" s="50">
        <v>0.96</v>
      </c>
      <c r="J58" s="50">
        <v>0.8</v>
      </c>
      <c r="K58" s="50">
        <v>0.92</v>
      </c>
      <c r="L58" s="50">
        <v>0.88</v>
      </c>
      <c r="M58" s="50">
        <v>0.87</v>
      </c>
      <c r="N58" s="50">
        <v>0.91</v>
      </c>
      <c r="O58" s="50">
        <v>0.85</v>
      </c>
      <c r="P58" s="50">
        <v>0.81</v>
      </c>
      <c r="Q58" s="50">
        <v>0.67</v>
      </c>
      <c r="R58" s="50">
        <v>0.84</v>
      </c>
      <c r="S58" s="50" t="s">
        <v>254</v>
      </c>
      <c r="T58" s="50">
        <v>0.89</v>
      </c>
      <c r="U58" s="50">
        <v>0.9</v>
      </c>
      <c r="V58" s="50">
        <v>1</v>
      </c>
      <c r="W58" s="50">
        <v>0.88</v>
      </c>
      <c r="X58" s="50" t="s">
        <v>254</v>
      </c>
      <c r="Y58" s="305">
        <v>0.81</v>
      </c>
    </row>
    <row r="59" spans="1:25" ht="15.75" thickBot="1">
      <c r="A59" s="306" t="s">
        <v>78</v>
      </c>
      <c r="B59" s="52">
        <v>0.83</v>
      </c>
      <c r="C59" s="52">
        <v>0.83</v>
      </c>
      <c r="D59" s="52">
        <v>0.86</v>
      </c>
      <c r="E59" s="52">
        <v>0.86</v>
      </c>
      <c r="F59" s="52">
        <v>0.76</v>
      </c>
      <c r="G59" s="52">
        <v>0.89</v>
      </c>
      <c r="H59" s="52">
        <v>0.83</v>
      </c>
      <c r="I59" s="52">
        <v>0.93</v>
      </c>
      <c r="J59" s="52">
        <v>0.79</v>
      </c>
      <c r="K59" s="52">
        <v>0.91</v>
      </c>
      <c r="L59" s="52">
        <v>0.89</v>
      </c>
      <c r="M59" s="52">
        <v>0.81</v>
      </c>
      <c r="N59" s="52">
        <v>0.9</v>
      </c>
      <c r="O59" s="52">
        <v>0.79</v>
      </c>
      <c r="P59" s="52">
        <v>0.77</v>
      </c>
      <c r="Q59" s="52">
        <v>0.8</v>
      </c>
      <c r="R59" s="52">
        <v>0.89</v>
      </c>
      <c r="S59" s="52" t="s">
        <v>254</v>
      </c>
      <c r="T59" s="52">
        <v>0.86</v>
      </c>
      <c r="U59" s="52">
        <v>1</v>
      </c>
      <c r="V59" s="52">
        <v>0.95</v>
      </c>
      <c r="W59" s="52">
        <v>0.81</v>
      </c>
      <c r="X59" s="52">
        <v>0.9</v>
      </c>
      <c r="Y59" s="53">
        <v>0.8</v>
      </c>
    </row>
    <row r="61" spans="1:25" ht="15.75" thickBot="1">
      <c r="A61" s="54" t="s">
        <v>127</v>
      </c>
    </row>
    <row r="62" spans="1:25" ht="15.75" thickBot="1">
      <c r="A62" s="10" t="s">
        <v>79</v>
      </c>
      <c r="B62" s="43" t="s">
        <v>103</v>
      </c>
      <c r="C62" s="44" t="s">
        <v>104</v>
      </c>
      <c r="D62" s="45" t="s">
        <v>105</v>
      </c>
      <c r="E62" s="45" t="s">
        <v>106</v>
      </c>
      <c r="F62" s="45" t="s">
        <v>107</v>
      </c>
      <c r="G62" s="45" t="s">
        <v>108</v>
      </c>
      <c r="H62" s="45" t="s">
        <v>109</v>
      </c>
      <c r="I62" s="45" t="s">
        <v>110</v>
      </c>
      <c r="J62" s="45" t="s">
        <v>111</v>
      </c>
      <c r="K62" s="45" t="s">
        <v>112</v>
      </c>
      <c r="L62" s="45" t="s">
        <v>113</v>
      </c>
      <c r="M62" s="45" t="s">
        <v>114</v>
      </c>
      <c r="N62" s="45" t="s">
        <v>115</v>
      </c>
      <c r="O62" s="45" t="s">
        <v>116</v>
      </c>
      <c r="P62" s="45" t="s">
        <v>117</v>
      </c>
      <c r="Q62" s="45" t="s">
        <v>118</v>
      </c>
      <c r="R62" s="45" t="s">
        <v>119</v>
      </c>
      <c r="S62" s="45" t="s">
        <v>120</v>
      </c>
      <c r="T62" s="45" t="s">
        <v>121</v>
      </c>
      <c r="U62" s="45" t="s">
        <v>122</v>
      </c>
      <c r="V62" s="45" t="s">
        <v>123</v>
      </c>
      <c r="W62" s="45" t="s">
        <v>124</v>
      </c>
      <c r="X62" s="45" t="s">
        <v>125</v>
      </c>
      <c r="Y62" s="46" t="s">
        <v>126</v>
      </c>
    </row>
    <row r="63" spans="1:25">
      <c r="A63" s="307" t="s">
        <v>56</v>
      </c>
      <c r="B63" s="47">
        <v>0.9</v>
      </c>
      <c r="C63" s="48">
        <v>0.72</v>
      </c>
      <c r="D63" s="48">
        <v>0.89</v>
      </c>
      <c r="E63" s="48">
        <v>0.8</v>
      </c>
      <c r="F63" s="48">
        <v>0.78</v>
      </c>
      <c r="G63" s="48">
        <v>0.9</v>
      </c>
      <c r="H63" s="48">
        <v>0.92</v>
      </c>
      <c r="I63" s="48">
        <v>0.96</v>
      </c>
      <c r="J63" s="48">
        <v>0.87</v>
      </c>
      <c r="K63" s="48">
        <v>0.86</v>
      </c>
      <c r="L63" s="48">
        <v>0.88</v>
      </c>
      <c r="M63" s="48">
        <v>0.88</v>
      </c>
      <c r="N63" s="48">
        <v>0.94</v>
      </c>
      <c r="O63" s="48">
        <v>0.85</v>
      </c>
      <c r="P63" s="48" t="s">
        <v>254</v>
      </c>
      <c r="Q63" s="48">
        <v>0.99</v>
      </c>
      <c r="R63" s="48">
        <v>0.92</v>
      </c>
      <c r="S63" s="48">
        <v>0.65</v>
      </c>
      <c r="T63" s="48">
        <v>0.91</v>
      </c>
      <c r="U63" s="48">
        <v>0.74</v>
      </c>
      <c r="V63" s="48">
        <v>0.96</v>
      </c>
      <c r="W63" s="48">
        <v>0.91</v>
      </c>
      <c r="X63" s="48">
        <v>0.92</v>
      </c>
      <c r="Y63" s="308">
        <v>0.77</v>
      </c>
    </row>
    <row r="64" spans="1:25">
      <c r="A64" s="12" t="s">
        <v>57</v>
      </c>
      <c r="B64" s="49">
        <v>0.83</v>
      </c>
      <c r="C64" s="50">
        <v>0.81</v>
      </c>
      <c r="D64" s="50">
        <v>0.74</v>
      </c>
      <c r="E64" s="50">
        <v>0.87</v>
      </c>
      <c r="F64" s="50">
        <v>0.84</v>
      </c>
      <c r="G64" s="50">
        <v>0.98</v>
      </c>
      <c r="H64" s="50">
        <v>0.92</v>
      </c>
      <c r="I64" s="50">
        <v>0.99</v>
      </c>
      <c r="J64" s="50">
        <v>0.84</v>
      </c>
      <c r="K64" s="50">
        <v>0.91</v>
      </c>
      <c r="L64" s="50">
        <v>0.88</v>
      </c>
      <c r="M64" s="50">
        <v>0.88</v>
      </c>
      <c r="N64" s="50">
        <v>0.88</v>
      </c>
      <c r="O64" s="50">
        <v>0.87</v>
      </c>
      <c r="P64" s="50">
        <v>0.86</v>
      </c>
      <c r="Q64" s="50">
        <v>0.86</v>
      </c>
      <c r="R64" s="50">
        <v>0.86</v>
      </c>
      <c r="S64" s="50">
        <v>0.67</v>
      </c>
      <c r="T64" s="50">
        <v>0.82</v>
      </c>
      <c r="U64" s="50">
        <v>1</v>
      </c>
      <c r="V64" s="50">
        <v>0.9</v>
      </c>
      <c r="W64" s="50">
        <v>0.79</v>
      </c>
      <c r="X64" s="50">
        <v>0.91</v>
      </c>
      <c r="Y64" s="309">
        <v>0.9</v>
      </c>
    </row>
    <row r="65" spans="1:25">
      <c r="A65" s="12" t="s">
        <v>58</v>
      </c>
      <c r="B65" s="49">
        <v>0.83</v>
      </c>
      <c r="C65" s="50">
        <v>0.77</v>
      </c>
      <c r="D65" s="50">
        <v>0.85</v>
      </c>
      <c r="E65" s="50">
        <v>0.79</v>
      </c>
      <c r="F65" s="50">
        <v>0.74</v>
      </c>
      <c r="G65" s="50">
        <v>0.86</v>
      </c>
      <c r="H65" s="50">
        <v>0.85</v>
      </c>
      <c r="I65" s="50">
        <v>0.78</v>
      </c>
      <c r="J65" s="50">
        <v>0.79</v>
      </c>
      <c r="K65" s="50">
        <v>0.94</v>
      </c>
      <c r="L65" s="50">
        <v>0.93</v>
      </c>
      <c r="M65" s="50">
        <v>0.88</v>
      </c>
      <c r="N65" s="50">
        <v>0.9</v>
      </c>
      <c r="O65" s="50">
        <v>0.88</v>
      </c>
      <c r="P65" s="50">
        <v>0.89</v>
      </c>
      <c r="Q65" s="50">
        <v>0.9</v>
      </c>
      <c r="R65" s="50">
        <v>0.85</v>
      </c>
      <c r="S65" s="50">
        <v>0.7</v>
      </c>
      <c r="T65" s="50">
        <v>0.87</v>
      </c>
      <c r="U65" s="50">
        <v>0.98</v>
      </c>
      <c r="V65" s="50">
        <v>0.96</v>
      </c>
      <c r="W65" s="50">
        <v>0.87</v>
      </c>
      <c r="X65" s="50">
        <v>0.81</v>
      </c>
      <c r="Y65" s="309">
        <v>0.86</v>
      </c>
    </row>
    <row r="66" spans="1:25">
      <c r="A66" s="12" t="s">
        <v>59</v>
      </c>
      <c r="B66" s="49">
        <v>0.85</v>
      </c>
      <c r="C66" s="50">
        <v>0.73</v>
      </c>
      <c r="D66" s="50">
        <v>0.93</v>
      </c>
      <c r="E66" s="50">
        <v>0.82</v>
      </c>
      <c r="F66" s="50">
        <v>0.84</v>
      </c>
      <c r="G66" s="50">
        <v>0.78</v>
      </c>
      <c r="H66" s="50">
        <v>0.89</v>
      </c>
      <c r="I66" s="50">
        <v>0.87</v>
      </c>
      <c r="J66" s="50">
        <v>0.86</v>
      </c>
      <c r="K66" s="50">
        <v>0.93</v>
      </c>
      <c r="L66" s="50">
        <v>0.83</v>
      </c>
      <c r="M66" s="50">
        <v>0.89</v>
      </c>
      <c r="N66" s="50">
        <v>0.88</v>
      </c>
      <c r="O66" s="50">
        <v>0.89</v>
      </c>
      <c r="P66" s="50">
        <v>0.83</v>
      </c>
      <c r="Q66" s="50">
        <v>0.83</v>
      </c>
      <c r="R66" s="50">
        <v>0.85</v>
      </c>
      <c r="S66" s="50">
        <v>0.76</v>
      </c>
      <c r="T66" s="50">
        <v>0.72</v>
      </c>
      <c r="U66" s="50">
        <v>0.84</v>
      </c>
      <c r="V66" s="50">
        <v>0.9</v>
      </c>
      <c r="W66" s="50">
        <v>0.69</v>
      </c>
      <c r="X66" s="50">
        <v>0.88</v>
      </c>
      <c r="Y66" s="309">
        <v>0.86</v>
      </c>
    </row>
    <row r="67" spans="1:25">
      <c r="A67" s="12" t="s">
        <v>60</v>
      </c>
      <c r="B67" s="49">
        <v>0.8</v>
      </c>
      <c r="C67" s="50">
        <v>0.8</v>
      </c>
      <c r="D67" s="50" t="s">
        <v>254</v>
      </c>
      <c r="E67" s="50">
        <v>0.88</v>
      </c>
      <c r="F67" s="50">
        <v>0.87</v>
      </c>
      <c r="G67" s="50">
        <v>0.92</v>
      </c>
      <c r="H67" s="50">
        <v>0.84</v>
      </c>
      <c r="I67" s="50" t="s">
        <v>254</v>
      </c>
      <c r="J67" s="50">
        <v>0.84</v>
      </c>
      <c r="K67" s="50" t="s">
        <v>254</v>
      </c>
      <c r="L67" s="50">
        <v>0.82</v>
      </c>
      <c r="M67" s="50">
        <v>0.86</v>
      </c>
      <c r="N67" s="50">
        <v>0.85</v>
      </c>
      <c r="O67" s="50">
        <v>0.86</v>
      </c>
      <c r="P67" s="50">
        <v>0.94</v>
      </c>
      <c r="Q67" s="50">
        <v>0.91</v>
      </c>
      <c r="R67" s="50">
        <v>0.71</v>
      </c>
      <c r="S67" s="50">
        <v>0.81</v>
      </c>
      <c r="T67" s="50">
        <v>0.79</v>
      </c>
      <c r="U67" s="50">
        <v>0.94</v>
      </c>
      <c r="V67" s="50">
        <v>1</v>
      </c>
      <c r="W67" s="50">
        <v>0.76</v>
      </c>
      <c r="X67" s="50">
        <v>0.81</v>
      </c>
      <c r="Y67" s="309">
        <v>0.89</v>
      </c>
    </row>
    <row r="68" spans="1:25">
      <c r="A68" s="12" t="s">
        <v>61</v>
      </c>
      <c r="B68" s="49">
        <v>0.93</v>
      </c>
      <c r="C68" s="50">
        <v>0.75</v>
      </c>
      <c r="D68" s="50">
        <v>0.9</v>
      </c>
      <c r="E68" s="50">
        <v>0.79</v>
      </c>
      <c r="F68" s="50">
        <v>0.83</v>
      </c>
      <c r="G68" s="50">
        <v>0.88</v>
      </c>
      <c r="H68" s="50">
        <v>0.91</v>
      </c>
      <c r="I68" s="50">
        <v>0.97</v>
      </c>
      <c r="J68" s="50">
        <v>0.8</v>
      </c>
      <c r="K68" s="50">
        <v>0.95</v>
      </c>
      <c r="L68" s="50">
        <v>0.85</v>
      </c>
      <c r="M68" s="50">
        <v>0.83</v>
      </c>
      <c r="N68" s="50">
        <v>0.87</v>
      </c>
      <c r="O68" s="50">
        <v>0.82</v>
      </c>
      <c r="P68" s="50">
        <v>0.89</v>
      </c>
      <c r="Q68" s="50">
        <v>0.72</v>
      </c>
      <c r="R68" s="50">
        <v>0.91</v>
      </c>
      <c r="S68" s="50">
        <v>0.88</v>
      </c>
      <c r="T68" s="50">
        <v>0.89</v>
      </c>
      <c r="U68" s="50" t="s">
        <v>255</v>
      </c>
      <c r="V68" s="50">
        <v>0.93</v>
      </c>
      <c r="W68" s="50">
        <v>0.9</v>
      </c>
      <c r="X68" s="50">
        <v>0.68</v>
      </c>
      <c r="Y68" s="309">
        <v>0.82</v>
      </c>
    </row>
    <row r="69" spans="1:25" ht="15" customHeight="1">
      <c r="A69" s="12" t="s">
        <v>62</v>
      </c>
      <c r="B69" s="49">
        <v>0.89</v>
      </c>
      <c r="C69" s="50">
        <v>0.83</v>
      </c>
      <c r="D69" s="50" t="s">
        <v>254</v>
      </c>
      <c r="E69" s="50">
        <v>0.6</v>
      </c>
      <c r="F69" s="50" t="s">
        <v>254</v>
      </c>
      <c r="G69" s="50">
        <v>0.84</v>
      </c>
      <c r="H69" s="50" t="s">
        <v>254</v>
      </c>
      <c r="I69" s="50" t="s">
        <v>254</v>
      </c>
      <c r="J69" s="50" t="s">
        <v>254</v>
      </c>
      <c r="K69" s="50" t="s">
        <v>254</v>
      </c>
      <c r="L69" s="50">
        <v>0.84</v>
      </c>
      <c r="M69" s="50">
        <v>0.86</v>
      </c>
      <c r="N69" s="50">
        <v>0.91</v>
      </c>
      <c r="O69" s="50">
        <v>0.85</v>
      </c>
      <c r="P69" s="50">
        <v>0.85</v>
      </c>
      <c r="Q69" s="50">
        <v>0.87</v>
      </c>
      <c r="R69" s="50">
        <v>0.87</v>
      </c>
      <c r="S69" s="50" t="s">
        <v>254</v>
      </c>
      <c r="T69" s="50" t="s">
        <v>254</v>
      </c>
      <c r="U69" s="50" t="s">
        <v>254</v>
      </c>
      <c r="V69" s="50" t="s">
        <v>254</v>
      </c>
      <c r="W69" s="50" t="s">
        <v>254</v>
      </c>
      <c r="X69" s="50" t="s">
        <v>254</v>
      </c>
      <c r="Y69" s="309">
        <v>0.81</v>
      </c>
    </row>
    <row r="70" spans="1:25">
      <c r="A70" s="12" t="s">
        <v>63</v>
      </c>
      <c r="B70" s="49">
        <v>0.83</v>
      </c>
      <c r="C70" s="50">
        <v>0.86</v>
      </c>
      <c r="D70" s="50" t="s">
        <v>255</v>
      </c>
      <c r="E70" s="50">
        <v>0.82</v>
      </c>
      <c r="F70" s="50">
        <v>0.84</v>
      </c>
      <c r="G70" s="50">
        <v>0.81</v>
      </c>
      <c r="H70" s="50">
        <v>0.85</v>
      </c>
      <c r="I70" s="50">
        <v>0.96</v>
      </c>
      <c r="J70" s="50">
        <v>0.78</v>
      </c>
      <c r="K70" s="50">
        <v>0.92</v>
      </c>
      <c r="L70" s="50">
        <v>0.9</v>
      </c>
      <c r="M70" s="50">
        <v>0.82</v>
      </c>
      <c r="N70" s="50">
        <v>0.82</v>
      </c>
      <c r="O70" s="50">
        <v>0.82</v>
      </c>
      <c r="P70" s="50">
        <v>0.92</v>
      </c>
      <c r="Q70" s="50">
        <v>0.9</v>
      </c>
      <c r="R70" s="50">
        <v>0.88</v>
      </c>
      <c r="S70" s="50">
        <v>0.92</v>
      </c>
      <c r="T70" s="50">
        <v>0.78</v>
      </c>
      <c r="U70" s="50">
        <v>0.91</v>
      </c>
      <c r="V70" s="50" t="s">
        <v>254</v>
      </c>
      <c r="W70" s="50">
        <v>0.8</v>
      </c>
      <c r="X70" s="50">
        <v>0.66</v>
      </c>
      <c r="Y70" s="309">
        <v>0.85</v>
      </c>
    </row>
    <row r="71" spans="1:25">
      <c r="A71" s="12" t="s">
        <v>64</v>
      </c>
      <c r="B71" s="49">
        <v>0.82</v>
      </c>
      <c r="C71" s="50">
        <v>0.84</v>
      </c>
      <c r="D71" s="50">
        <v>1</v>
      </c>
      <c r="E71" s="50">
        <v>0.79</v>
      </c>
      <c r="F71" s="50">
        <v>0.87</v>
      </c>
      <c r="G71" s="50">
        <v>0.78</v>
      </c>
      <c r="H71" s="50">
        <v>0.95</v>
      </c>
      <c r="I71" s="50">
        <v>0.94</v>
      </c>
      <c r="J71" s="50">
        <v>0.96</v>
      </c>
      <c r="K71" s="50">
        <v>0.9</v>
      </c>
      <c r="L71" s="50">
        <v>0.83</v>
      </c>
      <c r="M71" s="50">
        <v>0.85</v>
      </c>
      <c r="N71" s="50">
        <v>0.88</v>
      </c>
      <c r="O71" s="50">
        <v>0.83</v>
      </c>
      <c r="P71" s="50">
        <v>0.8</v>
      </c>
      <c r="Q71" s="50">
        <v>0.83</v>
      </c>
      <c r="R71" s="50">
        <v>0.97</v>
      </c>
      <c r="S71" s="50">
        <v>0.9</v>
      </c>
      <c r="T71" s="50">
        <v>0.93</v>
      </c>
      <c r="U71" s="50" t="s">
        <v>254</v>
      </c>
      <c r="V71" s="50">
        <v>0.97</v>
      </c>
      <c r="W71" s="50">
        <v>0.94</v>
      </c>
      <c r="X71" s="50">
        <v>0.83</v>
      </c>
      <c r="Y71" s="309">
        <v>0.91</v>
      </c>
    </row>
    <row r="72" spans="1:25">
      <c r="A72" s="12" t="s">
        <v>65</v>
      </c>
      <c r="B72" s="49">
        <v>0.79</v>
      </c>
      <c r="C72" s="50">
        <v>0.71</v>
      </c>
      <c r="D72" s="50">
        <v>0.81</v>
      </c>
      <c r="E72" s="50">
        <v>0.82</v>
      </c>
      <c r="F72" s="50">
        <v>0.8</v>
      </c>
      <c r="G72" s="50">
        <v>0.86</v>
      </c>
      <c r="H72" s="50">
        <v>0.84</v>
      </c>
      <c r="I72" s="50">
        <v>0.94</v>
      </c>
      <c r="J72" s="50">
        <v>0.81</v>
      </c>
      <c r="K72" s="50">
        <v>0.84</v>
      </c>
      <c r="L72" s="50">
        <v>0.87</v>
      </c>
      <c r="M72" s="50">
        <v>0.87</v>
      </c>
      <c r="N72" s="50">
        <v>0.89</v>
      </c>
      <c r="O72" s="50">
        <v>0.87</v>
      </c>
      <c r="P72" s="50">
        <v>0.93</v>
      </c>
      <c r="Q72" s="50">
        <v>0.89</v>
      </c>
      <c r="R72" s="50">
        <v>0.79</v>
      </c>
      <c r="S72" s="50">
        <v>0.89</v>
      </c>
      <c r="T72" s="50">
        <v>0.82</v>
      </c>
      <c r="U72" s="50">
        <v>0.74</v>
      </c>
      <c r="V72" s="50">
        <v>0.99</v>
      </c>
      <c r="W72" s="50">
        <v>0.81</v>
      </c>
      <c r="X72" s="50">
        <v>0.9</v>
      </c>
      <c r="Y72" s="309">
        <v>0.88</v>
      </c>
    </row>
    <row r="73" spans="1:25">
      <c r="A73" s="12" t="s">
        <v>66</v>
      </c>
      <c r="B73" s="49">
        <v>0.8</v>
      </c>
      <c r="C73" s="50">
        <v>0.68</v>
      </c>
      <c r="D73" s="50" t="s">
        <v>254</v>
      </c>
      <c r="E73" s="50">
        <v>0.83</v>
      </c>
      <c r="F73" s="50">
        <v>0.82</v>
      </c>
      <c r="G73" s="50">
        <v>0.94</v>
      </c>
      <c r="H73" s="50">
        <v>0.88</v>
      </c>
      <c r="I73" s="50">
        <v>1</v>
      </c>
      <c r="J73" s="50">
        <v>0.8</v>
      </c>
      <c r="K73" s="50">
        <v>0.89</v>
      </c>
      <c r="L73" s="50">
        <v>0.88</v>
      </c>
      <c r="M73" s="50">
        <v>0.86</v>
      </c>
      <c r="N73" s="50">
        <v>0.9</v>
      </c>
      <c r="O73" s="50">
        <v>0.85</v>
      </c>
      <c r="P73" s="50">
        <v>0.81</v>
      </c>
      <c r="Q73" s="50">
        <v>0.67</v>
      </c>
      <c r="R73" s="50">
        <v>0.75</v>
      </c>
      <c r="S73" s="50">
        <v>0.86</v>
      </c>
      <c r="T73" s="50">
        <v>0.9</v>
      </c>
      <c r="U73" s="50">
        <v>0.93</v>
      </c>
      <c r="V73" s="50">
        <v>0.92</v>
      </c>
      <c r="W73" s="50">
        <v>0.89</v>
      </c>
      <c r="X73" s="50">
        <v>0.78</v>
      </c>
      <c r="Y73" s="309">
        <v>0.78</v>
      </c>
    </row>
    <row r="74" spans="1:25" ht="15.75" thickBot="1">
      <c r="A74" s="18" t="s">
        <v>78</v>
      </c>
      <c r="B74" s="51">
        <v>0.81</v>
      </c>
      <c r="C74" s="52">
        <v>0.83</v>
      </c>
      <c r="D74" s="52">
        <v>0.87</v>
      </c>
      <c r="E74" s="52">
        <v>0.87</v>
      </c>
      <c r="F74" s="52">
        <v>0.87</v>
      </c>
      <c r="G74" s="52">
        <v>0.88</v>
      </c>
      <c r="H74" s="52">
        <v>0.91</v>
      </c>
      <c r="I74" s="52">
        <v>0.97</v>
      </c>
      <c r="J74" s="52">
        <v>0.83</v>
      </c>
      <c r="K74" s="52">
        <v>0.93</v>
      </c>
      <c r="L74" s="52">
        <v>0.9</v>
      </c>
      <c r="M74" s="52">
        <v>0.85</v>
      </c>
      <c r="N74" s="52">
        <v>0.92</v>
      </c>
      <c r="O74" s="52">
        <v>0.83</v>
      </c>
      <c r="P74" s="52">
        <v>0.77</v>
      </c>
      <c r="Q74" s="52">
        <v>0.81</v>
      </c>
      <c r="R74" s="52">
        <v>0.84</v>
      </c>
      <c r="S74" s="52">
        <v>0.63</v>
      </c>
      <c r="T74" s="52">
        <v>0.9</v>
      </c>
      <c r="U74" s="52">
        <v>1</v>
      </c>
      <c r="V74" s="52">
        <v>0.96</v>
      </c>
      <c r="W74" s="52">
        <v>0.9</v>
      </c>
      <c r="X74" s="52">
        <v>0.89</v>
      </c>
      <c r="Y74" s="55">
        <v>0.79</v>
      </c>
    </row>
    <row r="76" spans="1:25" ht="15.75" thickBot="1">
      <c r="A76" s="54" t="s">
        <v>128</v>
      </c>
    </row>
    <row r="77" spans="1:25" ht="15.75" thickBot="1">
      <c r="A77" s="10" t="s">
        <v>79</v>
      </c>
      <c r="B77" s="43" t="s">
        <v>103</v>
      </c>
      <c r="C77" s="44" t="s">
        <v>104</v>
      </c>
      <c r="D77" s="45" t="s">
        <v>105</v>
      </c>
      <c r="E77" s="45" t="s">
        <v>106</v>
      </c>
      <c r="F77" s="45" t="s">
        <v>107</v>
      </c>
      <c r="G77" s="45" t="s">
        <v>108</v>
      </c>
      <c r="H77" s="45" t="s">
        <v>109</v>
      </c>
      <c r="I77" s="45" t="s">
        <v>110</v>
      </c>
      <c r="J77" s="45" t="s">
        <v>111</v>
      </c>
      <c r="K77" s="45" t="s">
        <v>112</v>
      </c>
      <c r="L77" s="45" t="s">
        <v>113</v>
      </c>
      <c r="M77" s="45" t="s">
        <v>114</v>
      </c>
      <c r="N77" s="45" t="s">
        <v>115</v>
      </c>
      <c r="O77" s="45" t="s">
        <v>116</v>
      </c>
      <c r="P77" s="45" t="s">
        <v>117</v>
      </c>
      <c r="Q77" s="45" t="s">
        <v>118</v>
      </c>
      <c r="R77" s="45" t="s">
        <v>119</v>
      </c>
      <c r="S77" s="45" t="s">
        <v>120</v>
      </c>
      <c r="T77" s="45" t="s">
        <v>121</v>
      </c>
      <c r="U77" s="45" t="s">
        <v>122</v>
      </c>
      <c r="V77" s="45" t="s">
        <v>123</v>
      </c>
      <c r="W77" s="45" t="s">
        <v>124</v>
      </c>
      <c r="X77" s="45" t="s">
        <v>125</v>
      </c>
      <c r="Y77" s="46" t="s">
        <v>126</v>
      </c>
    </row>
    <row r="78" spans="1:25" ht="15" customHeight="1">
      <c r="A78" s="307" t="s">
        <v>56</v>
      </c>
      <c r="B78" s="56">
        <v>0.16930000000000001</v>
      </c>
      <c r="C78" s="57">
        <v>2.368E-2</v>
      </c>
      <c r="D78" s="57">
        <v>0.13245999999999999</v>
      </c>
      <c r="E78" s="58">
        <v>0.10833</v>
      </c>
      <c r="F78" s="58">
        <v>0.11798</v>
      </c>
      <c r="G78" s="58">
        <v>5.0880000000000002E-2</v>
      </c>
      <c r="H78" s="58">
        <v>0.10131999999999999</v>
      </c>
      <c r="I78" s="58">
        <v>6.5799999999999999E-3</v>
      </c>
      <c r="J78" s="57">
        <v>5.9209999999999999E-2</v>
      </c>
      <c r="K78" s="58">
        <v>3.5529999999999999E-2</v>
      </c>
      <c r="L78" s="57">
        <v>5.833E-2</v>
      </c>
      <c r="M78" s="58">
        <v>0.17280999999999999</v>
      </c>
      <c r="N78" s="58">
        <v>4.956E-2</v>
      </c>
      <c r="O78" s="58">
        <v>0.12325</v>
      </c>
      <c r="P78" s="57" t="s">
        <v>254</v>
      </c>
      <c r="Q78" s="58" t="s">
        <v>255</v>
      </c>
      <c r="R78" s="57" t="s">
        <v>254</v>
      </c>
      <c r="S78" s="58" t="s">
        <v>254</v>
      </c>
      <c r="T78" s="58">
        <v>4.1230000000000003E-2</v>
      </c>
      <c r="U78" s="57" t="s">
        <v>255</v>
      </c>
      <c r="V78" s="57" t="s">
        <v>254</v>
      </c>
      <c r="W78" s="57">
        <v>3.7280000000000001E-2</v>
      </c>
      <c r="X78" s="57" t="s">
        <v>254</v>
      </c>
      <c r="Y78" s="310">
        <v>1.9740000000000001E-2</v>
      </c>
    </row>
    <row r="79" spans="1:25" ht="15" customHeight="1">
      <c r="A79" s="12" t="s">
        <v>57</v>
      </c>
      <c r="B79" s="59">
        <v>0.14191000000000001</v>
      </c>
      <c r="C79" s="60">
        <v>0.10027</v>
      </c>
      <c r="D79" s="60">
        <v>4.9869999999999998E-2</v>
      </c>
      <c r="E79" s="61">
        <v>5.5969999999999999E-2</v>
      </c>
      <c r="F79" s="61">
        <v>8.4879999999999997E-2</v>
      </c>
      <c r="G79" s="61">
        <v>5.9150000000000001E-2</v>
      </c>
      <c r="H79" s="61">
        <v>5.9150000000000001E-2</v>
      </c>
      <c r="I79" s="61" t="s">
        <v>254</v>
      </c>
      <c r="J79" s="60">
        <v>3.687E-2</v>
      </c>
      <c r="K79" s="61">
        <v>2.2280000000000001E-2</v>
      </c>
      <c r="L79" s="60">
        <v>5.8360000000000002E-2</v>
      </c>
      <c r="M79" s="61">
        <v>0.17055999999999999</v>
      </c>
      <c r="N79" s="61">
        <v>3.7139999999999999E-2</v>
      </c>
      <c r="O79" s="61">
        <v>0.13342000000000001</v>
      </c>
      <c r="P79" s="60">
        <v>4.1110000000000001E-2</v>
      </c>
      <c r="Q79" s="61">
        <v>4.2709999999999998E-2</v>
      </c>
      <c r="R79" s="60">
        <v>4.4560000000000002E-2</v>
      </c>
      <c r="S79" s="61" t="s">
        <v>254</v>
      </c>
      <c r="T79" s="61">
        <v>4.1910000000000003E-2</v>
      </c>
      <c r="U79" s="60" t="s">
        <v>254</v>
      </c>
      <c r="V79" s="60" t="s">
        <v>254</v>
      </c>
      <c r="W79" s="60">
        <v>4.1910000000000003E-2</v>
      </c>
      <c r="X79" s="60" t="s">
        <v>254</v>
      </c>
      <c r="Y79" s="311">
        <v>4.9599999999999998E-2</v>
      </c>
    </row>
    <row r="80" spans="1:25" ht="15" customHeight="1">
      <c r="A80" s="12" t="s">
        <v>58</v>
      </c>
      <c r="B80" s="59">
        <v>0.13224</v>
      </c>
      <c r="C80" s="60">
        <v>0.10269</v>
      </c>
      <c r="D80" s="60">
        <v>3.5430000000000003E-2</v>
      </c>
      <c r="E80" s="61">
        <v>7.7950000000000005E-2</v>
      </c>
      <c r="F80" s="61">
        <v>7.1730000000000002E-2</v>
      </c>
      <c r="G80" s="61">
        <v>6.5079999999999999E-2</v>
      </c>
      <c r="H80" s="61">
        <v>6.7040000000000002E-2</v>
      </c>
      <c r="I80" s="61">
        <v>4.3600000000000002E-3</v>
      </c>
      <c r="J80" s="60">
        <v>5.3960000000000001E-2</v>
      </c>
      <c r="K80" s="61">
        <v>8.7200000000000003E-3</v>
      </c>
      <c r="L80" s="60">
        <v>4.0660000000000002E-2</v>
      </c>
      <c r="M80" s="61">
        <v>0.10455</v>
      </c>
      <c r="N80" s="61">
        <v>2.7799999999999998E-2</v>
      </c>
      <c r="O80" s="61">
        <v>7.6749999999999999E-2</v>
      </c>
      <c r="P80" s="60">
        <v>3.8370000000000001E-2</v>
      </c>
      <c r="Q80" s="61">
        <v>4.6769999999999999E-2</v>
      </c>
      <c r="R80" s="60">
        <v>2.3980000000000001E-2</v>
      </c>
      <c r="S80" s="61" t="s">
        <v>254</v>
      </c>
      <c r="T80" s="61">
        <v>0.1246</v>
      </c>
      <c r="U80" s="60">
        <v>1.1990000000000001E-2</v>
      </c>
      <c r="V80" s="60">
        <v>1.2970000000000001E-2</v>
      </c>
      <c r="W80" s="60">
        <v>8.6669999999999997E-2</v>
      </c>
      <c r="X80" s="60">
        <v>1.2970000000000001E-2</v>
      </c>
      <c r="Y80" s="311">
        <v>6.8900000000000003E-2</v>
      </c>
    </row>
    <row r="81" spans="1:27" ht="15" customHeight="1">
      <c r="A81" s="12" t="s">
        <v>59</v>
      </c>
      <c r="B81" s="59">
        <v>0.12826000000000001</v>
      </c>
      <c r="C81" s="60">
        <v>8.6370000000000002E-2</v>
      </c>
      <c r="D81" s="60">
        <v>1.8419999999999999E-2</v>
      </c>
      <c r="E81" s="61">
        <v>0.10569000000000001</v>
      </c>
      <c r="F81" s="61">
        <v>7.7549999999999994E-2</v>
      </c>
      <c r="G81" s="61">
        <v>2.7099999999999999E-2</v>
      </c>
      <c r="H81" s="61">
        <v>8.4040000000000004E-2</v>
      </c>
      <c r="I81" s="61">
        <v>8.9499999999999996E-3</v>
      </c>
      <c r="J81" s="60">
        <v>4.2540000000000001E-2</v>
      </c>
      <c r="K81" s="61">
        <v>3.2550000000000003E-2</v>
      </c>
      <c r="L81" s="60">
        <v>5.1999999999999998E-2</v>
      </c>
      <c r="M81" s="61">
        <v>0.1031</v>
      </c>
      <c r="N81" s="61">
        <v>2.879E-2</v>
      </c>
      <c r="O81" s="61">
        <v>7.4310000000000001E-2</v>
      </c>
      <c r="P81" s="60">
        <v>1.7639999999999999E-2</v>
      </c>
      <c r="Q81" s="61">
        <v>2.827E-2</v>
      </c>
      <c r="R81" s="60">
        <v>2.529E-2</v>
      </c>
      <c r="S81" s="61">
        <v>1.82E-3</v>
      </c>
      <c r="T81" s="61">
        <v>0.18273</v>
      </c>
      <c r="U81" s="60">
        <v>3.022E-2</v>
      </c>
      <c r="V81" s="60" t="s">
        <v>255</v>
      </c>
      <c r="W81" s="60">
        <v>0.12515000000000001</v>
      </c>
      <c r="X81" s="60">
        <v>2.7099999999999999E-2</v>
      </c>
      <c r="Y81" s="311">
        <v>6.173E-2</v>
      </c>
    </row>
    <row r="82" spans="1:27" ht="15" customHeight="1">
      <c r="A82" s="12" t="s">
        <v>60</v>
      </c>
      <c r="B82" s="59">
        <v>0.10667</v>
      </c>
      <c r="C82" s="60">
        <v>0.20036999999999999</v>
      </c>
      <c r="D82" s="60" t="s">
        <v>254</v>
      </c>
      <c r="E82" s="61">
        <v>7.4069999999999997E-2</v>
      </c>
      <c r="F82" s="61">
        <v>6.2960000000000002E-2</v>
      </c>
      <c r="G82" s="61">
        <v>6.1109999999999998E-2</v>
      </c>
      <c r="H82" s="61">
        <v>5.1110000000000003E-2</v>
      </c>
      <c r="I82" s="61" t="s">
        <v>254</v>
      </c>
      <c r="J82" s="60">
        <v>5.1110000000000003E-2</v>
      </c>
      <c r="K82" s="61" t="s">
        <v>254</v>
      </c>
      <c r="L82" s="60">
        <v>7.4069999999999997E-2</v>
      </c>
      <c r="M82" s="61">
        <v>0.11</v>
      </c>
      <c r="N82" s="61">
        <v>3.1480000000000001E-2</v>
      </c>
      <c r="O82" s="61">
        <v>7.8520000000000006E-2</v>
      </c>
      <c r="P82" s="60">
        <v>5.3330000000000002E-2</v>
      </c>
      <c r="Q82" s="61">
        <v>5.4440000000000002E-2</v>
      </c>
      <c r="R82" s="60">
        <v>4.3700000000000003E-2</v>
      </c>
      <c r="S82" s="61" t="s">
        <v>255</v>
      </c>
      <c r="T82" s="61">
        <v>3.4810000000000001E-2</v>
      </c>
      <c r="U82" s="60" t="s">
        <v>254</v>
      </c>
      <c r="V82" s="60" t="s">
        <v>254</v>
      </c>
      <c r="W82" s="60">
        <v>1.111E-2</v>
      </c>
      <c r="X82" s="60">
        <v>2.3699999999999999E-2</v>
      </c>
      <c r="Y82" s="311">
        <v>7.2959999999999997E-2</v>
      </c>
    </row>
    <row r="83" spans="1:27" ht="15" customHeight="1">
      <c r="A83" s="12" t="s">
        <v>61</v>
      </c>
      <c r="B83" s="59">
        <v>0.12655</v>
      </c>
      <c r="C83" s="60">
        <v>0.15698999999999999</v>
      </c>
      <c r="D83" s="60">
        <v>3.3779999999999998E-2</v>
      </c>
      <c r="E83" s="61">
        <v>0.14177000000000001</v>
      </c>
      <c r="F83" s="61">
        <v>8.8489999999999999E-2</v>
      </c>
      <c r="G83" s="61">
        <v>3.0450000000000001E-2</v>
      </c>
      <c r="H83" s="61">
        <v>6.565E-2</v>
      </c>
      <c r="I83" s="61" t="s">
        <v>254</v>
      </c>
      <c r="J83" s="60">
        <v>4.7100000000000003E-2</v>
      </c>
      <c r="K83" s="61">
        <v>1.8550000000000001E-2</v>
      </c>
      <c r="L83" s="60">
        <v>4.6620000000000002E-2</v>
      </c>
      <c r="M83" s="61">
        <v>0.12084</v>
      </c>
      <c r="N83" s="61">
        <v>3.3779999999999998E-2</v>
      </c>
      <c r="O83" s="61">
        <v>8.7059999999999998E-2</v>
      </c>
      <c r="P83" s="60">
        <v>2.9499999999999998E-2</v>
      </c>
      <c r="Q83" s="61">
        <v>3.4729999999999997E-2</v>
      </c>
      <c r="R83" s="60">
        <v>4.2340000000000003E-2</v>
      </c>
      <c r="S83" s="61" t="s">
        <v>254</v>
      </c>
      <c r="T83" s="61">
        <v>4.3770000000000003E-2</v>
      </c>
      <c r="U83" s="60" t="s">
        <v>254</v>
      </c>
      <c r="V83" s="60" t="s">
        <v>254</v>
      </c>
      <c r="W83" s="60">
        <v>4.3770000000000003E-2</v>
      </c>
      <c r="X83" s="60" t="s">
        <v>254</v>
      </c>
      <c r="Y83" s="311">
        <v>3.8530000000000002E-2</v>
      </c>
    </row>
    <row r="84" spans="1:27" ht="15" customHeight="1">
      <c r="A84" s="12" t="s">
        <v>62</v>
      </c>
      <c r="B84" s="59">
        <v>4.5199999999999997E-2</v>
      </c>
      <c r="C84" s="60">
        <v>0.30498999999999998</v>
      </c>
      <c r="D84" s="60" t="s">
        <v>254</v>
      </c>
      <c r="E84" s="61">
        <v>3.79E-3</v>
      </c>
      <c r="F84" s="61" t="s">
        <v>254</v>
      </c>
      <c r="G84" s="61">
        <v>6.8269999999999997E-2</v>
      </c>
      <c r="H84" s="61" t="s">
        <v>254</v>
      </c>
      <c r="I84" s="61" t="s">
        <v>254</v>
      </c>
      <c r="J84" s="60" t="s">
        <v>254</v>
      </c>
      <c r="K84" s="61" t="s">
        <v>254</v>
      </c>
      <c r="L84" s="60">
        <v>2.528E-2</v>
      </c>
      <c r="M84" s="61">
        <v>0.13148000000000001</v>
      </c>
      <c r="N84" s="61">
        <v>3.635E-2</v>
      </c>
      <c r="O84" s="61">
        <v>9.5130000000000006E-2</v>
      </c>
      <c r="P84" s="60">
        <v>7.2690000000000005E-2</v>
      </c>
      <c r="Q84" s="61">
        <v>0.12989999999999999</v>
      </c>
      <c r="R84" s="60">
        <v>8.5650000000000004E-2</v>
      </c>
      <c r="S84" s="61" t="s">
        <v>254</v>
      </c>
      <c r="T84" s="61" t="s">
        <v>254</v>
      </c>
      <c r="U84" s="60" t="s">
        <v>254</v>
      </c>
      <c r="V84" s="60" t="s">
        <v>254</v>
      </c>
      <c r="W84" s="60" t="s">
        <v>254</v>
      </c>
      <c r="X84" s="60" t="s">
        <v>254</v>
      </c>
      <c r="Y84" s="311">
        <v>0.13274</v>
      </c>
    </row>
    <row r="85" spans="1:27" ht="15" customHeight="1">
      <c r="A85" s="12" t="s">
        <v>63</v>
      </c>
      <c r="B85" s="59">
        <v>9.2030000000000001E-2</v>
      </c>
      <c r="C85" s="60">
        <v>0.22297</v>
      </c>
      <c r="D85" s="60" t="s">
        <v>254</v>
      </c>
      <c r="E85" s="61">
        <v>4.752E-2</v>
      </c>
      <c r="F85" s="61">
        <v>2.171E-2</v>
      </c>
      <c r="G85" s="61">
        <v>5.1749999999999997E-2</v>
      </c>
      <c r="H85" s="61">
        <v>3.8640000000000001E-2</v>
      </c>
      <c r="I85" s="61" t="s">
        <v>254</v>
      </c>
      <c r="J85" s="60">
        <v>2.3349999999999999E-2</v>
      </c>
      <c r="K85" s="61">
        <v>1.529E-2</v>
      </c>
      <c r="L85" s="60">
        <v>3.9600000000000003E-2</v>
      </c>
      <c r="M85" s="61">
        <v>0.10909000000000001</v>
      </c>
      <c r="N85" s="61">
        <v>3.1269999999999999E-2</v>
      </c>
      <c r="O85" s="61">
        <v>7.7829999999999996E-2</v>
      </c>
      <c r="P85" s="60">
        <v>4.1099999999999998E-2</v>
      </c>
      <c r="Q85" s="61">
        <v>9.6259999999999998E-2</v>
      </c>
      <c r="R85" s="60">
        <v>6.062E-2</v>
      </c>
      <c r="S85" s="61" t="s">
        <v>254</v>
      </c>
      <c r="T85" s="61">
        <v>6.8540000000000004E-2</v>
      </c>
      <c r="U85" s="60">
        <v>6.5500000000000003E-3</v>
      </c>
      <c r="V85" s="60" t="s">
        <v>254</v>
      </c>
      <c r="W85" s="60">
        <v>3.9600000000000003E-2</v>
      </c>
      <c r="X85" s="60">
        <v>2.239E-2</v>
      </c>
      <c r="Y85" s="311">
        <v>0.11019</v>
      </c>
    </row>
    <row r="86" spans="1:27" ht="15" customHeight="1">
      <c r="A86" s="12" t="s">
        <v>64</v>
      </c>
      <c r="B86" s="59">
        <v>0.11735</v>
      </c>
      <c r="C86" s="60">
        <v>9.3429999999999999E-2</v>
      </c>
      <c r="D86" s="60" t="s">
        <v>254</v>
      </c>
      <c r="E86" s="61">
        <v>6.1159999999999999E-2</v>
      </c>
      <c r="F86" s="61">
        <v>8.1920000000000007E-2</v>
      </c>
      <c r="G86" s="61">
        <v>5.6189999999999997E-2</v>
      </c>
      <c r="H86" s="61">
        <v>9.2759999999999995E-2</v>
      </c>
      <c r="I86" s="61">
        <v>1.0829999999999999E-2</v>
      </c>
      <c r="J86" s="60">
        <v>6.3869999999999996E-2</v>
      </c>
      <c r="K86" s="61">
        <v>1.805E-2</v>
      </c>
      <c r="L86" s="60">
        <v>8.9370000000000005E-2</v>
      </c>
      <c r="M86" s="61">
        <v>0.14376</v>
      </c>
      <c r="N86" s="61">
        <v>2.8660000000000001E-2</v>
      </c>
      <c r="O86" s="61">
        <v>0.11509999999999999</v>
      </c>
      <c r="P86" s="60">
        <v>1.805E-2</v>
      </c>
      <c r="Q86" s="61">
        <v>3.7690000000000001E-2</v>
      </c>
      <c r="R86" s="60">
        <v>2.528E-2</v>
      </c>
      <c r="S86" s="61" t="s">
        <v>254</v>
      </c>
      <c r="T86" s="61">
        <v>0.12255000000000001</v>
      </c>
      <c r="U86" s="60" t="s">
        <v>254</v>
      </c>
      <c r="V86" s="60" t="s">
        <v>254</v>
      </c>
      <c r="W86" s="60">
        <v>4.8520000000000001E-2</v>
      </c>
      <c r="X86" s="60">
        <v>7.4020000000000002E-2</v>
      </c>
      <c r="Y86" s="311">
        <v>6.0479999999999999E-2</v>
      </c>
    </row>
    <row r="87" spans="1:27" ht="15" customHeight="1">
      <c r="A87" s="12" t="s">
        <v>65</v>
      </c>
      <c r="B87" s="59">
        <v>9.9820000000000006E-2</v>
      </c>
      <c r="C87" s="60">
        <v>0.14607000000000001</v>
      </c>
      <c r="D87" s="60">
        <v>5.6270000000000001E-2</v>
      </c>
      <c r="E87" s="61">
        <v>0.12706000000000001</v>
      </c>
      <c r="F87" s="61">
        <v>5.8840000000000003E-2</v>
      </c>
      <c r="G87" s="61">
        <v>5.4600000000000003E-2</v>
      </c>
      <c r="H87" s="61">
        <v>6.2560000000000004E-2</v>
      </c>
      <c r="I87" s="61">
        <v>1.9300000000000001E-3</v>
      </c>
      <c r="J87" s="60">
        <v>4.2270000000000002E-2</v>
      </c>
      <c r="K87" s="61">
        <v>1.8370000000000001E-2</v>
      </c>
      <c r="L87" s="60">
        <v>3.7900000000000003E-2</v>
      </c>
      <c r="M87" s="61">
        <v>0.12808</v>
      </c>
      <c r="N87" s="61">
        <v>2.7619999999999999E-2</v>
      </c>
      <c r="O87" s="61">
        <v>0.10045999999999999</v>
      </c>
      <c r="P87" s="60">
        <v>1.9779999999999999E-2</v>
      </c>
      <c r="Q87" s="61">
        <v>4.6379999999999998E-2</v>
      </c>
      <c r="R87" s="60">
        <v>4.573E-2</v>
      </c>
      <c r="S87" s="61" t="s">
        <v>254</v>
      </c>
      <c r="T87" s="61">
        <v>5.5370000000000003E-2</v>
      </c>
      <c r="U87" s="60">
        <v>2.98E-2</v>
      </c>
      <c r="V87" s="60" t="s">
        <v>254</v>
      </c>
      <c r="W87" s="60">
        <v>2.5569999999999999E-2</v>
      </c>
      <c r="X87" s="60" t="s">
        <v>254</v>
      </c>
      <c r="Y87" s="311">
        <v>6.1539999999999997E-2</v>
      </c>
    </row>
    <row r="88" spans="1:27" ht="15" customHeight="1">
      <c r="A88" s="12" t="s">
        <v>66</v>
      </c>
      <c r="B88" s="59">
        <v>0.16089000000000001</v>
      </c>
      <c r="C88" s="60">
        <v>6.7280000000000006E-2</v>
      </c>
      <c r="D88" s="60" t="s">
        <v>254</v>
      </c>
      <c r="E88" s="61">
        <v>0.13395000000000001</v>
      </c>
      <c r="F88" s="61">
        <v>9.2689999999999995E-2</v>
      </c>
      <c r="G88" s="61">
        <v>7.2359999999999994E-2</v>
      </c>
      <c r="H88" s="61">
        <v>0.11423999999999999</v>
      </c>
      <c r="I88" s="61">
        <v>4.0000000000000001E-3</v>
      </c>
      <c r="J88" s="60">
        <v>6.7589999999999997E-2</v>
      </c>
      <c r="K88" s="61">
        <v>4.265E-2</v>
      </c>
      <c r="L88" s="60">
        <v>5.389E-2</v>
      </c>
      <c r="M88" s="61">
        <v>7.7600000000000002E-2</v>
      </c>
      <c r="N88" s="61">
        <v>2.0629999999999999E-2</v>
      </c>
      <c r="O88" s="61">
        <v>5.697E-2</v>
      </c>
      <c r="P88" s="60">
        <v>2.2939999999999999E-2</v>
      </c>
      <c r="Q88" s="61">
        <v>2.9250000000000002E-2</v>
      </c>
      <c r="R88" s="60">
        <v>1.5089999999999999E-2</v>
      </c>
      <c r="S88" s="61" t="s">
        <v>254</v>
      </c>
      <c r="T88" s="61">
        <v>0.10761999999999999</v>
      </c>
      <c r="U88" s="60">
        <v>6.4700000000000001E-3</v>
      </c>
      <c r="V88" s="60">
        <v>6.4700000000000001E-3</v>
      </c>
      <c r="W88" s="60">
        <v>9.4689999999999996E-2</v>
      </c>
      <c r="X88" s="60" t="s">
        <v>254</v>
      </c>
      <c r="Y88" s="311">
        <v>5.219E-2</v>
      </c>
    </row>
    <row r="89" spans="1:27" ht="15" customHeight="1" thickBot="1">
      <c r="A89" s="18" t="s">
        <v>78</v>
      </c>
      <c r="B89" s="62">
        <v>0.10639999999999999</v>
      </c>
      <c r="C89" s="63">
        <v>0.14001</v>
      </c>
      <c r="D89" s="63">
        <v>1.132E-2</v>
      </c>
      <c r="E89" s="64">
        <v>6.812E-2</v>
      </c>
      <c r="F89" s="64">
        <v>0.10298</v>
      </c>
      <c r="G89" s="64">
        <v>5.4460000000000001E-2</v>
      </c>
      <c r="H89" s="64">
        <v>6.5060000000000007E-2</v>
      </c>
      <c r="I89" s="64">
        <v>5.0299999999999997E-3</v>
      </c>
      <c r="J89" s="63">
        <v>4.4209999999999999E-2</v>
      </c>
      <c r="K89" s="64">
        <v>1.5820000000000001E-2</v>
      </c>
      <c r="L89" s="63">
        <v>4.5650000000000003E-2</v>
      </c>
      <c r="M89" s="64">
        <v>0.12096</v>
      </c>
      <c r="N89" s="64">
        <v>2.0310000000000002E-2</v>
      </c>
      <c r="O89" s="64">
        <v>0.10065</v>
      </c>
      <c r="P89" s="63">
        <v>3.7560000000000003E-2</v>
      </c>
      <c r="Q89" s="64">
        <v>4.5469999999999997E-2</v>
      </c>
      <c r="R89" s="63">
        <v>5.4100000000000002E-2</v>
      </c>
      <c r="S89" s="64" t="s">
        <v>254</v>
      </c>
      <c r="T89" s="64">
        <v>9.0399999999999994E-2</v>
      </c>
      <c r="U89" s="63">
        <v>3.2399999999999998E-3</v>
      </c>
      <c r="V89" s="63">
        <v>1.9769999999999999E-2</v>
      </c>
      <c r="W89" s="63">
        <v>6.021E-2</v>
      </c>
      <c r="X89" s="63">
        <v>7.1900000000000002E-3</v>
      </c>
      <c r="Y89" s="65">
        <v>5.7509999999999999E-2</v>
      </c>
    </row>
    <row r="91" spans="1:27" ht="15.75" thickBot="1"/>
    <row r="92" spans="1:27" ht="15.75" thickBot="1">
      <c r="B92" s="361" t="s">
        <v>154</v>
      </c>
      <c r="C92" s="363" t="s">
        <v>155</v>
      </c>
      <c r="D92" s="364"/>
      <c r="E92" s="364"/>
      <c r="F92" s="364"/>
      <c r="G92" s="364"/>
      <c r="H92" s="364"/>
      <c r="I92" s="365"/>
      <c r="J92" s="366" t="s">
        <v>156</v>
      </c>
      <c r="K92" s="367"/>
      <c r="L92" s="367"/>
      <c r="M92" s="367"/>
      <c r="N92" s="367"/>
      <c r="O92" s="367"/>
      <c r="P92" s="367"/>
      <c r="Q92" s="368"/>
      <c r="R92" s="358" t="s">
        <v>157</v>
      </c>
      <c r="S92" s="358"/>
      <c r="T92" s="358"/>
      <c r="U92" s="358"/>
      <c r="V92" s="358"/>
      <c r="W92" s="358"/>
      <c r="X92" s="358"/>
      <c r="Y92" s="358"/>
      <c r="Z92" s="353" t="s">
        <v>158</v>
      </c>
      <c r="AA92" s="355" t="s">
        <v>159</v>
      </c>
    </row>
    <row r="93" spans="1:27" ht="36" customHeight="1" thickBot="1">
      <c r="A93" s="9" t="s">
        <v>79</v>
      </c>
      <c r="B93" s="362"/>
      <c r="C93" s="66" t="s">
        <v>137</v>
      </c>
      <c r="D93" s="67" t="s">
        <v>160</v>
      </c>
      <c r="E93" s="67" t="s">
        <v>161</v>
      </c>
      <c r="F93" s="67" t="s">
        <v>162</v>
      </c>
      <c r="G93" s="67" t="s">
        <v>163</v>
      </c>
      <c r="H93" s="67" t="s">
        <v>164</v>
      </c>
      <c r="I93" s="68" t="s">
        <v>96</v>
      </c>
      <c r="J93" s="66" t="s">
        <v>165</v>
      </c>
      <c r="K93" s="67" t="s">
        <v>137</v>
      </c>
      <c r="L93" s="67" t="s">
        <v>160</v>
      </c>
      <c r="M93" s="67" t="s">
        <v>161</v>
      </c>
      <c r="N93" s="67" t="s">
        <v>162</v>
      </c>
      <c r="O93" s="67" t="s">
        <v>163</v>
      </c>
      <c r="P93" s="67" t="s">
        <v>164</v>
      </c>
      <c r="Q93" s="68" t="s">
        <v>96</v>
      </c>
      <c r="R93" s="67" t="s">
        <v>166</v>
      </c>
      <c r="S93" s="67" t="s">
        <v>137</v>
      </c>
      <c r="T93" s="67" t="s">
        <v>160</v>
      </c>
      <c r="U93" s="67" t="s">
        <v>161</v>
      </c>
      <c r="V93" s="67" t="s">
        <v>162</v>
      </c>
      <c r="W93" s="67" t="s">
        <v>163</v>
      </c>
      <c r="X93" s="67" t="s">
        <v>164</v>
      </c>
      <c r="Y93" s="67" t="s">
        <v>96</v>
      </c>
      <c r="Z93" s="354"/>
      <c r="AA93" s="356"/>
    </row>
    <row r="94" spans="1:27">
      <c r="A94" s="12" t="s">
        <v>56</v>
      </c>
      <c r="B94" s="69">
        <v>0.94</v>
      </c>
      <c r="C94" s="69" t="s">
        <v>254</v>
      </c>
      <c r="D94" s="70">
        <v>0.83</v>
      </c>
      <c r="E94" s="70">
        <v>0.83</v>
      </c>
      <c r="F94" s="70">
        <v>0.82</v>
      </c>
      <c r="G94" s="70" t="s">
        <v>254</v>
      </c>
      <c r="H94" s="70">
        <v>0.76</v>
      </c>
      <c r="I94" s="71">
        <v>0.91</v>
      </c>
      <c r="J94" s="69">
        <v>0.78</v>
      </c>
      <c r="K94" s="70">
        <v>0.77</v>
      </c>
      <c r="L94" s="70">
        <v>0.86</v>
      </c>
      <c r="M94" s="70">
        <v>0.74</v>
      </c>
      <c r="N94" s="70">
        <v>0.85</v>
      </c>
      <c r="O94" s="70">
        <v>0.88</v>
      </c>
      <c r="P94" s="70">
        <v>0.87</v>
      </c>
      <c r="Q94" s="71">
        <v>1</v>
      </c>
      <c r="R94" s="70">
        <v>0.77</v>
      </c>
      <c r="S94" s="70">
        <v>0.82</v>
      </c>
      <c r="T94" s="70">
        <v>0.78</v>
      </c>
      <c r="U94" s="70">
        <v>0.88</v>
      </c>
      <c r="V94" s="70">
        <v>0.84</v>
      </c>
      <c r="W94" s="70" t="s">
        <v>254</v>
      </c>
      <c r="X94" s="70">
        <v>0.94</v>
      </c>
      <c r="Y94" s="70">
        <v>0.8</v>
      </c>
      <c r="Z94" s="325">
        <v>0.61</v>
      </c>
      <c r="AA94" s="71">
        <v>1</v>
      </c>
    </row>
    <row r="95" spans="1:27">
      <c r="A95" s="12" t="s">
        <v>57</v>
      </c>
      <c r="B95" s="69">
        <v>0.9</v>
      </c>
      <c r="C95" s="69">
        <v>0.93</v>
      </c>
      <c r="D95" s="70">
        <v>1</v>
      </c>
      <c r="E95" s="70">
        <v>0.84</v>
      </c>
      <c r="F95" s="70">
        <v>0.85</v>
      </c>
      <c r="G95" s="70">
        <v>0.69</v>
      </c>
      <c r="H95" s="70">
        <v>0.86</v>
      </c>
      <c r="I95" s="71">
        <v>1</v>
      </c>
      <c r="J95" s="69">
        <v>0.79</v>
      </c>
      <c r="K95" s="70">
        <v>0.75</v>
      </c>
      <c r="L95" s="70">
        <v>0.86</v>
      </c>
      <c r="M95" s="70">
        <v>0.77</v>
      </c>
      <c r="N95" s="70">
        <v>0.78</v>
      </c>
      <c r="O95" s="70">
        <v>0.71</v>
      </c>
      <c r="P95" s="70">
        <v>0.76</v>
      </c>
      <c r="Q95" s="71">
        <v>1</v>
      </c>
      <c r="R95" s="70">
        <v>0.85</v>
      </c>
      <c r="S95" s="70">
        <v>0.85</v>
      </c>
      <c r="T95" s="70">
        <v>0.92</v>
      </c>
      <c r="U95" s="70">
        <v>0.57999999999999996</v>
      </c>
      <c r="V95" s="70">
        <v>0.85</v>
      </c>
      <c r="W95" s="70">
        <v>0.45</v>
      </c>
      <c r="X95" s="70">
        <v>1</v>
      </c>
      <c r="Y95" s="70">
        <v>0.96</v>
      </c>
      <c r="Z95" s="325">
        <v>0.76</v>
      </c>
      <c r="AA95" s="71">
        <v>1</v>
      </c>
    </row>
    <row r="96" spans="1:27">
      <c r="A96" s="12" t="s">
        <v>58</v>
      </c>
      <c r="B96" s="69">
        <v>0.9</v>
      </c>
      <c r="C96" s="69">
        <v>0.79</v>
      </c>
      <c r="D96" s="70">
        <v>0.91</v>
      </c>
      <c r="E96" s="70">
        <v>0.8</v>
      </c>
      <c r="F96" s="70">
        <v>0.8</v>
      </c>
      <c r="G96" s="70">
        <v>0.71</v>
      </c>
      <c r="H96" s="70">
        <v>0.89</v>
      </c>
      <c r="I96" s="71">
        <v>0.99</v>
      </c>
      <c r="J96" s="69">
        <v>0.76</v>
      </c>
      <c r="K96" s="70">
        <v>0.8</v>
      </c>
      <c r="L96" s="70">
        <v>0.85</v>
      </c>
      <c r="M96" s="70">
        <v>0.81</v>
      </c>
      <c r="N96" s="70">
        <v>0.78</v>
      </c>
      <c r="O96" s="70">
        <v>0.51</v>
      </c>
      <c r="P96" s="70">
        <v>0.9</v>
      </c>
      <c r="Q96" s="71">
        <v>1</v>
      </c>
      <c r="R96" s="70">
        <v>0.87</v>
      </c>
      <c r="S96" s="70">
        <v>0.83</v>
      </c>
      <c r="T96" s="70">
        <v>0.83</v>
      </c>
      <c r="U96" s="70">
        <v>0.78</v>
      </c>
      <c r="V96" s="70">
        <v>0.86</v>
      </c>
      <c r="W96" s="70" t="s">
        <v>255</v>
      </c>
      <c r="X96" s="70">
        <v>0.85</v>
      </c>
      <c r="Y96" s="70">
        <v>0.79</v>
      </c>
      <c r="Z96" s="325">
        <v>0.8</v>
      </c>
      <c r="AA96" s="71">
        <v>0.92</v>
      </c>
    </row>
    <row r="97" spans="1:27">
      <c r="A97" s="12" t="s">
        <v>59</v>
      </c>
      <c r="B97" s="69">
        <v>0.86</v>
      </c>
      <c r="C97" s="69">
        <v>0.85</v>
      </c>
      <c r="D97" s="70">
        <v>0.84</v>
      </c>
      <c r="E97" s="70">
        <v>0.84</v>
      </c>
      <c r="F97" s="70">
        <v>0.83</v>
      </c>
      <c r="G97" s="70">
        <v>0.6</v>
      </c>
      <c r="H97" s="70">
        <v>0.97</v>
      </c>
      <c r="I97" s="71">
        <v>0.78</v>
      </c>
      <c r="J97" s="69">
        <v>0.78</v>
      </c>
      <c r="K97" s="70">
        <v>0.83</v>
      </c>
      <c r="L97" s="70">
        <v>0.89</v>
      </c>
      <c r="M97" s="70">
        <v>0.79</v>
      </c>
      <c r="N97" s="70">
        <v>0.78</v>
      </c>
      <c r="O97" s="70">
        <v>0.47</v>
      </c>
      <c r="P97" s="70">
        <v>0.8</v>
      </c>
      <c r="Q97" s="71">
        <v>0.85</v>
      </c>
      <c r="R97" s="70">
        <v>0.83</v>
      </c>
      <c r="S97" s="70">
        <v>0.83</v>
      </c>
      <c r="T97" s="70">
        <v>0.91</v>
      </c>
      <c r="U97" s="70">
        <v>0.82</v>
      </c>
      <c r="V97" s="70">
        <v>0.83</v>
      </c>
      <c r="W97" s="70">
        <v>0.84</v>
      </c>
      <c r="X97" s="70" t="s">
        <v>255</v>
      </c>
      <c r="Y97" s="70">
        <v>0.8</v>
      </c>
      <c r="Z97" s="325">
        <v>0.89</v>
      </c>
      <c r="AA97" s="71">
        <v>0.96</v>
      </c>
    </row>
    <row r="98" spans="1:27">
      <c r="A98" s="12" t="s">
        <v>60</v>
      </c>
      <c r="B98" s="69">
        <v>0.88</v>
      </c>
      <c r="C98" s="69" t="s">
        <v>254</v>
      </c>
      <c r="D98" s="70">
        <v>0.91</v>
      </c>
      <c r="E98" s="70">
        <v>0.85</v>
      </c>
      <c r="F98" s="70">
        <v>0.88</v>
      </c>
      <c r="G98" s="70">
        <v>0.77</v>
      </c>
      <c r="H98" s="70">
        <v>0.89</v>
      </c>
      <c r="I98" s="71" t="s">
        <v>254</v>
      </c>
      <c r="J98" s="69">
        <v>0.57999999999999996</v>
      </c>
      <c r="K98" s="70">
        <v>0.82</v>
      </c>
      <c r="L98" s="70" t="s">
        <v>254</v>
      </c>
      <c r="M98" s="70">
        <v>0.84</v>
      </c>
      <c r="N98" s="70">
        <v>0.78</v>
      </c>
      <c r="O98" s="70">
        <v>0.75</v>
      </c>
      <c r="P98" s="70">
        <v>1</v>
      </c>
      <c r="Q98" s="71">
        <v>1</v>
      </c>
      <c r="R98" s="70">
        <v>0.87</v>
      </c>
      <c r="S98" s="70" t="s">
        <v>255</v>
      </c>
      <c r="T98" s="70">
        <v>0.86</v>
      </c>
      <c r="U98" s="70">
        <v>0.87</v>
      </c>
      <c r="V98" s="70">
        <v>0.88</v>
      </c>
      <c r="W98" s="70">
        <v>0.67</v>
      </c>
      <c r="X98" s="70" t="s">
        <v>254</v>
      </c>
      <c r="Y98" s="70">
        <v>0.73</v>
      </c>
      <c r="Z98" s="325" t="s">
        <v>254</v>
      </c>
      <c r="AA98" s="71" t="s">
        <v>256</v>
      </c>
    </row>
    <row r="99" spans="1:27">
      <c r="A99" s="12" t="s">
        <v>61</v>
      </c>
      <c r="B99" s="69">
        <v>0.92</v>
      </c>
      <c r="C99" s="69" t="s">
        <v>254</v>
      </c>
      <c r="D99" s="70">
        <v>0.89</v>
      </c>
      <c r="E99" s="70">
        <v>0.77</v>
      </c>
      <c r="F99" s="70">
        <v>0.84</v>
      </c>
      <c r="G99" s="70">
        <v>0.93</v>
      </c>
      <c r="H99" s="70">
        <v>0.97</v>
      </c>
      <c r="I99" s="71">
        <v>0.98</v>
      </c>
      <c r="J99" s="69">
        <v>0.82</v>
      </c>
      <c r="K99" s="70">
        <v>0.93</v>
      </c>
      <c r="L99" s="70">
        <v>0.97</v>
      </c>
      <c r="M99" s="70">
        <v>0.68</v>
      </c>
      <c r="N99" s="70">
        <v>0.79</v>
      </c>
      <c r="O99" s="70">
        <v>0.9</v>
      </c>
      <c r="P99" s="70">
        <v>1</v>
      </c>
      <c r="Q99" s="71">
        <v>0.93</v>
      </c>
      <c r="R99" s="70">
        <v>0.77</v>
      </c>
      <c r="S99" s="70">
        <v>0.73</v>
      </c>
      <c r="T99" s="70">
        <v>0.95</v>
      </c>
      <c r="U99" s="70">
        <v>0.94</v>
      </c>
      <c r="V99" s="70">
        <v>0.85</v>
      </c>
      <c r="W99" s="70">
        <v>0.8</v>
      </c>
      <c r="X99" s="70">
        <v>0.98</v>
      </c>
      <c r="Y99" s="70">
        <v>0.84</v>
      </c>
      <c r="Z99" s="325">
        <v>0.75</v>
      </c>
      <c r="AA99" s="71">
        <v>0.98</v>
      </c>
    </row>
    <row r="100" spans="1:27">
      <c r="A100" s="12" t="s">
        <v>62</v>
      </c>
      <c r="B100" s="69" t="s">
        <v>254</v>
      </c>
      <c r="C100" s="69" t="s">
        <v>254</v>
      </c>
      <c r="D100" s="70" t="s">
        <v>254</v>
      </c>
      <c r="E100" s="70" t="s">
        <v>254</v>
      </c>
      <c r="F100" s="70" t="s">
        <v>254</v>
      </c>
      <c r="G100" s="70" t="s">
        <v>254</v>
      </c>
      <c r="H100" s="70" t="s">
        <v>254</v>
      </c>
      <c r="I100" s="71" t="s">
        <v>254</v>
      </c>
      <c r="J100" s="69">
        <v>0.72</v>
      </c>
      <c r="K100" s="70" t="s">
        <v>254</v>
      </c>
      <c r="L100" s="70" t="s">
        <v>255</v>
      </c>
      <c r="M100" s="70">
        <v>0.66</v>
      </c>
      <c r="N100" s="70" t="s">
        <v>254</v>
      </c>
      <c r="O100" s="70" t="s">
        <v>254</v>
      </c>
      <c r="P100" s="70" t="s">
        <v>254</v>
      </c>
      <c r="Q100" s="71" t="s">
        <v>254</v>
      </c>
      <c r="R100" s="70">
        <v>0.87</v>
      </c>
      <c r="S100" s="70" t="s">
        <v>254</v>
      </c>
      <c r="T100" s="70" t="s">
        <v>254</v>
      </c>
      <c r="U100" s="70">
        <v>0.8</v>
      </c>
      <c r="V100" s="70">
        <v>0.87</v>
      </c>
      <c r="W100" s="70" t="s">
        <v>254</v>
      </c>
      <c r="X100" s="70">
        <v>0.94</v>
      </c>
      <c r="Y100" s="70" t="s">
        <v>254</v>
      </c>
      <c r="Z100" s="325" t="s">
        <v>254</v>
      </c>
      <c r="AA100" s="71" t="s">
        <v>256</v>
      </c>
    </row>
    <row r="101" spans="1:27">
      <c r="A101" s="12" t="s">
        <v>63</v>
      </c>
      <c r="B101" s="69">
        <v>0.83</v>
      </c>
      <c r="C101" s="69">
        <v>0.85</v>
      </c>
      <c r="D101" s="70">
        <v>0.67</v>
      </c>
      <c r="E101" s="70">
        <v>0.8</v>
      </c>
      <c r="F101" s="70">
        <v>0.77</v>
      </c>
      <c r="G101" s="70">
        <v>0.56000000000000005</v>
      </c>
      <c r="H101" s="70">
        <v>0.94</v>
      </c>
      <c r="I101" s="71">
        <v>0.92</v>
      </c>
      <c r="J101" s="69">
        <v>0.78</v>
      </c>
      <c r="K101" s="70">
        <v>0.77</v>
      </c>
      <c r="L101" s="70">
        <v>0.99</v>
      </c>
      <c r="M101" s="70">
        <v>0.91</v>
      </c>
      <c r="N101" s="70">
        <v>0.79</v>
      </c>
      <c r="O101" s="70">
        <v>0.8</v>
      </c>
      <c r="P101" s="70">
        <v>0.79</v>
      </c>
      <c r="Q101" s="71">
        <v>1</v>
      </c>
      <c r="R101" s="70">
        <v>0.88</v>
      </c>
      <c r="S101" s="70">
        <v>0.93</v>
      </c>
      <c r="T101" s="70">
        <v>0.9</v>
      </c>
      <c r="U101" s="70">
        <v>0.86</v>
      </c>
      <c r="V101" s="70">
        <v>0.83</v>
      </c>
      <c r="W101" s="70" t="s">
        <v>255</v>
      </c>
      <c r="X101" s="70">
        <v>0.9</v>
      </c>
      <c r="Y101" s="70">
        <v>0.84</v>
      </c>
      <c r="Z101" s="325">
        <v>0.78</v>
      </c>
      <c r="AA101" s="71" t="s">
        <v>257</v>
      </c>
    </row>
    <row r="102" spans="1:27">
      <c r="A102" s="12" t="s">
        <v>64</v>
      </c>
      <c r="B102" s="69">
        <v>0.92</v>
      </c>
      <c r="C102" s="69">
        <v>0.86</v>
      </c>
      <c r="D102" s="70">
        <v>0.78</v>
      </c>
      <c r="E102" s="70">
        <v>0.9</v>
      </c>
      <c r="F102" s="70">
        <v>0.84</v>
      </c>
      <c r="G102" s="70">
        <v>0.86</v>
      </c>
      <c r="H102" s="70">
        <v>0.64</v>
      </c>
      <c r="I102" s="71">
        <v>0.99</v>
      </c>
      <c r="J102" s="69">
        <v>0.9</v>
      </c>
      <c r="K102" s="70">
        <v>0.84</v>
      </c>
      <c r="L102" s="70">
        <v>0.74</v>
      </c>
      <c r="M102" s="70">
        <v>0.83</v>
      </c>
      <c r="N102" s="70">
        <v>0.79</v>
      </c>
      <c r="O102" s="70">
        <v>0.88</v>
      </c>
      <c r="P102" s="70">
        <v>0.74</v>
      </c>
      <c r="Q102" s="71">
        <v>1</v>
      </c>
      <c r="R102" s="70">
        <v>0.85</v>
      </c>
      <c r="S102" s="70">
        <v>0.88</v>
      </c>
      <c r="T102" s="70" t="s">
        <v>255</v>
      </c>
      <c r="U102" s="70">
        <v>0.87</v>
      </c>
      <c r="V102" s="70">
        <v>0.85</v>
      </c>
      <c r="W102" s="70">
        <v>0.84</v>
      </c>
      <c r="X102" s="70">
        <v>0.65</v>
      </c>
      <c r="Y102" s="70">
        <v>0.88</v>
      </c>
      <c r="Z102" s="325">
        <v>0.9</v>
      </c>
      <c r="AA102" s="71">
        <v>0.76</v>
      </c>
    </row>
    <row r="103" spans="1:27">
      <c r="A103" s="12" t="s">
        <v>65</v>
      </c>
      <c r="B103" s="69">
        <v>0.88</v>
      </c>
      <c r="C103" s="69">
        <v>0.79</v>
      </c>
      <c r="D103" s="70">
        <v>0.82</v>
      </c>
      <c r="E103" s="70">
        <v>0.83</v>
      </c>
      <c r="F103" s="70">
        <v>0.83</v>
      </c>
      <c r="G103" s="70">
        <v>0.74</v>
      </c>
      <c r="H103" s="70">
        <v>0.99</v>
      </c>
      <c r="I103" s="71">
        <v>0.96</v>
      </c>
      <c r="J103" s="69">
        <v>0.68</v>
      </c>
      <c r="K103" s="70">
        <v>0.83</v>
      </c>
      <c r="L103" s="70">
        <v>0.94</v>
      </c>
      <c r="M103" s="70">
        <v>0.78</v>
      </c>
      <c r="N103" s="70">
        <v>0.79</v>
      </c>
      <c r="O103" s="70">
        <v>0.82</v>
      </c>
      <c r="P103" s="70">
        <v>1</v>
      </c>
      <c r="Q103" s="71">
        <v>0.86</v>
      </c>
      <c r="R103" s="70">
        <v>0.88</v>
      </c>
      <c r="S103" s="70">
        <v>0.73</v>
      </c>
      <c r="T103" s="70">
        <v>0.85</v>
      </c>
      <c r="U103" s="70">
        <v>0.77</v>
      </c>
      <c r="V103" s="70">
        <v>0.83</v>
      </c>
      <c r="W103" s="70">
        <v>0.55000000000000004</v>
      </c>
      <c r="X103" s="70">
        <v>0.88</v>
      </c>
      <c r="Y103" s="70">
        <v>0.81</v>
      </c>
      <c r="Z103" s="325">
        <v>0.86</v>
      </c>
      <c r="AA103" s="71">
        <v>0.99</v>
      </c>
    </row>
    <row r="104" spans="1:27">
      <c r="A104" s="12" t="s">
        <v>66</v>
      </c>
      <c r="B104" s="69">
        <v>0.91</v>
      </c>
      <c r="C104" s="69">
        <v>0.77</v>
      </c>
      <c r="D104" s="70">
        <v>0.87</v>
      </c>
      <c r="E104" s="70">
        <v>0.87</v>
      </c>
      <c r="F104" s="70">
        <v>0.81</v>
      </c>
      <c r="G104" s="70">
        <v>0.8</v>
      </c>
      <c r="H104" s="70">
        <v>0.95</v>
      </c>
      <c r="I104" s="71">
        <v>1</v>
      </c>
      <c r="J104" s="69">
        <v>0.65</v>
      </c>
      <c r="K104" s="70">
        <v>0.73</v>
      </c>
      <c r="L104" s="70">
        <v>0.99</v>
      </c>
      <c r="M104" s="70">
        <v>0.78</v>
      </c>
      <c r="N104" s="70">
        <v>0.79</v>
      </c>
      <c r="O104" s="70">
        <v>0.88</v>
      </c>
      <c r="P104" s="70">
        <v>0.96</v>
      </c>
      <c r="Q104" s="71">
        <v>1</v>
      </c>
      <c r="R104" s="70">
        <v>0.79</v>
      </c>
      <c r="S104" s="70">
        <v>0.82</v>
      </c>
      <c r="T104" s="70">
        <v>0.88</v>
      </c>
      <c r="U104" s="70">
        <v>0.79</v>
      </c>
      <c r="V104" s="70">
        <v>0.84</v>
      </c>
      <c r="W104" s="70" t="s">
        <v>255</v>
      </c>
      <c r="X104" s="70">
        <v>1</v>
      </c>
      <c r="Y104" s="70">
        <v>0.87</v>
      </c>
      <c r="Z104" s="325">
        <v>0.76</v>
      </c>
      <c r="AA104" s="71">
        <v>0.98</v>
      </c>
    </row>
    <row r="105" spans="1:27" ht="15.75" thickBot="1">
      <c r="A105" s="18" t="s">
        <v>78</v>
      </c>
      <c r="B105" s="72">
        <v>0.93</v>
      </c>
      <c r="C105" s="72">
        <v>0.8</v>
      </c>
      <c r="D105" s="73">
        <v>0.75</v>
      </c>
      <c r="E105" s="73">
        <v>0.86</v>
      </c>
      <c r="F105" s="73">
        <v>0.78</v>
      </c>
      <c r="G105" s="73">
        <v>0.92</v>
      </c>
      <c r="H105" s="73">
        <v>0.93</v>
      </c>
      <c r="I105" s="74">
        <v>0.94</v>
      </c>
      <c r="J105" s="72">
        <v>0.75</v>
      </c>
      <c r="K105" s="73">
        <v>0.83</v>
      </c>
      <c r="L105" s="73">
        <v>0.93</v>
      </c>
      <c r="M105" s="73">
        <v>0.84</v>
      </c>
      <c r="N105" s="73">
        <v>0.75</v>
      </c>
      <c r="O105" s="73">
        <v>0.88</v>
      </c>
      <c r="P105" s="73">
        <v>0.95</v>
      </c>
      <c r="Q105" s="74">
        <v>0.96</v>
      </c>
      <c r="R105" s="73">
        <v>0.82</v>
      </c>
      <c r="S105" s="73">
        <v>0.71</v>
      </c>
      <c r="T105" s="73">
        <v>0.9</v>
      </c>
      <c r="U105" s="73">
        <v>0.8</v>
      </c>
      <c r="V105" s="73">
        <v>0.82</v>
      </c>
      <c r="W105" s="73" t="s">
        <v>255</v>
      </c>
      <c r="X105" s="73">
        <v>0.94</v>
      </c>
      <c r="Y105" s="73">
        <v>0.94</v>
      </c>
      <c r="Z105" s="326">
        <v>0.73</v>
      </c>
      <c r="AA105" s="74">
        <v>1</v>
      </c>
    </row>
  </sheetData>
  <sheetProtection selectLockedCells="1" selectUnlockedCells="1"/>
  <mergeCells count="9">
    <mergeCell ref="Z92:Z93"/>
    <mergeCell ref="AA92:AA93"/>
    <mergeCell ref="B31:D31"/>
    <mergeCell ref="E31:G31"/>
    <mergeCell ref="H31:J31"/>
    <mergeCell ref="B92:B93"/>
    <mergeCell ref="C92:I92"/>
    <mergeCell ref="J92:Q92"/>
    <mergeCell ref="R92:Y92"/>
  </mergeCells>
  <conditionalFormatting sqref="B2:D13">
    <cfRule type="cellIs" dxfId="17" priority="19" stopIfTrue="1" operator="equal">
      <formula>"*"</formula>
    </cfRule>
    <cfRule type="cellIs" dxfId="16" priority="20" stopIfTrue="1" operator="equal">
      <formula>"n/a"</formula>
    </cfRule>
    <cfRule type="cellIs" dxfId="15" priority="277" stopIfTrue="1" operator="between">
      <formula>0.85</formula>
      <formula>1</formula>
    </cfRule>
    <cfRule type="cellIs" dxfId="14" priority="278" stopIfTrue="1" operator="between">
      <formula>0.75</formula>
      <formula>0.85</formula>
    </cfRule>
    <cfRule type="cellIs" dxfId="13" priority="279" stopIfTrue="1" operator="between">
      <formula>0.65</formula>
      <formula>0.75</formula>
    </cfRule>
    <cfRule type="cellIs" dxfId="12" priority="280" stopIfTrue="1" operator="lessThan">
      <formula>0.65</formula>
    </cfRule>
  </conditionalFormatting>
  <conditionalFormatting sqref="B48:Y59 B94:AA105">
    <cfRule type="cellIs" dxfId="11" priority="3" stopIfTrue="1" operator="equal">
      <formula>"*"</formula>
    </cfRule>
    <cfRule type="cellIs" dxfId="10" priority="4" stopIfTrue="1" operator="equal">
      <formula>"n/a"</formula>
    </cfRule>
    <cfRule type="cellIs" dxfId="9" priority="9" stopIfTrue="1" operator="between">
      <formula>0.85</formula>
      <formula>1</formula>
    </cfRule>
    <cfRule type="cellIs" dxfId="8" priority="10" stopIfTrue="1" operator="between">
      <formula>0.75</formula>
      <formula>0.85</formula>
    </cfRule>
    <cfRule type="cellIs" dxfId="7" priority="11" stopIfTrue="1" operator="between">
      <formula>0.65</formula>
      <formula>0.75</formula>
    </cfRule>
    <cfRule type="cellIs" dxfId="6" priority="12" stopIfTrue="1" operator="lessThan">
      <formula>0.65</formula>
    </cfRule>
  </conditionalFormatting>
  <conditionalFormatting sqref="B63:Y74">
    <cfRule type="cellIs" dxfId="5" priority="1" stopIfTrue="1" operator="equal">
      <formula>"*"</formula>
    </cfRule>
    <cfRule type="cellIs" dxfId="4" priority="2" stopIfTrue="1" operator="equal">
      <formula>"n/a"</formula>
    </cfRule>
    <cfRule type="cellIs" dxfId="3" priority="5" stopIfTrue="1" operator="between">
      <formula>0.85</formula>
      <formula>1</formula>
    </cfRule>
    <cfRule type="cellIs" dxfId="2" priority="6" stopIfTrue="1" operator="between">
      <formula>0.75</formula>
      <formula>0.85</formula>
    </cfRule>
    <cfRule type="cellIs" dxfId="1" priority="7" stopIfTrue="1" operator="between">
      <formula>0.65</formula>
      <formula>0.75</formula>
    </cfRule>
    <cfRule type="cellIs" dxfId="0" priority="8" stopIfTrue="1" operator="lessThan">
      <formula>0.65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2" max="2" width="46.77734375" customWidth="1"/>
  </cols>
  <sheetData>
    <row r="1" spans="1:2" ht="15" customHeight="1">
      <c r="A1" s="1"/>
      <c r="B1" s="2" t="s">
        <v>77</v>
      </c>
    </row>
    <row r="2" spans="1:2" ht="15" customHeight="1">
      <c r="A2" s="3">
        <v>1</v>
      </c>
      <c r="B2" s="4" t="s">
        <v>56</v>
      </c>
    </row>
    <row r="3" spans="1:2" ht="15" customHeight="1">
      <c r="A3" s="3">
        <v>2</v>
      </c>
      <c r="B3" s="4" t="s">
        <v>57</v>
      </c>
    </row>
    <row r="4" spans="1:2" ht="15" customHeight="1">
      <c r="A4" s="3">
        <v>3</v>
      </c>
      <c r="B4" s="4" t="s">
        <v>58</v>
      </c>
    </row>
    <row r="5" spans="1:2" ht="15" customHeight="1">
      <c r="A5" s="3">
        <v>4</v>
      </c>
      <c r="B5" s="4" t="s">
        <v>59</v>
      </c>
    </row>
    <row r="6" spans="1:2" ht="15" customHeight="1">
      <c r="A6" s="3">
        <v>5</v>
      </c>
      <c r="B6" s="4" t="s">
        <v>60</v>
      </c>
    </row>
    <row r="7" spans="1:2" ht="15" customHeight="1">
      <c r="A7" s="3">
        <v>6</v>
      </c>
      <c r="B7" s="4" t="s">
        <v>61</v>
      </c>
    </row>
    <row r="8" spans="1:2" ht="15" customHeight="1">
      <c r="A8" s="3">
        <v>7</v>
      </c>
      <c r="B8" s="4" t="s">
        <v>62</v>
      </c>
    </row>
    <row r="9" spans="1:2" ht="15" customHeight="1">
      <c r="A9" s="3">
        <v>8</v>
      </c>
      <c r="B9" s="4" t="s">
        <v>63</v>
      </c>
    </row>
    <row r="10" spans="1:2" ht="15" customHeight="1">
      <c r="A10" s="3">
        <v>9</v>
      </c>
      <c r="B10" s="4" t="s">
        <v>64</v>
      </c>
    </row>
    <row r="11" spans="1:2" ht="15" customHeight="1">
      <c r="A11" s="3">
        <v>10</v>
      </c>
      <c r="B11" s="4" t="s">
        <v>65</v>
      </c>
    </row>
    <row r="12" spans="1:2" ht="15" customHeight="1">
      <c r="A12" s="3">
        <v>11</v>
      </c>
      <c r="B12" s="4" t="s">
        <v>66</v>
      </c>
    </row>
    <row r="13" spans="1:2" ht="15" customHeight="1" thickBot="1">
      <c r="A13" s="3">
        <v>12</v>
      </c>
      <c r="B13" s="5" t="s">
        <v>78</v>
      </c>
    </row>
    <row r="14" spans="1:2" ht="15.75" thickBot="1"/>
    <row r="15" spans="1:2" ht="15.75" thickBot="1">
      <c r="A15" s="75">
        <v>1</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Deall y data</vt:lpstr>
      <vt:lpstr>Nodiadau esboniadol</vt:lpstr>
      <vt:lpstr>Dewisiwch Sefydliad AB</vt:lpstr>
      <vt:lpstr>ADD (Pwnc)</vt:lpstr>
      <vt:lpstr>ADD (Lefel)</vt:lpstr>
      <vt:lpstr>Data</vt:lpstr>
      <vt:lpstr>Providers</vt:lpstr>
      <vt:lpstr>'ADD (Lefel)'!Print_Area</vt:lpstr>
      <vt:lpstr>'ADD (Pwnc)'!Print_Area</vt:lpstr>
      <vt:lpstr>'Deall y data'!Print_Area</vt:lpstr>
      <vt:lpstr>'Nodiadau esboniadol'!Print_Area</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Swain, Kim (EPS - LGFP)</cp:lastModifiedBy>
  <cp:lastPrinted>2019-02-12T16:12:17Z</cp:lastPrinted>
  <dcterms:created xsi:type="dcterms:W3CDTF">2016-08-17T09:11:56Z</dcterms:created>
  <dcterms:modified xsi:type="dcterms:W3CDTF">2019-02-14T10:38:03Z</dcterms:modified>
</cp:coreProperties>
</file>