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8C" lockStructure="1"/>
  <bookViews>
    <workbookView xWindow="15" yWindow="15" windowWidth="14400" windowHeight="12300"/>
  </bookViews>
  <sheets>
    <sheet name="Deall y data" sheetId="15" r:id="rId1"/>
    <sheet name="Nodiadau esboniadol" sheetId="16" r:id="rId2"/>
    <sheet name="Dewiswch Sefydliad AB" sheetId="19" r:id="rId3"/>
    <sheet name="ADD (Pwnc)" sheetId="13" r:id="rId4"/>
    <sheet name="ADD (Lefel)" sheetId="20" r:id="rId5"/>
    <sheet name="Providers" sheetId="17" state="hidden" r:id="rId6"/>
    <sheet name="Data" sheetId="18" state="hidden" r:id="rId7"/>
  </sheets>
  <definedNames>
    <definedName name="_xlnm.Print_Area" localSheetId="4">'ADD (Lefel)'!$A$1:$O$70</definedName>
    <definedName name="_xlnm.Print_Area" localSheetId="3">'ADD (Pwnc)'!$A$1:$Q$66</definedName>
    <definedName name="_xlnm.Print_Area" localSheetId="0">'Deall y data'!$A$1:$A$88</definedName>
    <definedName name="_xlnm.Print_Area" localSheetId="1">'Nodiadau esboniadol'!$A$1:$A$152</definedName>
  </definedNames>
  <calcPr calcId="145621"/>
</workbook>
</file>

<file path=xl/calcChain.xml><?xml version="1.0" encoding="utf-8"?>
<calcChain xmlns="http://schemas.openxmlformats.org/spreadsheetml/2006/main">
  <c r="A1" i="20" l="1"/>
  <c r="AA14" i="20" l="1"/>
  <c r="V10" i="20"/>
  <c r="U13" i="20"/>
  <c r="U5" i="20"/>
  <c r="T8" i="20"/>
  <c r="V6" i="20"/>
  <c r="U9" i="20"/>
  <c r="T12" i="20"/>
  <c r="T4" i="20"/>
  <c r="M53" i="20"/>
  <c r="M52" i="20"/>
  <c r="M51" i="20"/>
  <c r="M50" i="20"/>
  <c r="M49" i="20"/>
  <c r="M48" i="20"/>
  <c r="M47" i="20"/>
  <c r="M46" i="20"/>
  <c r="M45" i="20"/>
  <c r="M44" i="20"/>
  <c r="M43" i="20"/>
  <c r="M42" i="20"/>
  <c r="M41" i="20"/>
  <c r="M40" i="20"/>
  <c r="M39" i="20"/>
  <c r="M38" i="20"/>
  <c r="M37" i="20"/>
  <c r="M36" i="20"/>
  <c r="M35" i="20"/>
  <c r="M34" i="20"/>
  <c r="M33" i="20"/>
  <c r="M32" i="20"/>
  <c r="M31" i="20"/>
  <c r="M30" i="20"/>
  <c r="M29" i="20"/>
  <c r="M28" i="20"/>
  <c r="O22" i="20"/>
  <c r="O21" i="20"/>
  <c r="O20" i="20"/>
  <c r="O19" i="20"/>
  <c r="O18" i="20"/>
  <c r="K22" i="20"/>
  <c r="K21" i="20"/>
  <c r="K20" i="20"/>
  <c r="K19" i="20"/>
  <c r="K18" i="20"/>
  <c r="C22" i="20"/>
  <c r="E22" i="20"/>
  <c r="G22" i="20"/>
  <c r="G20" i="20"/>
  <c r="G19" i="20"/>
  <c r="E20" i="20"/>
  <c r="E19" i="20"/>
  <c r="C20" i="20"/>
  <c r="C19" i="20"/>
  <c r="M6" i="20"/>
  <c r="M5" i="20"/>
  <c r="M4" i="20"/>
  <c r="Y14" i="20" l="1"/>
  <c r="Z14" i="20"/>
  <c r="W14" i="20"/>
  <c r="X14" i="20"/>
  <c r="A1" i="13"/>
  <c r="O51" i="13" l="1"/>
  <c r="AD14" i="13"/>
  <c r="Y10" i="13"/>
  <c r="X5" i="13"/>
  <c r="X13" i="13"/>
  <c r="W8" i="13"/>
  <c r="W4" i="13"/>
  <c r="Y6" i="13"/>
  <c r="X9" i="13"/>
  <c r="W12" i="13"/>
  <c r="O4" i="13"/>
  <c r="O6" i="13"/>
  <c r="E19" i="13"/>
  <c r="C20" i="13"/>
  <c r="G20" i="13"/>
  <c r="E22" i="13"/>
  <c r="K18" i="13"/>
  <c r="K20" i="13"/>
  <c r="K22" i="13"/>
  <c r="O19" i="13"/>
  <c r="O21" i="13"/>
  <c r="I28" i="13"/>
  <c r="I30" i="13"/>
  <c r="I32" i="13"/>
  <c r="I34" i="13"/>
  <c r="I36" i="13"/>
  <c r="I38" i="13"/>
  <c r="I40" i="13"/>
  <c r="I42" i="13"/>
  <c r="I44" i="13"/>
  <c r="I46" i="13"/>
  <c r="I48" i="13"/>
  <c r="I50" i="13"/>
  <c r="K28" i="13"/>
  <c r="K30" i="13"/>
  <c r="K32" i="13"/>
  <c r="K34" i="13"/>
  <c r="K36" i="13"/>
  <c r="K38" i="13"/>
  <c r="K40" i="13"/>
  <c r="K42" i="13"/>
  <c r="K44" i="13"/>
  <c r="K46" i="13"/>
  <c r="K48" i="13"/>
  <c r="K50" i="13"/>
  <c r="O28" i="13"/>
  <c r="O30" i="13"/>
  <c r="O32" i="13"/>
  <c r="O34" i="13"/>
  <c r="O36" i="13"/>
  <c r="O38" i="13"/>
  <c r="O40" i="13"/>
  <c r="O42" i="13"/>
  <c r="O44" i="13"/>
  <c r="O46" i="13"/>
  <c r="O48" i="13"/>
  <c r="O50" i="13"/>
  <c r="O5" i="13"/>
  <c r="C19" i="13"/>
  <c r="G19" i="13"/>
  <c r="E20" i="13"/>
  <c r="C22" i="13"/>
  <c r="G22" i="13"/>
  <c r="K19" i="13"/>
  <c r="K21" i="13"/>
  <c r="O18" i="13"/>
  <c r="O20" i="13"/>
  <c r="O22" i="13"/>
  <c r="I29" i="13"/>
  <c r="I31" i="13"/>
  <c r="I33" i="13"/>
  <c r="I35" i="13"/>
  <c r="I37" i="13"/>
  <c r="I39" i="13"/>
  <c r="I41" i="13"/>
  <c r="I43" i="13"/>
  <c r="I45" i="13"/>
  <c r="I47" i="13"/>
  <c r="I49" i="13"/>
  <c r="I51" i="13"/>
  <c r="K29" i="13"/>
  <c r="K31" i="13"/>
  <c r="K33" i="13"/>
  <c r="K35" i="13"/>
  <c r="K37" i="13"/>
  <c r="K39" i="13"/>
  <c r="K41" i="13"/>
  <c r="K43" i="13"/>
  <c r="K45" i="13"/>
  <c r="K47" i="13"/>
  <c r="K49" i="13"/>
  <c r="K51" i="13"/>
  <c r="O29" i="13"/>
  <c r="O31" i="13"/>
  <c r="O33" i="13"/>
  <c r="O35" i="13"/>
  <c r="O37" i="13"/>
  <c r="O39" i="13"/>
  <c r="O41" i="13"/>
  <c r="O43" i="13"/>
  <c r="O45" i="13"/>
  <c r="O47" i="13"/>
  <c r="O49" i="13"/>
  <c r="Z14" i="13" l="1"/>
  <c r="AC14" i="13"/>
  <c r="AA14" i="13"/>
  <c r="AB14" i="13"/>
</calcChain>
</file>

<file path=xl/sharedStrings.xml><?xml version="1.0" encoding="utf-8"?>
<sst xmlns="http://schemas.openxmlformats.org/spreadsheetml/2006/main" count="715" uniqueCount="262">
  <si>
    <t>Math o gymhwyster</t>
  </si>
  <si>
    <t>Cyfradd Llwyddiant</t>
  </si>
  <si>
    <t xml:space="preserve">Cymaryddion Cenedlaethol </t>
  </si>
  <si>
    <t>Yr holl brif gymwysterau</t>
  </si>
  <si>
    <t>Sector success rate</t>
  </si>
  <si>
    <t>2013/14</t>
  </si>
  <si>
    <t>2014/15</t>
  </si>
  <si>
    <t>2015/16</t>
  </si>
  <si>
    <t xml:space="preserve">  Tystysgrifau Mynediad/Diplomâu</t>
  </si>
  <si>
    <t>Data dysgwyr cyd-destunol - 2015/16</t>
  </si>
  <si>
    <t>Oed a rhyw</t>
  </si>
  <si>
    <t>16-18</t>
  </si>
  <si>
    <t>19+</t>
  </si>
  <si>
    <t>Pob oed</t>
  </si>
  <si>
    <t>Ethnigrwydd</t>
  </si>
  <si>
    <t>Pa mor ddifreintiedig yw'r cartref</t>
  </si>
  <si>
    <t>Mwyaf difreintiedig</t>
  </si>
  <si>
    <t>Lleiaf difreintiedig</t>
  </si>
  <si>
    <t>Cyfraddau llwyddiant yn ôl Maes Pwnc Sector - 2015/16</t>
  </si>
  <si>
    <t>Maes Pwnc Sector</t>
  </si>
  <si>
    <t>Cyfradd Llwyddiant
(Prif Gymwysterau)</t>
  </si>
  <si>
    <t>Cyfradd Llwyddiant
(Pob Cymhwyster)</t>
  </si>
  <si>
    <t xml:space="preserve">    1: Gwasanaethau Cyhoeddus Iechyd a Gofal </t>
  </si>
  <si>
    <t xml:space="preserve">    2: Gwyddoniaeth a Mathemateg </t>
  </si>
  <si>
    <t xml:space="preserve">    3: Amaeth, Garddwriaeth, a Gofal Anifeiliaid </t>
  </si>
  <si>
    <t xml:space="preserve">    4: Peirianneg a Thechnolegau Gweithgynhyrchu </t>
  </si>
  <si>
    <t xml:space="preserve">    5: Adeiladu, Cynllunio a'r Amgylchedd Adeiledig </t>
  </si>
  <si>
    <t xml:space="preserve">    6: Technoleg Gwybodaeth a Chyfathrebu</t>
  </si>
  <si>
    <t xml:space="preserve">    7: Manwerthu a Menter Fasnachol </t>
  </si>
  <si>
    <t xml:space="preserve">           7(a): Manwerthu a Gwasanaethau I Gwsmeriaid </t>
  </si>
  <si>
    <t xml:space="preserve">           7(b): Gwallt a Harddwch </t>
  </si>
  <si>
    <t xml:space="preserve">           7(c): Lletygarwch ac Arlwyaeth </t>
  </si>
  <si>
    <t xml:space="preserve">    8: Hamdden, Teithio a Thwristiaeth </t>
  </si>
  <si>
    <t xml:space="preserve">    9: Y Celfyddydau, Cyfryngau, a Chyhoeddi </t>
  </si>
  <si>
    <t xml:space="preserve">           9(a): Celfyddydau Perfformio </t>
  </si>
  <si>
    <t xml:space="preserve">           9(b): Celf a Dylunio </t>
  </si>
  <si>
    <t xml:space="preserve">    10: Hanes, Athroniaeth a Diwinyddiaeth </t>
  </si>
  <si>
    <t xml:space="preserve">    11: Gwyddorau Cymdeithasol </t>
  </si>
  <si>
    <t xml:space="preserve">    12: Ieithoedd, Llenyddiaeth a Diwylliant </t>
  </si>
  <si>
    <t xml:space="preserve">    13: Addysg a Hyfforddiant</t>
  </si>
  <si>
    <t xml:space="preserve">    14: Paratoi ar gyfer Bywyd a Gwaith </t>
  </si>
  <si>
    <t xml:space="preserve">           14(a): Sgiliau Byw'n Annibynnol </t>
  </si>
  <si>
    <t xml:space="preserve">           14(b): Addysg Sylfaenol i Oedolion </t>
  </si>
  <si>
    <t xml:space="preserve">           14(c): Sylfaen ar gyfer Gwaith </t>
  </si>
  <si>
    <t xml:space="preserve">           14(d): Saesneg ar gyfer Siaradwyr Ieithoedd Eraill </t>
  </si>
  <si>
    <t xml:space="preserve">    15: Busnes, Gweinyddiaeth a'r Gyfraith </t>
  </si>
  <si>
    <t>X</t>
  </si>
  <si>
    <t>Nodyn: Ar gyfer sectorau maes pwnc / mathau o gymwysterau sydd â llai na 10 o weithgareddau dysgu, mae'r ffigurau yn y tabl wedi eu cuddio a'u</t>
  </si>
  <si>
    <t>disodli gyda '*'</t>
  </si>
  <si>
    <t xml:space="preserve">Graddfeydd Categoreiddio </t>
  </si>
  <si>
    <t>85% neu uwch</t>
  </si>
  <si>
    <t>75% - 84%</t>
  </si>
  <si>
    <t>65% - 74%</t>
  </si>
  <si>
    <t>Llai na 65%</t>
  </si>
  <si>
    <t>Cymaryddion Cenedlaethol 2015/16
(Pob Cymhwyster)</t>
  </si>
  <si>
    <t>Cymaryddion Cenedlaethol 2015/16
 (Prif Gymwysterau)</t>
  </si>
  <si>
    <r>
      <t>Maint y ddarpariaeth</t>
    </r>
    <r>
      <rPr>
        <b/>
        <vertAlign val="superscript"/>
        <sz val="11"/>
        <rFont val="Arial"/>
        <family val="2"/>
      </rPr>
      <t>1</t>
    </r>
  </si>
  <si>
    <r>
      <t xml:space="preserve">1 </t>
    </r>
    <r>
      <rPr>
        <sz val="12"/>
        <rFont val="Arial"/>
        <family val="2"/>
      </rPr>
      <t xml:space="preserve"> gwnaed fel rhan o raglenni dysgu amser llawn</t>
    </r>
  </si>
  <si>
    <r>
      <rPr>
        <vertAlign val="superscript"/>
        <sz val="12"/>
        <rFont val="Arial"/>
        <family val="2"/>
      </rPr>
      <t>2</t>
    </r>
    <r>
      <rPr>
        <sz val="12"/>
        <rFont val="Arial"/>
        <family val="2"/>
      </rPr>
      <t xml:space="preserve"> gan gynnwys NVQs, Diplomâu, Diplomâu Estynedig</t>
    </r>
  </si>
  <si>
    <r>
      <t xml:space="preserve">3 </t>
    </r>
    <r>
      <rPr>
        <sz val="12"/>
        <rFont val="Arial"/>
        <family val="2"/>
      </rPr>
      <t xml:space="preserve">gan gynnwys cymwysterau TGAU; UG/Safon Uwch/A2; </t>
    </r>
  </si>
  <si>
    <r>
      <t xml:space="preserve">1 </t>
    </r>
    <r>
      <rPr>
        <sz val="12"/>
        <rFont val="Arial"/>
        <family val="2"/>
      </rPr>
      <t>Faint o'r prif gymwysterau a orffenwyd a wnaed fel rhan o raglenni dysgu amser llawn ym mhob sector maes pwnc</t>
    </r>
  </si>
  <si>
    <t xml:space="preserve">Ac eithrio cyfres cymwysterau Sgiliau Hanfodol Cymru a gyflwynwyd ym mis Medi 2015 </t>
  </si>
  <si>
    <t xml:space="preserve">Ac eithrio cymwysterau newydd Bagloriaeth Cymru a Thystysgrif Her Cymru a gyflwynwyd ym mis Medi 2015 </t>
  </si>
  <si>
    <t>ENW'R SEFYDLIAD: COLEG PENYBONT</t>
  </si>
  <si>
    <t>ENW'R SEFYDLIAD: COLEG SIR GAR</t>
  </si>
  <si>
    <t>ENW'R SEFYDLIAD: COLEG CEREDIGION</t>
  </si>
  <si>
    <t>ENW'R SEFYDLIAD: COLEG GWENT</t>
  </si>
  <si>
    <t>ENW'R SEFYDLIAD: GRWP LLANDRILLO MENAI</t>
  </si>
  <si>
    <t>ENW'R SEFYDLIAD: COLEG MERTHYR TUDFUL</t>
  </si>
  <si>
    <t>ENW'R SEFYDLIAD: COLEG SIR BENFRO</t>
  </si>
  <si>
    <t>ENW'R SEFYDLIAD: COLEG GATHOLIG DEWI SANT</t>
  </si>
  <si>
    <t>ENW'R SEFYDLIAD: COLEG GWYR ABERTAWE</t>
  </si>
  <si>
    <t>ENW'R SEFYDLIAD: COLEG CAERDYDD A'R FRO</t>
  </si>
  <si>
    <t>ENW'R SEFYDLIAD: COLEG CAMBRIA</t>
  </si>
  <si>
    <t>ENW'R SEFYDLIAD: COLEG Y CYMOEDD</t>
  </si>
  <si>
    <t xml:space="preserve">&lt; 0.05% </t>
  </si>
  <si>
    <t xml:space="preserve">n/a </t>
  </si>
  <si>
    <t xml:space="preserve">* </t>
  </si>
  <si>
    <t>Fynhonnell: Cofnod Dysgu Gydol Oes Cymru - data fel yr oedd ar 15 Rhagfyr 2016</t>
  </si>
  <si>
    <t>Adroddiadau Deilliannau Dysgwyr ar gyfer</t>
  </si>
  <si>
    <t xml:space="preserve">addysg bellach </t>
  </si>
  <si>
    <t>Deall y data</t>
  </si>
  <si>
    <t>Cyflwyniad</t>
  </si>
  <si>
    <r>
      <t>1</t>
    </r>
    <r>
      <rPr>
        <sz val="7"/>
        <color theme="1"/>
        <rFont val="Times New Roman"/>
        <family val="1"/>
      </rPr>
      <t xml:space="preserve">     </t>
    </r>
    <r>
      <rPr>
        <sz val="12"/>
        <rFont val="Arial"/>
        <family val="2"/>
      </rPr>
      <t>Mae Llywodraeth Cymru wedi cyhoeddi dangosyddion perfformiad blynyddol ar gyfer addysg bellach ers 2011.  Mae'r canllawiau hyn yn esbonio pa wybodaeth y mae'r dangosyddion yn berthnasol iddyn nhw, sut maen nhw'n cael eu cyfrifo, a sut i ddehongli ein hadroddiadau.</t>
    </r>
  </si>
  <si>
    <t>Beth yw Adroddiadau Deilliannau Dysgwyr?</t>
  </si>
  <si>
    <r>
      <t>2</t>
    </r>
    <r>
      <rPr>
        <sz val="7"/>
        <color theme="1"/>
        <rFont val="Times New Roman"/>
        <family val="1"/>
      </rPr>
      <t xml:space="preserve">     </t>
    </r>
    <r>
      <rPr>
        <sz val="12"/>
        <rFont val="Arial"/>
        <family val="2"/>
      </rPr>
      <t>Diben yr Adroddiadau Deilliannau Dysgwyr yw rhoi trosolwg o gyfraddau cwblhau a chyrhaeddiad dysgwyr ym mhob sefydliad addysg bellach yng Nghymru.  'Ciplun' ydyn nhw sy'n dangos yr ystadegau ar gyfer blwyddyn benodol, ond maen nhw hefyd yn cynnwys gwybodaeth am batrymau sy'n dangos sut mae deilliannau dysgwyr wedi newid dros gyfnod o dair blynedd.  Mae'r ystadegau yn seiliedig ar wybodaeth y mae'r sefydliadau wedi'i rhoi i ni.</t>
    </r>
  </si>
  <si>
    <r>
      <t>3</t>
    </r>
    <r>
      <rPr>
        <sz val="7"/>
        <color theme="1"/>
        <rFont val="Times New Roman"/>
        <family val="1"/>
      </rPr>
      <t xml:space="preserve">     </t>
    </r>
    <r>
      <rPr>
        <sz val="12"/>
        <rFont val="Arial"/>
        <family val="2"/>
      </rPr>
      <t>Cyfnod blwyddyn academaidd o 1 Awst i 31 Gorffennaf sydd dan sylw yn yr Adroddiadau.  Mae oedi o rai misoedd cyn cyhoeddi'r adroddiadau, i roi amser i ddarparwyr dysgu gyflwyno'u data, ei wirio a'i ddadansoddi. Y drefn fel arfer yw cyhoeddi'r adroddiadau yn nhymor y gwanwyn ar ôl y flwyddyn academaidd berthnasol.</t>
    </r>
  </si>
  <si>
    <t>Darllen yr adroddiadau</t>
  </si>
  <si>
    <r>
      <t>4</t>
    </r>
    <r>
      <rPr>
        <sz val="7"/>
        <color theme="1"/>
        <rFont val="Times New Roman"/>
        <family val="1"/>
      </rPr>
      <t xml:space="preserve">     </t>
    </r>
    <r>
      <rPr>
        <sz val="12"/>
        <rFont val="Arial"/>
        <family val="2"/>
      </rPr>
      <t>Mae gennym dri mesur perfformiad ar gyfer addysg bellach.  Mae pob un ohonyn nhw'n seiliedig ar weithgareddau dysgu neu gyrsiau (fel Safon Uwch neu NVQ). Gallai dysgwr wneud sawl gweithgaredd dysgu gwahanol, a bydd pob un yn cael ei fesur ar wahân.</t>
    </r>
  </si>
  <si>
    <r>
      <t>5</t>
    </r>
    <r>
      <rPr>
        <sz val="7"/>
        <color theme="1"/>
        <rFont val="Times New Roman"/>
        <family val="1"/>
      </rPr>
      <t xml:space="preserve">     </t>
    </r>
    <r>
      <rPr>
        <sz val="12"/>
        <rFont val="Arial"/>
        <family val="2"/>
      </rPr>
      <t>Y dulliau mesur yw:</t>
    </r>
  </si>
  <si>
    <r>
      <t>·</t>
    </r>
    <r>
      <rPr>
        <sz val="7"/>
        <color theme="1"/>
        <rFont val="Times New Roman"/>
        <family val="1"/>
      </rPr>
      <t xml:space="preserve">        </t>
    </r>
    <r>
      <rPr>
        <b/>
        <sz val="12"/>
        <color theme="1"/>
        <rFont val="Arial"/>
        <family val="2"/>
      </rPr>
      <t>Cwblhau</t>
    </r>
    <r>
      <rPr>
        <sz val="12"/>
        <rFont val="Arial"/>
        <family val="2"/>
      </rPr>
      <t xml:space="preserve">: o'r holl weithgareddau dysgu a ddechreuwyd, sawl un gafodd eu cwblhau (hynny yw, roedd y dysgwr yn dal yno ar ddiwedd y cwrs)? </t>
    </r>
  </si>
  <si>
    <r>
      <t>·</t>
    </r>
    <r>
      <rPr>
        <sz val="7"/>
        <color theme="1"/>
        <rFont val="Times New Roman"/>
        <family val="1"/>
      </rPr>
      <t xml:space="preserve">        </t>
    </r>
    <r>
      <rPr>
        <b/>
        <sz val="12"/>
        <color theme="1"/>
        <rFont val="Arial"/>
        <family val="2"/>
      </rPr>
      <t>Cyrhaeddiad</t>
    </r>
    <r>
      <rPr>
        <sz val="12"/>
        <rFont val="Arial"/>
        <family val="2"/>
      </rPr>
      <t xml:space="preserve">: o'r holl weithgareddau dysgu a gafodd eu </t>
    </r>
    <r>
      <rPr>
        <u/>
        <sz val="12"/>
        <color theme="1"/>
        <rFont val="Arial"/>
        <family val="2"/>
      </rPr>
      <t>cwblhau</t>
    </r>
    <r>
      <rPr>
        <sz val="12"/>
        <rFont val="Arial"/>
        <family val="2"/>
      </rPr>
      <t>, sawl un a arweiniodd at y dysgwr yn cael cymhwyster ar ddiwedd y cwrs?</t>
    </r>
  </si>
  <si>
    <r>
      <t>·</t>
    </r>
    <r>
      <rPr>
        <sz val="7"/>
        <color theme="1"/>
        <rFont val="Times New Roman"/>
        <family val="1"/>
      </rPr>
      <t xml:space="preserve">        </t>
    </r>
    <r>
      <rPr>
        <b/>
        <sz val="12"/>
        <color theme="1"/>
        <rFont val="Arial"/>
        <family val="2"/>
      </rPr>
      <t>Llwyddiant</t>
    </r>
    <r>
      <rPr>
        <sz val="12"/>
        <rFont val="Arial"/>
        <family val="2"/>
      </rPr>
      <t xml:space="preserve">: mae'r categori hwn yn cyfuno cwblhau a chyrhaeddiad yn un mesur cyffredinol: o'r holl weithgareddau dysgu a </t>
    </r>
    <r>
      <rPr>
        <u/>
        <sz val="12"/>
        <color theme="1"/>
        <rFont val="Arial"/>
        <family val="2"/>
      </rPr>
      <t>ddechreuwyd</t>
    </r>
    <r>
      <rPr>
        <sz val="12"/>
        <rFont val="Arial"/>
        <family val="2"/>
      </rPr>
      <t>, sawl un gafodd eu cwblhau a'u cyflawni'n llwyddiannus?</t>
    </r>
  </si>
  <si>
    <t>Siart/Tabl</t>
  </si>
  <si>
    <r>
      <t>6</t>
    </r>
    <r>
      <rPr>
        <sz val="7"/>
        <color theme="1"/>
        <rFont val="Times New Roman"/>
        <family val="1"/>
      </rPr>
      <t xml:space="preserve">     </t>
    </r>
    <r>
      <rPr>
        <sz val="12"/>
        <rFont val="Arial"/>
        <family val="2"/>
      </rPr>
      <t xml:space="preserve"> Mae rhan gyntaf yr Adroddiad yn dangos tueddiadau mewn perfformiad ar gyfer y tair blynedd ddiwethaf.  </t>
    </r>
  </si>
  <si>
    <r>
      <t>7</t>
    </r>
    <r>
      <rPr>
        <sz val="7"/>
        <color theme="1"/>
        <rFont val="Times New Roman"/>
        <family val="1"/>
      </rPr>
      <t xml:space="preserve">     </t>
    </r>
    <r>
      <rPr>
        <sz val="12"/>
        <rFont val="Arial"/>
        <family val="2"/>
      </rPr>
      <t>Mae'r siart hwn yn dangos  patrymau o ran y cyfraddau cwblhau, cyrhaeddiad a llwyddo ar gyfer gweithgareddau dysgu dros gyfnod o dair blynedd.  Mae'r llinell lorweddol yn dangos y 'cymharydd cenedlaethol' cyfredol ar gyfer llwyddo yn y gweithgareddau dysgu - y gyfradd gyfartalog a gyflawnwyd ar gyfer pob gweithgaredd dysgu  ym mhob sefydliad addysg bellach yng Nghymru.</t>
    </r>
  </si>
  <si>
    <r>
      <t>8</t>
    </r>
    <r>
      <rPr>
        <sz val="7"/>
        <color theme="1"/>
        <rFont val="Times New Roman"/>
        <family val="1"/>
      </rPr>
      <t xml:space="preserve">     </t>
    </r>
    <r>
      <rPr>
        <sz val="12"/>
        <rFont val="Arial"/>
        <family val="2"/>
      </rPr>
      <t xml:space="preserve">Ar gyfer y flwyddyn ddiweddaraf, rydym yn defnyddio </t>
    </r>
    <r>
      <rPr>
        <b/>
        <sz val="12"/>
        <color theme="1"/>
        <rFont val="Arial"/>
        <family val="2"/>
      </rPr>
      <t>‘goleuadau traffig’</t>
    </r>
    <r>
      <rPr>
        <sz val="12"/>
        <rFont val="Arial"/>
        <family val="2"/>
      </rPr>
      <t xml:space="preserve">  i gymharu perfformiad â'r targedau yr ydym wedi'u gosod.  Y raddfa a ddefnyddir gennym yw:</t>
    </r>
  </si>
  <si>
    <r>
      <t>9</t>
    </r>
    <r>
      <rPr>
        <sz val="7"/>
        <color theme="1"/>
        <rFont val="Times New Roman"/>
        <family val="1"/>
      </rPr>
      <t xml:space="preserve">     </t>
    </r>
    <r>
      <rPr>
        <sz val="12"/>
        <rFont val="Arial"/>
        <family val="2"/>
      </rPr>
      <t xml:space="preserve">Mae'r adroddiad hefyd yn cynnwys cyfraddau llwyddo ar gyfer prif gymwysterau, sef y cymwysterau hynny sy'n gyfrifol am y rhan fwyaf o amser addysgu'r dysgwr, er enghraifft Safon Uwch Gyfrannol, Safon Uwch, diploma neu ddiploma estynedig. </t>
    </r>
  </si>
  <si>
    <r>
      <t>10</t>
    </r>
    <r>
      <rPr>
        <sz val="7"/>
        <color theme="1"/>
        <rFont val="Times New Roman"/>
        <family val="1"/>
      </rPr>
      <t xml:space="preserve">  </t>
    </r>
    <r>
      <rPr>
        <sz val="12"/>
        <rFont val="Arial"/>
        <family val="2"/>
      </rPr>
      <t>Mae'r rhain yn cael eu didoli'n grwpiau fel a ganlyn:</t>
    </r>
  </si>
  <si>
    <r>
      <t>§</t>
    </r>
    <r>
      <rPr>
        <sz val="7"/>
        <color theme="1"/>
        <rFont val="Times New Roman"/>
        <family val="1"/>
      </rPr>
      <t xml:space="preserve">  </t>
    </r>
    <r>
      <rPr>
        <sz val="12"/>
        <rFont val="Arial"/>
        <family val="2"/>
      </rPr>
      <t>cymwysterau galwedigaethol (er enghraifft NVQ, Diploma, Diploma Estynedig); ac</t>
    </r>
  </si>
  <si>
    <r>
      <t>§</t>
    </r>
    <r>
      <rPr>
        <sz val="7"/>
        <color theme="1"/>
        <rFont val="Times New Roman"/>
        <family val="1"/>
      </rPr>
      <t xml:space="preserve">  </t>
    </r>
    <r>
      <rPr>
        <sz val="12"/>
        <rFont val="Arial"/>
        <family val="2"/>
      </rPr>
      <t>cymwysterau academaidd (er enghraifft TGAU; Safon Uwch/Safon Uwch Gyfrannol; Tystysgrif/Diploma Mynediad).</t>
    </r>
  </si>
  <si>
    <r>
      <t>11</t>
    </r>
    <r>
      <rPr>
        <sz val="7"/>
        <color theme="1"/>
        <rFont val="Times New Roman"/>
        <family val="1"/>
      </rPr>
      <t xml:space="preserve">  </t>
    </r>
    <r>
      <rPr>
        <sz val="12"/>
        <rFont val="Arial"/>
        <family val="2"/>
      </rPr>
      <t xml:space="preserve">Mae'r tabl hwn yn dangos cyfraddau llwyddo ar gyfer prif gymwysterau a'r 'cymaryddion cenedlaethol' cyfredol.  </t>
    </r>
  </si>
  <si>
    <t>Data am ddysgwyr yn ei gyd-destun</t>
  </si>
  <si>
    <r>
      <t>12</t>
    </r>
    <r>
      <rPr>
        <sz val="7"/>
        <color theme="1"/>
        <rFont val="Times New Roman"/>
        <family val="1"/>
      </rPr>
      <t xml:space="preserve">  </t>
    </r>
    <r>
      <rPr>
        <sz val="12"/>
        <rFont val="Arial"/>
        <family val="2"/>
      </rPr>
      <t>Mae ail ran yr Adroddiad Deilliannau Dysgwyr yn rhoi gwybodaeth gefndirol am oedran y dysgwyr, eu rhyw, eu hethnigrwydd a lefelau amddifadedd.  Maen nhw'n seiliedig ar broffil pob dysgwr a oedd yn astudio yn y sefydliad yn 2015/16.</t>
    </r>
  </si>
  <si>
    <r>
      <t>13</t>
    </r>
    <r>
      <rPr>
        <sz val="7"/>
        <color theme="1"/>
        <rFont val="Times New Roman"/>
        <family val="1"/>
      </rPr>
      <t xml:space="preserve">  </t>
    </r>
    <r>
      <rPr>
        <sz val="12"/>
        <rFont val="Arial"/>
        <family val="2"/>
      </rPr>
      <t xml:space="preserve">Mae'r data </t>
    </r>
    <r>
      <rPr>
        <b/>
        <sz val="12"/>
        <color theme="1"/>
        <rFont val="Arial"/>
        <family val="2"/>
      </rPr>
      <t>amddifadedd</t>
    </r>
    <r>
      <rPr>
        <sz val="12"/>
        <rFont val="Arial"/>
        <family val="2"/>
      </rPr>
      <t xml:space="preserve">  yn seiliedig ar godau post y dysgwyr, ac mae'n defnyddio Mynegai Amddifadedd Lluosog Cymru i rannu'r dysgwyr yn bum band, o'r rhai mwyaf amddifad i'r rhai lleiaf amddifad.  Mae'r Mynegai yn edrych ar amryw o ffactorau gan gynnwys amddifadedd cymdeithasol, ac amddifadedd o ran iechyd, tai ac addysg; mae'r ystadegau hyn felly yn dangos a yw'r sefydliad yn gweithio gyda chyfran uwch o ddysgwyr o ardaloedd difreintiedig, a allai gael effaith ar y cyfraddau llwyddiant.</t>
    </r>
  </si>
  <si>
    <t>Manylion y cyfraddau llwyddiant</t>
  </si>
  <si>
    <r>
      <t>14</t>
    </r>
    <r>
      <rPr>
        <sz val="7"/>
        <color theme="1"/>
        <rFont val="Times New Roman"/>
        <family val="1"/>
      </rPr>
      <t xml:space="preserve">  </t>
    </r>
    <r>
      <rPr>
        <sz val="12"/>
        <rFont val="Arial"/>
        <family val="2"/>
      </rPr>
      <t>Mae adran olaf yr Adroddiad Deilliannau Dysgwyr yn rhoi mwy o fanylion am y cyfraddau llwyddiant fesul gweithgaredd dysgu.  Caiff y rhain eu cyfrifo yn yr un modd â'r cyfraddau llwyddiant cyffredinol a ddangosir yn y siartiau ar ddechrau'r Adroddiad Deilliannau Dysgwyr, ac mae'r manylion wedi'u nodi mewn dau ddull:</t>
    </r>
  </si>
  <si>
    <r>
      <t>·</t>
    </r>
    <r>
      <rPr>
        <sz val="7"/>
        <color theme="1"/>
        <rFont val="Times New Roman"/>
        <family val="1"/>
      </rPr>
      <t xml:space="preserve">        </t>
    </r>
    <r>
      <rPr>
        <sz val="12"/>
        <rFont val="Arial"/>
        <family val="2"/>
      </rPr>
      <t>yn ôl lefel a math y cymhwyster (ee Safon Uwch, NVQ, Diploma Cenedlaethol); ac</t>
    </r>
  </si>
  <si>
    <r>
      <t>·</t>
    </r>
    <r>
      <rPr>
        <sz val="7"/>
        <color theme="1"/>
        <rFont val="Times New Roman"/>
        <family val="1"/>
      </rPr>
      <t xml:space="preserve">        </t>
    </r>
    <r>
      <rPr>
        <sz val="12"/>
        <rFont val="Arial"/>
        <family val="2"/>
      </rPr>
      <t>yn ôl pwnc (ee  Gwyddoniaeth a Mathemateg, Technoleg Gwybodaeth a Chyfathrebu, Gwallt a Harddwch).</t>
    </r>
  </si>
  <si>
    <r>
      <t>15</t>
    </r>
    <r>
      <rPr>
        <sz val="7"/>
        <color theme="1"/>
        <rFont val="Times New Roman"/>
        <family val="1"/>
      </rPr>
      <t xml:space="preserve">  </t>
    </r>
    <r>
      <rPr>
        <sz val="12"/>
        <rFont val="Arial"/>
        <family val="2"/>
      </rPr>
      <t>Mae hyn yn help i chi edrych ar fathau penodol o gymhwyster neu bynciau y mae gennych ddiddordeb ynddyn nhw, a gweld sut mae Deilliannau dysgwyr y sefydliad yn amrywio.  Mewn rhai achosion, mae'n bosibl y gwelwch fod y cyfraddau llwyddiant mewn maes penodol lawer yn uwch neu'n is na chyfradd lwyddiant gyffredinol y sefydliad.</t>
    </r>
  </si>
  <si>
    <r>
      <t>16</t>
    </r>
    <r>
      <rPr>
        <sz val="7"/>
        <color theme="1"/>
        <rFont val="Times New Roman"/>
        <family val="1"/>
      </rPr>
      <t xml:space="preserve">  </t>
    </r>
    <r>
      <rPr>
        <sz val="12"/>
        <rFont val="Arial"/>
        <family val="2"/>
      </rPr>
      <t xml:space="preserve">Mae'r adroddiad hefyd yn dangos y cymaryddion cenedlaethol (y cyfartaledd ar gyfer pob sefydliad addysg bellach yng Nghymru, ar gyfer y math hwnnw o gymhwyster neu faes pwnc).  Mae'r rhain yn rhoi gwybodaeth gefndirol, er mwyn i chi weld pa mor dda y mae'r sefydliad wedi perfformio o gymharu â gweddill Cymru. </t>
    </r>
  </si>
  <si>
    <t>Rhagor o wybodaeth</t>
  </si>
  <si>
    <t>17  Os oes gennych unrhyw gwestiynau neu sylwadau ynglŷn â'r Adroddiadau Deilliannau Dysgwyr, anfonwch e-bost atom yn post16quality@wales.gsi.gov.uk</t>
  </si>
  <si>
    <t xml:space="preserve"> </t>
  </si>
  <si>
    <t>02 Chwefror 2017</t>
  </si>
  <si>
    <r>
      <t>Cyfraddau llwyddiant ar gyfer y prif gymwysterau</t>
    </r>
    <r>
      <rPr>
        <b/>
        <vertAlign val="superscript"/>
        <sz val="13"/>
        <rFont val="Arial"/>
        <family val="2"/>
      </rPr>
      <t>1</t>
    </r>
    <r>
      <rPr>
        <b/>
        <sz val="13"/>
        <rFont val="Arial"/>
        <family val="2"/>
      </rPr>
      <t xml:space="preserve"> - 2015/16</t>
    </r>
  </si>
  <si>
    <r>
      <t>Cymwysterau galwedigaethol</t>
    </r>
    <r>
      <rPr>
        <vertAlign val="superscript"/>
        <sz val="12"/>
        <color indexed="8"/>
        <rFont val="Arial"/>
        <family val="2"/>
      </rPr>
      <t>2</t>
    </r>
  </si>
  <si>
    <r>
      <t>Cymwysterau academaidd</t>
    </r>
    <r>
      <rPr>
        <vertAlign val="superscript"/>
        <sz val="12"/>
        <color indexed="8"/>
        <rFont val="Arial"/>
        <family val="2"/>
      </rPr>
      <t>3</t>
    </r>
  </si>
  <si>
    <t>Fframwaith Ansawdd ac Effeithiolrwydd</t>
  </si>
  <si>
    <r>
      <t xml:space="preserve">Adroddiadau Deilliannau Dysgwyr </t>
    </r>
    <r>
      <rPr>
        <sz val="12"/>
        <rFont val="Arial"/>
        <family val="2"/>
      </rPr>
      <t xml:space="preserve">2015/16 (addysg bellach): </t>
    </r>
  </si>
  <si>
    <t>Nodiadau esboniadol ar gyfer sefydliadau</t>
  </si>
  <si>
    <r>
      <t>1</t>
    </r>
    <r>
      <rPr>
        <sz val="7"/>
        <color theme="1"/>
        <rFont val="Times New Roman"/>
        <family val="1"/>
      </rPr>
      <t xml:space="preserve">     </t>
    </r>
    <r>
      <rPr>
        <sz val="12"/>
        <rFont val="Arial"/>
        <family val="2"/>
      </rPr>
      <t>Fel rhan o'r Fframwaith Ansawdd ac Effeithiolrwydd ar gyfer dysgu ôl-16, mae Llywodraeth Cymru wedi datblygu Adroddiadau Deilliannau Dysgwyr (ADDau) safonol ar gyfer sefydliadau addysg bellach (Sefydliadau AB).  Mae'r ddogfen hon yn darparu canllawiau manwl ar gyfer Sefydliadau AB o ran cyfrifo ystadegau perfformiad sy'n cael eu cynnwys yn yr ADDau.</t>
    </r>
  </si>
  <si>
    <r>
      <t>2</t>
    </r>
    <r>
      <rPr>
        <sz val="7"/>
        <color theme="1"/>
        <rFont val="Times New Roman"/>
        <family val="1"/>
      </rPr>
      <t xml:space="preserve">     </t>
    </r>
    <r>
      <rPr>
        <sz val="12"/>
        <rFont val="Arial"/>
        <family val="2"/>
      </rPr>
      <t xml:space="preserve">Mae holl ystadegau'r ADD yn deillio o Gofnod Dysgu Gydol Oes Cymru (LLWR) ac maen nhw wedi'u seilio ar ddyddiad cau blynyddol LLWR.  Ar gyfer 2015/16, y dyddiad cau oedd 15 Rhagfyr 2016.  Mae pob cyfeirnod yn y ddogfen hon sy'n cychwyn ag ‘LN’, ‘LP’,  ‘LA’ neu ‘AW’  yn cyfeirio at feysydd LLWR.  Mae'r holl weithgareddau a gofnodir yn LLWR yn cael eu cynnwys yn yr ADDau, boed wedi eu hariannu neu beidio. </t>
    </r>
  </si>
  <si>
    <t>Adran 1: siartiau cryno</t>
  </si>
  <si>
    <t>Siart A</t>
  </si>
  <si>
    <r>
      <t>3</t>
    </r>
    <r>
      <rPr>
        <sz val="7"/>
        <color theme="1"/>
        <rFont val="Times New Roman"/>
        <family val="1"/>
      </rPr>
      <t xml:space="preserve">     </t>
    </r>
    <r>
      <rPr>
        <i/>
        <sz val="12"/>
        <color theme="1"/>
        <rFont val="Arial"/>
        <family val="2"/>
      </rPr>
      <t>Siart A</t>
    </r>
    <r>
      <rPr>
        <sz val="12"/>
        <rFont val="Arial"/>
        <family val="2"/>
      </rPr>
      <t xml:space="preserve">. Siart cryno yw hwn, yn dangos tueddiadau cyffredinol o ran cwblhau cyrsiau, cyrhaeddiad a chyfraddau llwyddo dros gyfnod o dair blynedd.  </t>
    </r>
  </si>
  <si>
    <r>
      <t>4</t>
    </r>
    <r>
      <rPr>
        <sz val="7"/>
        <color theme="1"/>
        <rFont val="Times New Roman"/>
        <family val="1"/>
      </rPr>
      <t xml:space="preserve">     </t>
    </r>
    <r>
      <rPr>
        <sz val="12"/>
        <rFont val="Arial"/>
        <family val="2"/>
      </rPr>
      <t>Seiliwyd y cohort dysgwyr ar gyfer yr holl gyfrifiadau ar weithgareddau dysgu yr oedd disgwyl y byddent:</t>
    </r>
  </si>
  <si>
    <r>
      <t>·</t>
    </r>
    <r>
      <rPr>
        <sz val="7"/>
        <color theme="1"/>
        <rFont val="Times New Roman"/>
        <family val="1"/>
      </rPr>
      <t xml:space="preserve">        </t>
    </r>
    <r>
      <rPr>
        <sz val="12"/>
        <rFont val="Arial"/>
        <family val="2"/>
      </rPr>
      <t>wedi'u cwblhau yn ystod 2015/16 (LA10); neu</t>
    </r>
  </si>
  <si>
    <r>
      <t>·</t>
    </r>
    <r>
      <rPr>
        <sz val="7"/>
        <color theme="1"/>
        <rFont val="Times New Roman"/>
        <family val="1"/>
      </rPr>
      <t xml:space="preserve">        </t>
    </r>
    <r>
      <rPr>
        <sz val="12"/>
        <rFont val="Arial"/>
        <family val="2"/>
      </rPr>
      <t>wedi'u cwblhau cyn 2015/16 ond a ddaeth i ben mewn gwirionedd yn ystod 2015/16 (LA30).</t>
    </r>
  </si>
  <si>
    <r>
      <t>5</t>
    </r>
    <r>
      <rPr>
        <sz val="7"/>
        <color theme="1"/>
        <rFont val="Times New Roman"/>
        <family val="1"/>
      </rPr>
      <t xml:space="preserve">     </t>
    </r>
    <r>
      <rPr>
        <sz val="12"/>
        <rFont val="Arial"/>
        <family val="2"/>
      </rPr>
      <t>Ymdrinnir â gweithgareddau dysgu 24 wythnos o hyd neu fwy a ddaeth i ben, heb eu cwblhau, o fewn 8 wythnos o'u dechrau fel achosion o adael cwrs yn gynnar ac nid ydynt yn cael eu cynnwys mewn unrhyw gyfrifiadau.</t>
    </r>
  </si>
  <si>
    <r>
      <t>6</t>
    </r>
    <r>
      <rPr>
        <sz val="7"/>
        <color theme="1"/>
        <rFont val="Times New Roman"/>
        <family val="1"/>
      </rPr>
      <t xml:space="preserve">     </t>
    </r>
    <r>
      <rPr>
        <sz val="11"/>
        <color theme="1"/>
        <rFont val="Arial"/>
        <family val="2"/>
      </rPr>
      <t xml:space="preserve">Mae </t>
    </r>
    <r>
      <rPr>
        <i/>
        <sz val="12"/>
        <color theme="1"/>
        <rFont val="Arial"/>
        <family val="2"/>
      </rPr>
      <t>Siart A</t>
    </r>
    <r>
      <rPr>
        <sz val="12"/>
        <rFont val="Arial"/>
        <family val="2"/>
      </rPr>
      <t xml:space="preserve"> yn dangos cyfraddau cwblhau, cyrhaeddiad a llwyddo. Diffinnir y rhain fel a ganlyn:</t>
    </r>
  </si>
  <si>
    <r>
      <t>7</t>
    </r>
    <r>
      <rPr>
        <sz val="12"/>
        <color theme="1"/>
        <rFont val="Times New Roman"/>
        <family val="1"/>
      </rPr>
      <t xml:space="preserve">     </t>
    </r>
    <r>
      <rPr>
        <sz val="12"/>
        <rFont val="Arial"/>
        <family val="2"/>
      </rPr>
      <t xml:space="preserve">Mae </t>
    </r>
    <r>
      <rPr>
        <i/>
        <sz val="12"/>
        <color theme="1"/>
        <rFont val="Arial"/>
        <family val="2"/>
      </rPr>
      <t>Siart A</t>
    </r>
    <r>
      <rPr>
        <sz val="12"/>
        <rFont val="Arial"/>
        <family val="2"/>
      </rPr>
      <t xml:space="preserve"> hefyd yn cynnwys llinell duedd yn dangos y cymharydd cenedlaethol o ran llwyddiant gweithgareddau dysgu, sydd wedi'i seilio ar bob gweithgarwch dysgu.  </t>
    </r>
  </si>
  <si>
    <t>Tabl B</t>
  </si>
  <si>
    <r>
      <t>8</t>
    </r>
    <r>
      <rPr>
        <sz val="7"/>
        <color theme="1"/>
        <rFont val="Times New Roman"/>
        <family val="1"/>
      </rPr>
      <t xml:space="preserve">     </t>
    </r>
    <r>
      <rPr>
        <i/>
        <sz val="12"/>
        <color theme="1"/>
        <rFont val="Arial"/>
        <family val="2"/>
      </rPr>
      <t>Tabl B</t>
    </r>
    <r>
      <rPr>
        <sz val="12"/>
        <rFont val="Arial"/>
        <family val="2"/>
      </rPr>
      <t>. Tabl cryno yw hwn o gyfraddau llwyddo o ran ennill prif gymwysterau. Mae prif gymwysterau'n cael eu cynnwys ar gyfer pob rhaglen nad yw wedi'i chodio'n defnyddio rhaglenni rhan-amser yn LP74, ac yn deillio o LA47 lle mae'r sefydliad wedi codio'r gweithgarwch fel '05'.  Mae'r tabl wedi'i rannu fel a ganlyn:</t>
    </r>
  </si>
  <si>
    <r>
      <t>·</t>
    </r>
    <r>
      <rPr>
        <sz val="7"/>
        <color theme="1"/>
        <rFont val="Times New Roman"/>
        <family val="1"/>
      </rPr>
      <t xml:space="preserve">        </t>
    </r>
    <r>
      <rPr>
        <sz val="12"/>
        <rFont val="Arial"/>
        <family val="2"/>
      </rPr>
      <t>Cymwysterau Galwedigaethol - gan gynnwys NVQ, Diploma, Diploma Estynedig</t>
    </r>
  </si>
  <si>
    <r>
      <t>·</t>
    </r>
    <r>
      <rPr>
        <sz val="7"/>
        <color theme="1"/>
        <rFont val="Times New Roman"/>
        <family val="1"/>
      </rPr>
      <t xml:space="preserve">        </t>
    </r>
    <r>
      <rPr>
        <sz val="12"/>
        <rFont val="Arial"/>
        <family val="2"/>
      </rPr>
      <t>Cymwysterau academaidd - gan gynnwys TGAU; Safon Uwch Gyfrannol/ Safon Uwch/ A2; Tystygrif/Diploma Mynediad.</t>
    </r>
  </si>
  <si>
    <r>
      <t>9</t>
    </r>
    <r>
      <rPr>
        <sz val="7"/>
        <color theme="1"/>
        <rFont val="Times New Roman"/>
        <family val="1"/>
      </rPr>
      <t xml:space="preserve">     </t>
    </r>
    <r>
      <rPr>
        <sz val="12"/>
        <rFont val="Arial"/>
        <family val="2"/>
      </rPr>
      <t>Mae'r tabl hefyd yn cynnwys y cymaryddion cenedlaethol perthnasol.</t>
    </r>
  </si>
  <si>
    <r>
      <t>10</t>
    </r>
    <r>
      <rPr>
        <sz val="7"/>
        <color theme="1"/>
        <rFont val="Times New Roman"/>
        <family val="1"/>
      </rPr>
      <t xml:space="preserve">  </t>
    </r>
    <r>
      <rPr>
        <sz val="12"/>
        <rFont val="Arial"/>
        <family val="2"/>
      </rPr>
      <t xml:space="preserve">Mae'r cyfraddau llwyddo yn </t>
    </r>
    <r>
      <rPr>
        <i/>
        <sz val="12"/>
        <color theme="1"/>
        <rFont val="Arial"/>
        <family val="2"/>
      </rPr>
      <t xml:space="preserve">Siart A  </t>
    </r>
    <r>
      <rPr>
        <sz val="12"/>
        <rFont val="Arial"/>
        <family val="2"/>
      </rPr>
      <t>a</t>
    </r>
    <r>
      <rPr>
        <i/>
        <sz val="12"/>
        <color theme="1"/>
        <rFont val="Arial"/>
        <family val="2"/>
      </rPr>
      <t xml:space="preserve"> Thabl B </t>
    </r>
    <r>
      <rPr>
        <sz val="12"/>
        <rFont val="Arial"/>
        <family val="2"/>
      </rPr>
      <t xml:space="preserve"> wedi cael eu categoreiddio'n Goch, Melyn neu Wyrdd yn ôl y trothwyon a ddangosir yn y tabl isod:</t>
    </r>
  </si>
  <si>
    <t>Adran 2: gwybodaeth gyd-destunol</t>
  </si>
  <si>
    <r>
      <t>11</t>
    </r>
    <r>
      <rPr>
        <sz val="7"/>
        <color theme="1"/>
        <rFont val="Times New Roman"/>
        <family val="1"/>
      </rPr>
      <t xml:space="preserve">  </t>
    </r>
    <r>
      <rPr>
        <sz val="12"/>
        <rFont val="Arial"/>
        <family val="2"/>
      </rPr>
      <t>Mae'r ystadegau'n deillio o LN15 (dyddiad geni) ac LN16 (rhyw).  Cyfrifir grŵp oedran dysgwr gan ddefnyddio'i oedran ar 31 Awst y flwyddyn y cychwynnodd ei weithgaredd dysgu; lle nad yw dyddiad geni dysgwr yn hysbys, mae'n cael ei gynnwys yn y grŵp oedran 19+.</t>
    </r>
  </si>
  <si>
    <r>
      <t>12</t>
    </r>
    <r>
      <rPr>
        <sz val="7"/>
        <color theme="1"/>
        <rFont val="Times New Roman"/>
        <family val="1"/>
      </rPr>
      <t xml:space="preserve">  </t>
    </r>
    <r>
      <rPr>
        <sz val="12"/>
        <rFont val="Arial"/>
        <family val="2"/>
      </rPr>
      <t>Mae'r ystadegau'n deillio o LN17 (tarddiad ethnig) ac yn cael eu grwpio fel a ganlyn:</t>
    </r>
  </si>
  <si>
    <r>
      <t>13</t>
    </r>
    <r>
      <rPr>
        <sz val="7"/>
        <color theme="1"/>
        <rFont val="Times New Roman"/>
        <family val="1"/>
      </rPr>
      <t xml:space="preserve">  </t>
    </r>
    <r>
      <rPr>
        <sz val="12"/>
        <rFont val="Arial"/>
        <family val="2"/>
      </rPr>
      <t xml:space="preserve">Mae canrannau'n cael eu cyfrifo fel cyfran o'r dysgwyr sydd â tharddiad ethnig </t>
    </r>
    <r>
      <rPr>
        <i/>
        <sz val="12"/>
        <color theme="1"/>
        <rFont val="Arial"/>
        <family val="2"/>
      </rPr>
      <t>hysbys</t>
    </r>
    <r>
      <rPr>
        <sz val="12"/>
        <rFont val="Arial"/>
        <family val="2"/>
      </rPr>
      <t xml:space="preserve"> (hynny yw, heb gynnwys y dysgwyr hynny lle LN17 = 90 neu 99). </t>
    </r>
  </si>
  <si>
    <t>Amddifadedd</t>
  </si>
  <si>
    <r>
      <t>14</t>
    </r>
    <r>
      <rPr>
        <sz val="7"/>
        <color theme="1"/>
        <rFont val="Times New Roman"/>
        <family val="1"/>
      </rPr>
      <t xml:space="preserve">  </t>
    </r>
    <r>
      <rPr>
        <sz val="12"/>
        <rFont val="Arial"/>
        <family val="2"/>
      </rPr>
      <t>Mae'r ystadegau'n deillio o fapio LP09 (Cod Post wrth ddechrau'r Rhaglen Ddysgu) mewn perthynas â Mynegai Amddifadedd Lluosog Cymru 2011. Mynegai Amddifadedd Lluosog Cymru yw mesur swyddogol amddifadedd mewn ardaloedd bach o Gymru. Mae'r ystadegau'n cael eu grwpio fesul pumed rhan, hynny yw mae'r ganran o ddysgwyr sy'n byw yn y pumed rhan sy'n cynnwys yr ardaloedd mwyaf difreintiedig yn cael ei chofnodi yn rhes gyntaf y tabl, y ganran o ddysgwyr sy'n byw yn y pumed rhan nesaf o ran amddifadedd yn yr ail res ac yn y blaen.</t>
    </r>
  </si>
  <si>
    <t>Adran 3: manylion ynglŷn â'r mathau o gymwysterau</t>
  </si>
  <si>
    <r>
      <t>15</t>
    </r>
    <r>
      <rPr>
        <sz val="7"/>
        <color theme="1"/>
        <rFont val="Times New Roman"/>
        <family val="1"/>
      </rPr>
      <t xml:space="preserve">  </t>
    </r>
    <r>
      <rPr>
        <sz val="12"/>
        <rFont val="Arial"/>
        <family val="2"/>
      </rPr>
      <t>Mae lefel y cymhwyster a'i fath yn deillio o LA06 ac  LA22.  Pan fo LA06 yn cynnwys cod Cronfa Ddata Nodau Dysgu Cymru (WLAD) dilys, mae'r lefel a'r math yn deillio o Gronfa Ddata Nodau Dysgu Cymru   Os yw LA06 yn cynnwys cod generig, mae'r lefel a'r math yn cael eu mapio o LA22 a 3</t>
    </r>
    <r>
      <rPr>
        <vertAlign val="superscript"/>
        <sz val="12"/>
        <color theme="1"/>
        <rFont val="Arial"/>
        <family val="2"/>
      </rPr>
      <t>ydd</t>
    </r>
    <r>
      <rPr>
        <sz val="12"/>
        <rFont val="Arial"/>
        <family val="2"/>
      </rPr>
      <t xml:space="preserve"> a 4</t>
    </r>
    <r>
      <rPr>
        <vertAlign val="superscript"/>
        <sz val="12"/>
        <color theme="1"/>
        <rFont val="Arial"/>
        <family val="2"/>
      </rPr>
      <t>ydd</t>
    </r>
    <r>
      <rPr>
        <sz val="12"/>
        <rFont val="Arial"/>
        <family val="2"/>
      </rPr>
      <t xml:space="preserve"> nod LA06 yn y drefn honno.</t>
    </r>
  </si>
  <si>
    <r>
      <t>Adran 4</t>
    </r>
    <r>
      <rPr>
        <sz val="12"/>
        <rFont val="Arial"/>
        <family val="2"/>
      </rPr>
      <t xml:space="preserve">: </t>
    </r>
    <r>
      <rPr>
        <b/>
        <sz val="12"/>
        <color theme="1"/>
        <rFont val="Arial"/>
        <family val="2"/>
      </rPr>
      <t>Manylion fesul Maes Pwnc Sector</t>
    </r>
  </si>
  <si>
    <r>
      <t>16</t>
    </r>
    <r>
      <rPr>
        <sz val="7"/>
        <color theme="1"/>
        <rFont val="Times New Roman"/>
        <family val="1"/>
      </rPr>
      <t xml:space="preserve">  </t>
    </r>
    <r>
      <rPr>
        <sz val="12"/>
        <rFont val="Arial"/>
        <family val="2"/>
      </rPr>
      <t>Mae'r maes pwnc sector yn deillio o LA06 ac LA21.  Pan fo LA06 yn cynnwys cod WLAD dilys, mae'r maes pwnc sector yn deillio o'r WLAD.  Os yw LA06 yn cynnwys cod generig, mae'r maes pwnc sector yn cael ei fapio o LA31  (ac eithrio cymwysterau mewn sgiliau allweddol sy'n cael eu mapio'n uniongyrchol mewn perthynas â maes pwnc sector 14(c)).</t>
    </r>
  </si>
  <si>
    <r>
      <t>17</t>
    </r>
    <r>
      <rPr>
        <sz val="7"/>
        <color theme="1"/>
        <rFont val="Times New Roman"/>
        <family val="1"/>
      </rPr>
      <t xml:space="preserve">  </t>
    </r>
    <r>
      <rPr>
        <sz val="12"/>
        <rFont val="Arial"/>
        <family val="2"/>
      </rPr>
      <t>Mae ‘maint y ddarpariaeth’ yn seiliedig ar faint o'r prif gymwysterau a orffennwyd a wnaed fel rhan o raglenni dysgu amser llawn ym mhob sector maes pwnc.</t>
    </r>
  </si>
  <si>
    <r>
      <t>18</t>
    </r>
    <r>
      <rPr>
        <sz val="7"/>
        <color theme="1"/>
        <rFont val="Times New Roman"/>
        <family val="1"/>
      </rPr>
      <t xml:space="preserve">  </t>
    </r>
    <r>
      <rPr>
        <sz val="12"/>
        <rFont val="Arial"/>
        <family val="2"/>
      </rPr>
      <t>Mae'r cyfraddau llwyddo fesul math o gymhwyster  a maes pwnc sector yn cael eu categoreiddio'n Goch, Melyn neu Wyrdd gan ddefnyddio'r un trothwyon o ran perfformiad â'r cyfraddau llwyddo cyffredinol (gweler uchod).</t>
    </r>
  </si>
  <si>
    <r>
      <t>19</t>
    </r>
    <r>
      <rPr>
        <sz val="7"/>
        <color theme="1"/>
        <rFont val="Times New Roman"/>
        <family val="1"/>
      </rPr>
      <t xml:space="preserve">  </t>
    </r>
    <r>
      <rPr>
        <sz val="12"/>
        <rFont val="Arial"/>
        <family val="2"/>
      </rPr>
      <t>Mae cymaryddion cenedlaethol yn cael eu cynnwys. Nodir y rhain i roi cyd-destun yn unig ac nid ydynt yn effeithio ar y categorïau lliw.</t>
    </r>
  </si>
  <si>
    <t xml:space="preserve">I gael rhagor o wybodaeth, anfonwch e-bost i post16quality@cymru.gsi.gov.uk  </t>
  </si>
  <si>
    <t xml:space="preserve">Gwrywaidd </t>
  </si>
  <si>
    <t xml:space="preserve">Benywaidd </t>
  </si>
  <si>
    <t xml:space="preserve">Cyfanswm </t>
  </si>
  <si>
    <t xml:space="preserve">Gwyn </t>
  </si>
  <si>
    <t xml:space="preserve">Du </t>
  </si>
  <si>
    <t xml:space="preserve">Asiaidd </t>
  </si>
  <si>
    <t xml:space="preserve">Cymysg </t>
  </si>
  <si>
    <t xml:space="preserve">Arall </t>
  </si>
  <si>
    <t>Welsh Name</t>
  </si>
  <si>
    <t>ENW'R SEFYDLIAD: GRWP NPTC GROUP</t>
  </si>
  <si>
    <t>prov name</t>
  </si>
  <si>
    <t>Voc (main quals)</t>
  </si>
  <si>
    <t>Acad (main quals)</t>
  </si>
  <si>
    <t>All (main quals)</t>
  </si>
  <si>
    <t>Male 16-18</t>
  </si>
  <si>
    <t>Male 19+</t>
  </si>
  <si>
    <t>Male - All</t>
  </si>
  <si>
    <t>Female 16-18</t>
  </si>
  <si>
    <t>Female 19+</t>
  </si>
  <si>
    <t>Female - All</t>
  </si>
  <si>
    <t>Total 16-18</t>
  </si>
  <si>
    <t>Total 19+</t>
  </si>
  <si>
    <t>Total - All</t>
  </si>
  <si>
    <t>White</t>
  </si>
  <si>
    <t>Black</t>
  </si>
  <si>
    <t>Asian</t>
  </si>
  <si>
    <t>Mixed</t>
  </si>
  <si>
    <t>Other</t>
  </si>
  <si>
    <t xml:space="preserve">Most Deprived </t>
  </si>
  <si>
    <t>Least Deprived</t>
  </si>
  <si>
    <t>Comp</t>
  </si>
  <si>
    <t>Att</t>
  </si>
  <si>
    <t>Succ</t>
  </si>
  <si>
    <t>Main quals</t>
  </si>
  <si>
    <t xml:space="preserve">    1: Health, Public Services and Care </t>
  </si>
  <si>
    <t xml:space="preserve">    2: Science and Mathematics </t>
  </si>
  <si>
    <t xml:space="preserve">    3: Agriculture, Horticulture and Animal Care </t>
  </si>
  <si>
    <t xml:space="preserve">    4: Engineering and Manufacturing Technologies </t>
  </si>
  <si>
    <t xml:space="preserve">    5: Construction, Planning and the Built Environment </t>
  </si>
  <si>
    <t xml:space="preserve">    6: Information and Communication Technology </t>
  </si>
  <si>
    <t xml:space="preserve">    7: Retail and Commercial Enterprise </t>
  </si>
  <si>
    <t xml:space="preserve">           7(a): Retailing and Customer Service </t>
  </si>
  <si>
    <t xml:space="preserve">           7(b): Hair and Beauty </t>
  </si>
  <si>
    <t xml:space="preserve">           7(c): Hospitality and Catering </t>
  </si>
  <si>
    <t xml:space="preserve">    8: Leisure, Travel and Tourism </t>
  </si>
  <si>
    <t xml:space="preserve">    9: Arts, Media and Publishing </t>
  </si>
  <si>
    <t xml:space="preserve">           9(a): Performing Arts </t>
  </si>
  <si>
    <t xml:space="preserve">           9(b): Art and Design </t>
  </si>
  <si>
    <t xml:space="preserve">    10: History, Philosophy and Theology </t>
  </si>
  <si>
    <t xml:space="preserve">    11: Social Sciences </t>
  </si>
  <si>
    <t xml:space="preserve">    12: Languages, Literature and Culture </t>
  </si>
  <si>
    <t xml:space="preserve">    13: Education and Training </t>
  </si>
  <si>
    <t xml:space="preserve">    14: Preparation for Life and Work </t>
  </si>
  <si>
    <t xml:space="preserve">           14(a): Independent Living Skills </t>
  </si>
  <si>
    <t xml:space="preserve">           14(b): Adult Basic Education </t>
  </si>
  <si>
    <t xml:space="preserve">           14(c): Foundation for Work </t>
  </si>
  <si>
    <t xml:space="preserve">           14(d): English for Speakers of Other Languages </t>
  </si>
  <si>
    <t xml:space="preserve">    15: Business, Administration and Law </t>
  </si>
  <si>
    <t>All Quals</t>
  </si>
  <si>
    <t>Vol of provision</t>
  </si>
  <si>
    <t>Cymaryddion Cenedlaethol</t>
  </si>
  <si>
    <t>Yr holl bif gymwysterau</t>
  </si>
  <si>
    <r>
      <t xml:space="preserve">1 </t>
    </r>
    <r>
      <rPr>
        <sz val="12"/>
        <rFont val="Arial"/>
        <family val="2"/>
      </rPr>
      <t>gwnaed fel rhan o raglenni dysgu amser llawn</t>
    </r>
  </si>
  <si>
    <t xml:space="preserve">   Tystysgrifau Mynediad/Diplomâu</t>
  </si>
  <si>
    <t>Cyfraddau llwyddiant yn ôl math o gymhwyster - 2015/16</t>
  </si>
  <si>
    <t>Lefel</t>
  </si>
  <si>
    <t>Cyfradd llwyddiant</t>
  </si>
  <si>
    <t>Cymaryddion Cenedlaethol 2015/16</t>
  </si>
  <si>
    <t>Lefel Mynediad</t>
  </si>
  <si>
    <t xml:space="preserve">Lefel 1 </t>
  </si>
  <si>
    <r>
      <t>NVQ</t>
    </r>
    <r>
      <rPr>
        <vertAlign val="superscript"/>
        <sz val="12"/>
        <rFont val="Arial"/>
        <family val="2"/>
      </rPr>
      <t>1</t>
    </r>
  </si>
  <si>
    <t xml:space="preserve">Dyfarniad </t>
  </si>
  <si>
    <t xml:space="preserve">Tystysgrif </t>
  </si>
  <si>
    <t xml:space="preserve">Diploma </t>
  </si>
  <si>
    <t>Sgiliau Allweddol / Sgiliau Hanfodol Cymru</t>
  </si>
  <si>
    <r>
      <t>Dysgu Gydol Oes gyda Sicrwydd Ansawdd</t>
    </r>
    <r>
      <rPr>
        <vertAlign val="superscript"/>
        <sz val="12"/>
        <rFont val="Arial"/>
        <family val="2"/>
      </rPr>
      <t>2</t>
    </r>
  </si>
  <si>
    <t>Arall</t>
  </si>
  <si>
    <t>Lefel 2</t>
  </si>
  <si>
    <t>TGAU/TAA</t>
  </si>
  <si>
    <r>
      <rPr>
        <vertAlign val="superscript"/>
        <sz val="16"/>
        <rFont val="Arial"/>
        <family val="2"/>
      </rPr>
      <t>Dysgu Gydol Oes gyda Sicrwydd Ansawdd</t>
    </r>
    <r>
      <rPr>
        <vertAlign val="superscript"/>
        <sz val="14"/>
        <rFont val="Arial"/>
        <family val="2"/>
      </rPr>
      <t xml:space="preserve"> 2</t>
    </r>
  </si>
  <si>
    <t>Lefel 3</t>
  </si>
  <si>
    <t>Safon Uwch/UG/A2</t>
  </si>
  <si>
    <t>Lefelau eraill</t>
  </si>
  <si>
    <t xml:space="preserve">Eraill byr </t>
  </si>
  <si>
    <r>
      <t xml:space="preserve">1 </t>
    </r>
    <r>
      <rPr>
        <sz val="12"/>
        <rFont val="Arial"/>
        <family val="2"/>
      </rPr>
      <t>gan gynnwys cymwysterau'r Fframwaith Cymwysterau a Chredydau sy'n disodli NVQs yn uniongyrchol</t>
    </r>
  </si>
  <si>
    <r>
      <t>2</t>
    </r>
    <r>
      <rPr>
        <sz val="12"/>
        <rFont val="Arial"/>
        <family val="2"/>
      </rPr>
      <t xml:space="preserve"> a elwid gynt yn RhyCA (OCNs)</t>
    </r>
  </si>
  <si>
    <t>Graddfeydd categoreiddio</t>
  </si>
  <si>
    <t>Entry Level</t>
  </si>
  <si>
    <t>Level 1</t>
  </si>
  <si>
    <t>Level 2</t>
  </si>
  <si>
    <t>Level 3</t>
  </si>
  <si>
    <t>Other levels</t>
  </si>
  <si>
    <t xml:space="preserve">Other short </t>
  </si>
  <si>
    <t>Award</t>
  </si>
  <si>
    <t>Certificate</t>
  </si>
  <si>
    <t>Diploma</t>
  </si>
  <si>
    <t>Key Skills / Essential Skills Wales</t>
  </si>
  <si>
    <r>
      <t>Quality Assured Lifelong Learning</t>
    </r>
    <r>
      <rPr>
        <vertAlign val="superscript"/>
        <sz val="12"/>
        <rFont val="Arial"/>
        <family val="2"/>
      </rPr>
      <t>2</t>
    </r>
  </si>
  <si>
    <t>GCSE/VCE</t>
  </si>
  <si>
    <t>A/AS/A2 level</t>
  </si>
  <si>
    <t>*</t>
  </si>
  <si>
    <t>n/a</t>
  </si>
  <si>
    <t>Completion</t>
  </si>
  <si>
    <t>Attainment</t>
  </si>
  <si>
    <t>Success</t>
  </si>
  <si>
    <t>Dark Green</t>
  </si>
  <si>
    <t>Green</t>
  </si>
  <si>
    <t>Orange</t>
  </si>
  <si>
    <t>Red</t>
  </si>
  <si>
    <t>Pan ddetholir Sefydliad AB, diweddarir y tabiau ADD (Pwnc) a ADD (Lefel) i ddangos data’r sefydliad hwnnw.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</si>
</sst>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1">
    <font>
      <sz val="12"/>
      <name val="Arial"/>
    </font>
    <font>
      <sz val="12"/>
      <color theme="1"/>
      <name val="Arial"/>
      <family val="2"/>
    </font>
    <font>
      <sz val="12"/>
      <color theme="0"/>
      <name val="Arial"/>
      <family val="2"/>
    </font>
    <font>
      <sz val="12"/>
      <name val="Arial"/>
      <family val="2"/>
    </font>
    <font>
      <b/>
      <sz val="14"/>
      <name val="Arial"/>
      <family val="2"/>
    </font>
    <font>
      <b/>
      <sz val="18"/>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11.5"/>
      <name val="Arial"/>
      <family val="2"/>
    </font>
    <font>
      <vertAlign val="superscript"/>
      <sz val="12"/>
      <color indexed="8"/>
      <name val="Arial"/>
      <family val="2"/>
    </font>
    <font>
      <b/>
      <sz val="8"/>
      <color indexed="8"/>
      <name val="Arial"/>
      <family val="2"/>
    </font>
    <font>
      <sz val="8"/>
      <color indexed="8"/>
      <name val="Arial"/>
      <family val="2"/>
    </font>
    <font>
      <vertAlign val="superscript"/>
      <sz val="12"/>
      <name val="Arial"/>
      <family val="2"/>
    </font>
    <font>
      <b/>
      <sz val="13"/>
      <name val="Arial"/>
      <family val="2"/>
    </font>
    <font>
      <b/>
      <sz val="12"/>
      <name val="Arial"/>
      <family val="2"/>
    </font>
    <font>
      <b/>
      <sz val="11"/>
      <name val="Arial"/>
      <family val="2"/>
    </font>
    <font>
      <b/>
      <vertAlign val="superscript"/>
      <sz val="11"/>
      <name val="Arial"/>
      <family val="2"/>
    </font>
    <font>
      <sz val="11"/>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0"/>
      <color theme="1"/>
      <name val="Symbol"/>
      <family val="1"/>
      <charset val="2"/>
    </font>
    <font>
      <u/>
      <sz val="12"/>
      <color theme="1"/>
      <name val="Arial"/>
      <family val="2"/>
    </font>
    <font>
      <sz val="12"/>
      <color rgb="FFFFFFFF"/>
      <name val="Arial Black"/>
      <family val="2"/>
    </font>
    <font>
      <b/>
      <sz val="10.5"/>
      <color theme="1"/>
      <name val="Arial"/>
      <family val="2"/>
    </font>
    <font>
      <sz val="12"/>
      <color theme="1"/>
      <name val="Wingdings"/>
      <charset val="2"/>
    </font>
    <font>
      <sz val="10"/>
      <color theme="1"/>
      <name val="Times New Roman"/>
      <family val="1"/>
    </font>
    <font>
      <b/>
      <sz val="11.5"/>
      <color theme="1"/>
      <name val="Arial"/>
      <family val="2"/>
    </font>
    <font>
      <b/>
      <sz val="11"/>
      <color theme="1"/>
      <name val="Arial"/>
      <family val="2"/>
    </font>
    <font>
      <sz val="12"/>
      <color rgb="FF000000"/>
      <name val="Arial"/>
      <family val="2"/>
    </font>
    <font>
      <sz val="11"/>
      <color rgb="FF000000"/>
      <name val="Arial"/>
      <family val="2"/>
    </font>
    <font>
      <b/>
      <vertAlign val="superscript"/>
      <sz val="13"/>
      <name val="Arial"/>
      <family val="2"/>
    </font>
    <font>
      <i/>
      <sz val="12"/>
      <color theme="1"/>
      <name val="Arial"/>
      <family val="2"/>
    </font>
    <font>
      <sz val="12"/>
      <color theme="1"/>
      <name val="Times New Roman"/>
      <family val="1"/>
    </font>
    <font>
      <vertAlign val="superscript"/>
      <sz val="12"/>
      <color theme="1"/>
      <name val="Arial"/>
      <family val="2"/>
    </font>
    <font>
      <b/>
      <sz val="10"/>
      <name val="Arial Unicode MS"/>
      <family val="2"/>
    </font>
    <font>
      <sz val="10"/>
      <name val="Arial Unicode MS"/>
      <family val="2"/>
    </font>
    <font>
      <sz val="8"/>
      <name val="Arial"/>
      <family val="2"/>
    </font>
    <font>
      <sz val="8"/>
      <color rgb="FF000000"/>
      <name val="Tahoma"/>
      <family val="2"/>
    </font>
    <font>
      <vertAlign val="superscript"/>
      <sz val="14"/>
      <name val="Arial"/>
      <family val="2"/>
    </font>
    <font>
      <vertAlign val="superscript"/>
      <sz val="16"/>
      <name val="Arial"/>
      <family val="2"/>
    </font>
    <font>
      <sz val="10"/>
      <color indexed="8"/>
      <name val="Arial"/>
      <family val="2"/>
    </font>
    <font>
      <sz val="10"/>
      <color theme="0"/>
      <name val="Arial"/>
      <family val="2"/>
    </font>
    <font>
      <sz val="10"/>
      <color rgb="FFA1A1A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theme="1"/>
        <bgColor indexed="64"/>
      </patternFill>
    </fill>
    <fill>
      <patternFill patternType="solid">
        <fgColor indexed="9"/>
        <bgColor indexed="64"/>
      </patternFill>
    </fill>
    <fill>
      <patternFill patternType="solid">
        <fgColor rgb="FF339966"/>
        <bgColor indexed="64"/>
      </patternFill>
    </fill>
    <fill>
      <patternFill patternType="solid">
        <fgColor rgb="FFFF9900"/>
        <bgColor indexed="64"/>
      </patternFill>
    </fill>
    <fill>
      <patternFill patternType="solid">
        <fgColor rgb="FFFF000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5">
    <xf numFmtId="0" fontId="0"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cellStyleXfs>
  <cellXfs count="373">
    <xf numFmtId="0" fontId="0" fillId="0" borderId="0" xfId="0"/>
    <xf numFmtId="0" fontId="24" fillId="0" borderId="0" xfId="4" applyFont="1" applyAlignment="1">
      <alignment vertical="center"/>
    </xf>
    <xf numFmtId="0" fontId="1" fillId="0" borderId="0" xfId="4"/>
    <xf numFmtId="0" fontId="1" fillId="0" borderId="0" xfId="4" applyFont="1" applyAlignment="1">
      <alignment vertical="center"/>
    </xf>
    <xf numFmtId="0" fontId="25" fillId="0" borderId="0" xfId="4" applyFont="1" applyAlignment="1">
      <alignment vertical="center"/>
    </xf>
    <xf numFmtId="0" fontId="26" fillId="0" borderId="0" xfId="4" applyFont="1" applyAlignment="1">
      <alignment vertical="center"/>
    </xf>
    <xf numFmtId="0" fontId="1" fillId="0" borderId="0" xfId="4" applyFont="1" applyAlignment="1">
      <alignment horizontal="justify" vertical="center"/>
    </xf>
    <xf numFmtId="0" fontId="26" fillId="0" borderId="0" xfId="4" applyFont="1" applyAlignment="1">
      <alignment horizontal="justify" vertical="center"/>
    </xf>
    <xf numFmtId="0" fontId="28" fillId="0" borderId="0" xfId="4" applyFont="1" applyAlignment="1">
      <alignment horizontal="justify" vertical="center"/>
    </xf>
    <xf numFmtId="0" fontId="30" fillId="10" borderId="0" xfId="4" applyFont="1" applyFill="1" applyAlignment="1">
      <alignment horizontal="justify" vertical="center"/>
    </xf>
    <xf numFmtId="0" fontId="1" fillId="0" borderId="0" xfId="4" applyFont="1" applyAlignment="1">
      <alignment vertical="top" wrapText="1"/>
    </xf>
    <xf numFmtId="0" fontId="1" fillId="0" borderId="0" xfId="4" applyFont="1" applyAlignment="1">
      <alignment horizontal="justify" vertical="center" wrapText="1"/>
    </xf>
    <xf numFmtId="0" fontId="31" fillId="5" borderId="0" xfId="4" applyFont="1" applyFill="1" applyBorder="1" applyAlignment="1">
      <alignment horizontal="center" vertical="center"/>
    </xf>
    <xf numFmtId="0" fontId="32" fillId="0" borderId="0" xfId="4" applyFont="1" applyAlignment="1">
      <alignment horizontal="left" vertical="center" indent="1"/>
    </xf>
    <xf numFmtId="0" fontId="34" fillId="5" borderId="0" xfId="4" applyFont="1" applyFill="1" applyBorder="1" applyAlignment="1">
      <alignment vertical="center"/>
    </xf>
    <xf numFmtId="0" fontId="1" fillId="5" borderId="0" xfId="4" applyFont="1" applyFill="1" applyBorder="1" applyAlignment="1">
      <alignment vertical="center"/>
    </xf>
    <xf numFmtId="0" fontId="35" fillId="5" borderId="0" xfId="4" applyFont="1" applyFill="1" applyBorder="1" applyAlignment="1">
      <alignment horizontal="center" vertical="center" wrapText="1"/>
    </xf>
    <xf numFmtId="0" fontId="36" fillId="5" borderId="0" xfId="4" applyFont="1" applyFill="1" applyBorder="1" applyAlignment="1">
      <alignment vertical="center"/>
    </xf>
    <xf numFmtId="0" fontId="37" fillId="5" borderId="0" xfId="4" applyFont="1" applyFill="1" applyBorder="1" applyAlignment="1">
      <alignment vertical="center"/>
    </xf>
    <xf numFmtId="0" fontId="33" fillId="5" borderId="0" xfId="4" applyFont="1" applyFill="1" applyBorder="1"/>
    <xf numFmtId="9" fontId="25" fillId="5" borderId="0" xfId="4" applyNumberFormat="1" applyFont="1" applyFill="1" applyBorder="1" applyAlignment="1">
      <alignment horizontal="center" vertical="center"/>
    </xf>
    <xf numFmtId="9" fontId="37" fillId="5" borderId="0" xfId="4" applyNumberFormat="1" applyFont="1" applyFill="1" applyBorder="1" applyAlignment="1">
      <alignment horizontal="center" vertical="center"/>
    </xf>
    <xf numFmtId="0" fontId="33" fillId="0" borderId="0" xfId="4" applyFont="1"/>
    <xf numFmtId="0" fontId="1" fillId="0" borderId="0" xfId="4" applyFont="1" applyAlignment="1">
      <alignment horizontal="justify" vertical="top"/>
    </xf>
    <xf numFmtId="0" fontId="1" fillId="0" borderId="0" xfId="4" applyAlignment="1">
      <alignment vertical="top" wrapText="1"/>
    </xf>
    <xf numFmtId="14" fontId="1" fillId="0" borderId="0" xfId="4" applyNumberFormat="1" applyFont="1" applyAlignment="1">
      <alignment horizontal="right" vertical="center"/>
    </xf>
    <xf numFmtId="0" fontId="23" fillId="0" borderId="0" xfId="4" applyFont="1" applyAlignment="1">
      <alignment vertical="center"/>
    </xf>
    <xf numFmtId="0" fontId="23" fillId="0" borderId="0" xfId="4" applyFont="1" applyAlignment="1">
      <alignment horizontal="justify" vertical="center"/>
    </xf>
    <xf numFmtId="0" fontId="39" fillId="0" borderId="0" xfId="4" applyFont="1" applyAlignment="1">
      <alignment horizontal="justify" vertical="center" wrapText="1"/>
    </xf>
    <xf numFmtId="0" fontId="1" fillId="0" borderId="0" xfId="4" applyFont="1" applyAlignment="1">
      <alignment horizontal="left" vertical="center" indent="4"/>
    </xf>
    <xf numFmtId="0" fontId="39" fillId="0" borderId="0" xfId="4" applyFont="1" applyBorder="1" applyAlignment="1">
      <alignment horizontal="justify" vertical="center"/>
    </xf>
    <xf numFmtId="0" fontId="1" fillId="0" borderId="0" xfId="4" applyBorder="1"/>
    <xf numFmtId="0" fontId="1" fillId="0" borderId="0" xfId="4" applyFont="1" applyBorder="1" applyAlignment="1">
      <alignment horizontal="justify" vertical="center"/>
    </xf>
    <xf numFmtId="0" fontId="39" fillId="0" borderId="0" xfId="4" applyFont="1" applyAlignment="1">
      <alignment horizontal="justify" vertical="center"/>
    </xf>
    <xf numFmtId="0" fontId="35" fillId="5" borderId="0" xfId="4" applyFont="1" applyFill="1" applyBorder="1" applyAlignment="1">
      <alignment vertical="center"/>
    </xf>
    <xf numFmtId="0" fontId="25" fillId="5" borderId="0" xfId="4" applyFont="1" applyFill="1" applyBorder="1" applyAlignment="1">
      <alignment vertical="center"/>
    </xf>
    <xf numFmtId="0" fontId="23" fillId="5" borderId="0" xfId="4" applyFont="1" applyFill="1" applyBorder="1" applyAlignment="1">
      <alignment horizontal="center" vertical="center"/>
    </xf>
    <xf numFmtId="0" fontId="25" fillId="0" borderId="0" xfId="4" applyFont="1" applyAlignment="1">
      <alignment horizontal="justify" vertical="center"/>
    </xf>
    <xf numFmtId="0" fontId="1" fillId="0" borderId="0" xfId="4" applyFont="1" applyAlignment="1">
      <alignment vertical="center" wrapText="1"/>
    </xf>
    <xf numFmtId="0" fontId="1" fillId="0" borderId="0" xfId="4" applyFont="1" applyAlignment="1">
      <alignment horizontal="right" vertical="center"/>
    </xf>
    <xf numFmtId="0" fontId="0" fillId="0" borderId="5" xfId="0" applyBorder="1"/>
    <xf numFmtId="0" fontId="42" fillId="0" borderId="5" xfId="0" applyFont="1" applyBorder="1" applyAlignment="1">
      <alignment horizontal="center" vertical="top" wrapText="1"/>
    </xf>
    <xf numFmtId="0" fontId="0" fillId="0" borderId="6" xfId="0" applyBorder="1"/>
    <xf numFmtId="0" fontId="43" fillId="0" borderId="6" xfId="0" applyFont="1" applyBorder="1" applyAlignment="1">
      <alignment vertical="top" wrapText="1"/>
    </xf>
    <xf numFmtId="0" fontId="0" fillId="0" borderId="7" xfId="0" applyBorder="1"/>
    <xf numFmtId="0" fontId="43" fillId="0" borderId="7" xfId="0" applyFont="1" applyBorder="1" applyAlignment="1">
      <alignment vertical="top" wrapText="1"/>
    </xf>
    <xf numFmtId="0" fontId="3" fillId="5" borderId="0" xfId="1" applyFont="1" applyFill="1"/>
    <xf numFmtId="0" fontId="33" fillId="0" borderId="0" xfId="4" applyFont="1" applyBorder="1"/>
    <xf numFmtId="0" fontId="1" fillId="0" borderId="0" xfId="4"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wrapText="1"/>
    </xf>
    <xf numFmtId="9" fontId="13" fillId="0" borderId="0" xfId="1" applyNumberFormat="1" applyFont="1" applyAlignment="1" applyProtection="1"/>
    <xf numFmtId="164" fontId="3" fillId="0" borderId="0" xfId="3" applyNumberFormat="1" applyFont="1" applyBorder="1" applyAlignment="1" applyProtection="1">
      <alignment horizontal="center" vertical="center"/>
    </xf>
    <xf numFmtId="164" fontId="16" fillId="0" borderId="0" xfId="3" applyNumberFormat="1" applyFont="1" applyBorder="1" applyAlignment="1" applyProtection="1">
      <alignment horizontal="center" vertical="center"/>
    </xf>
    <xf numFmtId="0" fontId="42" fillId="0" borderId="8" xfId="0" applyFont="1" applyBorder="1" applyAlignment="1" applyProtection="1">
      <alignment horizontal="center" vertical="top" wrapText="1"/>
    </xf>
    <xf numFmtId="0" fontId="42" fillId="0" borderId="9" xfId="0" applyFont="1" applyBorder="1" applyAlignment="1" applyProtection="1">
      <alignment horizontal="center" vertical="top" wrapText="1"/>
    </xf>
    <xf numFmtId="0" fontId="42" fillId="0" borderId="10" xfId="0" applyFont="1" applyBorder="1" applyAlignment="1" applyProtection="1">
      <alignment horizontal="center" vertical="top" wrapText="1"/>
    </xf>
    <xf numFmtId="0" fontId="42" fillId="0" borderId="11" xfId="0" applyFont="1" applyBorder="1" applyAlignment="1" applyProtection="1">
      <alignment horizontal="center" vertical="top" wrapText="1"/>
    </xf>
    <xf numFmtId="0" fontId="0" fillId="0" borderId="0" xfId="0" applyProtection="1"/>
    <xf numFmtId="0" fontId="0" fillId="0" borderId="9" xfId="0"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0" fontId="43" fillId="0" borderId="6" xfId="0" applyFont="1" applyBorder="1" applyAlignment="1" applyProtection="1">
      <alignment vertical="top" wrapText="1"/>
    </xf>
    <xf numFmtId="9" fontId="3" fillId="3" borderId="12" xfId="0" applyNumberFormat="1" applyFont="1" applyFill="1" applyBorder="1" applyAlignment="1" applyProtection="1">
      <alignment horizontal="center" vertical="center"/>
    </xf>
    <xf numFmtId="9" fontId="8" fillId="3" borderId="0" xfId="0" applyNumberFormat="1" applyFont="1" applyFill="1" applyBorder="1" applyAlignment="1" applyProtection="1">
      <alignment horizontal="center" vertical="center"/>
    </xf>
    <xf numFmtId="9" fontId="8" fillId="3" borderId="13" xfId="0" applyNumberFormat="1" applyFont="1" applyFill="1" applyBorder="1" applyAlignment="1" applyProtection="1">
      <alignment horizontal="center" vertical="center"/>
    </xf>
    <xf numFmtId="164" fontId="3" fillId="0" borderId="12" xfId="3" applyNumberFormat="1" applyFont="1" applyBorder="1" applyAlignment="1" applyProtection="1">
      <alignment horizontal="center" vertical="center"/>
    </xf>
    <xf numFmtId="164" fontId="16" fillId="0" borderId="13" xfId="3" applyNumberFormat="1" applyFont="1" applyBorder="1" applyAlignment="1" applyProtection="1">
      <alignment horizontal="center" vertical="center"/>
    </xf>
    <xf numFmtId="0" fontId="43" fillId="0" borderId="7" xfId="0" applyFont="1" applyBorder="1" applyAlignment="1" applyProtection="1">
      <alignment vertical="top" wrapText="1"/>
    </xf>
    <xf numFmtId="9" fontId="3" fillId="3" borderId="14" xfId="0" applyNumberFormat="1" applyFont="1" applyFill="1" applyBorder="1" applyAlignment="1" applyProtection="1">
      <alignment horizontal="center" vertical="center"/>
    </xf>
    <xf numFmtId="9" fontId="8" fillId="3" borderId="15" xfId="0" applyNumberFormat="1" applyFont="1" applyFill="1" applyBorder="1" applyAlignment="1" applyProtection="1">
      <alignment horizontal="center" vertical="center"/>
    </xf>
    <xf numFmtId="9" fontId="8" fillId="3" borderId="16" xfId="0" applyNumberFormat="1" applyFont="1" applyFill="1" applyBorder="1" applyAlignment="1" applyProtection="1">
      <alignment horizontal="center" vertical="center"/>
    </xf>
    <xf numFmtId="164" fontId="3" fillId="0" borderId="14" xfId="3" applyNumberFormat="1" applyFont="1" applyBorder="1" applyAlignment="1" applyProtection="1">
      <alignment horizontal="center" vertical="center"/>
    </xf>
    <xf numFmtId="164" fontId="3" fillId="0" borderId="15" xfId="3" applyNumberFormat="1" applyFont="1" applyBorder="1" applyAlignment="1" applyProtection="1">
      <alignment horizontal="center" vertical="center"/>
    </xf>
    <xf numFmtId="164" fontId="16" fillId="0" borderId="15" xfId="3" applyNumberFormat="1" applyFont="1" applyBorder="1" applyAlignment="1" applyProtection="1">
      <alignment horizontal="center" vertical="center"/>
    </xf>
    <xf numFmtId="164" fontId="16" fillId="0" borderId="16" xfId="3" applyNumberFormat="1" applyFont="1" applyBorder="1" applyAlignment="1" applyProtection="1">
      <alignment horizontal="center" vertical="center"/>
    </xf>
    <xf numFmtId="0" fontId="0" fillId="0" borderId="9" xfId="0" applyBorder="1" applyProtection="1"/>
    <xf numFmtId="0" fontId="0" fillId="0" borderId="10" xfId="0" applyBorder="1" applyProtection="1"/>
    <xf numFmtId="0" fontId="0" fillId="0" borderId="11" xfId="0" applyBorder="1" applyProtection="1"/>
    <xf numFmtId="0" fontId="3" fillId="0" borderId="9"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164" fontId="3" fillId="0" borderId="12" xfId="0" applyNumberFormat="1" applyFont="1" applyBorder="1" applyAlignment="1" applyProtection="1">
      <alignment horizontal="center" vertical="center"/>
    </xf>
    <xf numFmtId="164" fontId="3" fillId="0" borderId="0" xfId="0" applyNumberFormat="1" applyFont="1" applyBorder="1" applyAlignment="1" applyProtection="1">
      <alignment horizontal="center" vertical="center"/>
    </xf>
    <xf numFmtId="164" fontId="3" fillId="0" borderId="13" xfId="0" applyNumberFormat="1" applyFont="1" applyBorder="1" applyAlignment="1" applyProtection="1">
      <alignment horizontal="center" vertical="center"/>
    </xf>
    <xf numFmtId="0" fontId="43" fillId="0" borderId="6" xfId="0" applyFont="1" applyBorder="1" applyAlignment="1" applyProtection="1">
      <alignment vertical="top"/>
    </xf>
    <xf numFmtId="164" fontId="3" fillId="0" borderId="13" xfId="3" applyNumberFormat="1" applyFont="1" applyBorder="1" applyAlignment="1" applyProtection="1">
      <alignment horizontal="center" vertical="center"/>
    </xf>
    <xf numFmtId="164" fontId="3" fillId="0" borderId="14" xfId="0" applyNumberFormat="1" applyFont="1" applyBorder="1" applyAlignment="1" applyProtection="1">
      <alignment horizontal="center" vertical="center"/>
    </xf>
    <xf numFmtId="164" fontId="3" fillId="0" borderId="15" xfId="0" applyNumberFormat="1" applyFont="1" applyBorder="1" applyAlignment="1" applyProtection="1">
      <alignment horizontal="center" vertical="center"/>
    </xf>
    <xf numFmtId="164" fontId="3" fillId="0" borderId="16" xfId="0" applyNumberFormat="1" applyFont="1" applyBorder="1" applyAlignment="1" applyProtection="1">
      <alignment horizontal="center" vertical="center"/>
    </xf>
    <xf numFmtId="0" fontId="43" fillId="0" borderId="7" xfId="0" applyFont="1" applyBorder="1" applyAlignment="1" applyProtection="1">
      <alignment vertical="top"/>
    </xf>
    <xf numFmtId="164" fontId="3" fillId="0" borderId="16" xfId="3" applyNumberFormat="1" applyFont="1" applyBorder="1" applyAlignment="1" applyProtection="1">
      <alignment horizontal="center" vertical="center"/>
    </xf>
    <xf numFmtId="9" fontId="13" fillId="0" borderId="17" xfId="0" applyNumberFormat="1" applyFont="1" applyBorder="1" applyAlignment="1" applyProtection="1"/>
    <xf numFmtId="9" fontId="13" fillId="0" borderId="18" xfId="0" applyNumberFormat="1" applyFont="1" applyBorder="1" applyAlignment="1" applyProtection="1"/>
    <xf numFmtId="9" fontId="44" fillId="0" borderId="18" xfId="0" applyNumberFormat="1" applyFont="1" applyBorder="1" applyProtection="1"/>
    <xf numFmtId="9" fontId="13" fillId="0" borderId="19" xfId="0" applyNumberFormat="1" applyFont="1" applyBorder="1" applyAlignment="1" applyProtection="1"/>
    <xf numFmtId="9" fontId="13" fillId="0" borderId="12" xfId="0" applyNumberFormat="1" applyFont="1" applyBorder="1" applyAlignment="1" applyProtection="1"/>
    <xf numFmtId="9" fontId="13" fillId="0" borderId="0" xfId="0" applyNumberFormat="1" applyFont="1" applyBorder="1" applyAlignment="1" applyProtection="1"/>
    <xf numFmtId="9" fontId="44" fillId="0" borderId="0" xfId="0" applyNumberFormat="1" applyFont="1" applyBorder="1" applyProtection="1"/>
    <xf numFmtId="9" fontId="13" fillId="0" borderId="13" xfId="0" applyNumberFormat="1" applyFont="1" applyBorder="1" applyAlignment="1" applyProtection="1"/>
    <xf numFmtId="9" fontId="13" fillId="0" borderId="0" xfId="0" applyNumberFormat="1" applyFont="1" applyAlignment="1" applyProtection="1"/>
    <xf numFmtId="9" fontId="44" fillId="0" borderId="0" xfId="0" applyNumberFormat="1" applyFont="1" applyFill="1" applyBorder="1" applyAlignment="1" applyProtection="1">
      <alignment vertical="center" wrapText="1"/>
    </xf>
    <xf numFmtId="9" fontId="13" fillId="0" borderId="14" xfId="0" applyNumberFormat="1" applyFont="1" applyBorder="1" applyAlignment="1" applyProtection="1"/>
    <xf numFmtId="9" fontId="13" fillId="0" borderId="15" xfId="0" applyNumberFormat="1" applyFont="1" applyBorder="1" applyAlignment="1" applyProtection="1"/>
    <xf numFmtId="9" fontId="44" fillId="0" borderId="15" xfId="0" applyNumberFormat="1" applyFont="1" applyBorder="1" applyProtection="1"/>
    <xf numFmtId="9" fontId="13" fillId="0" borderId="16" xfId="0" applyNumberFormat="1" applyFont="1" applyBorder="1" applyAlignment="1" applyProtection="1"/>
    <xf numFmtId="0" fontId="3" fillId="0" borderId="0" xfId="0" applyFont="1" applyFill="1" applyBorder="1" applyAlignment="1" applyProtection="1">
      <alignment vertical="center" wrapText="1"/>
    </xf>
    <xf numFmtId="0" fontId="3" fillId="0" borderId="9" xfId="0" applyFont="1" applyFill="1" applyBorder="1" applyAlignment="1" applyProtection="1">
      <alignment horizontal="left"/>
    </xf>
    <xf numFmtId="0" fontId="3" fillId="0" borderId="10" xfId="0" applyFont="1" applyFill="1" applyBorder="1" applyAlignment="1" applyProtection="1"/>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9" fontId="8" fillId="5" borderId="17" xfId="0" applyNumberFormat="1" applyFont="1" applyFill="1" applyBorder="1" applyAlignment="1" applyProtection="1">
      <alignment horizontal="center" vertical="center" wrapText="1"/>
    </xf>
    <xf numFmtId="9" fontId="8" fillId="5" borderId="18" xfId="0" applyNumberFormat="1" applyFont="1" applyFill="1" applyBorder="1" applyAlignment="1" applyProtection="1">
      <alignment horizontal="center" vertical="center" wrapText="1"/>
    </xf>
    <xf numFmtId="9" fontId="8" fillId="5" borderId="20" xfId="0" applyNumberFormat="1" applyFont="1" applyFill="1" applyBorder="1" applyAlignment="1" applyProtection="1">
      <alignment horizontal="center" wrapText="1"/>
    </xf>
    <xf numFmtId="9" fontId="8" fillId="5" borderId="12" xfId="0" applyNumberFormat="1" applyFont="1" applyFill="1" applyBorder="1" applyAlignment="1" applyProtection="1">
      <alignment horizontal="center" vertical="center" wrapText="1"/>
    </xf>
    <xf numFmtId="9" fontId="8" fillId="5" borderId="0" xfId="0" applyNumberFormat="1" applyFont="1" applyFill="1" applyBorder="1" applyAlignment="1" applyProtection="1">
      <alignment horizontal="center" vertical="center" wrapText="1"/>
    </xf>
    <xf numFmtId="9" fontId="8" fillId="5" borderId="21" xfId="0" applyNumberFormat="1" applyFont="1" applyFill="1" applyBorder="1" applyAlignment="1" applyProtection="1">
      <alignment horizontal="center" wrapText="1"/>
    </xf>
    <xf numFmtId="9" fontId="8" fillId="5" borderId="14" xfId="0" applyNumberFormat="1" applyFont="1" applyFill="1" applyBorder="1" applyAlignment="1" applyProtection="1">
      <alignment horizontal="center" vertical="center" wrapText="1"/>
    </xf>
    <xf numFmtId="9" fontId="8" fillId="5" borderId="15" xfId="0" applyNumberFormat="1" applyFont="1" applyFill="1" applyBorder="1" applyAlignment="1" applyProtection="1">
      <alignment horizontal="center" vertical="center" wrapText="1"/>
    </xf>
    <xf numFmtId="9" fontId="8" fillId="5" borderId="16" xfId="0" applyNumberFormat="1" applyFont="1" applyFill="1" applyBorder="1" applyAlignment="1" applyProtection="1">
      <alignment horizontal="center" wrapText="1"/>
    </xf>
    <xf numFmtId="0" fontId="43" fillId="0" borderId="0" xfId="0" applyFont="1" applyFill="1" applyBorder="1" applyAlignment="1" applyProtection="1">
      <alignment vertical="top" wrapText="1"/>
    </xf>
    <xf numFmtId="9" fontId="8" fillId="5" borderId="20" xfId="0" applyNumberFormat="1" applyFont="1" applyFill="1" applyBorder="1" applyAlignment="1" applyProtection="1">
      <alignment horizontal="center" vertical="center" wrapText="1"/>
    </xf>
    <xf numFmtId="9" fontId="8" fillId="5" borderId="21" xfId="0" applyNumberFormat="1" applyFont="1" applyFill="1" applyBorder="1" applyAlignment="1" applyProtection="1">
      <alignment horizontal="center" vertical="center" wrapText="1"/>
    </xf>
    <xf numFmtId="9" fontId="8" fillId="5" borderId="16" xfId="0" applyNumberFormat="1" applyFont="1" applyFill="1" applyBorder="1" applyAlignment="1" applyProtection="1">
      <alignment horizontal="center" vertical="center" wrapText="1"/>
    </xf>
    <xf numFmtId="164" fontId="3" fillId="0" borderId="17" xfId="0" applyNumberFormat="1" applyFont="1" applyFill="1" applyBorder="1" applyAlignment="1" applyProtection="1">
      <alignment horizontal="center"/>
    </xf>
    <xf numFmtId="164" fontId="3" fillId="0" borderId="18" xfId="0" applyNumberFormat="1" applyFont="1" applyFill="1" applyBorder="1" applyAlignment="1" applyProtection="1">
      <alignment horizontal="center"/>
    </xf>
    <xf numFmtId="164" fontId="3" fillId="0" borderId="18" xfId="0" applyNumberFormat="1" applyFont="1" applyFill="1" applyBorder="1" applyAlignment="1" applyProtection="1">
      <alignment horizontal="center" wrapText="1"/>
    </xf>
    <xf numFmtId="164" fontId="3" fillId="0" borderId="20" xfId="0" applyNumberFormat="1" applyFont="1" applyFill="1" applyBorder="1" applyAlignment="1" applyProtection="1">
      <alignment horizontal="center"/>
    </xf>
    <xf numFmtId="164" fontId="3" fillId="0" borderId="12"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wrapText="1"/>
    </xf>
    <xf numFmtId="164" fontId="3" fillId="0" borderId="21" xfId="0" applyNumberFormat="1" applyFont="1" applyFill="1" applyBorder="1" applyAlignment="1" applyProtection="1">
      <alignment horizontal="center"/>
    </xf>
    <xf numFmtId="164" fontId="3" fillId="0" borderId="14" xfId="0" applyNumberFormat="1" applyFont="1" applyFill="1" applyBorder="1" applyAlignment="1" applyProtection="1">
      <alignment horizontal="center"/>
    </xf>
    <xf numFmtId="164" fontId="3" fillId="0" borderId="15" xfId="0" applyNumberFormat="1" applyFont="1" applyFill="1" applyBorder="1" applyAlignment="1" applyProtection="1">
      <alignment horizontal="center"/>
    </xf>
    <xf numFmtId="164" fontId="3" fillId="0" borderId="15" xfId="0" applyNumberFormat="1" applyFont="1" applyFill="1" applyBorder="1" applyAlignment="1" applyProtection="1">
      <alignment horizontal="center" wrapText="1"/>
    </xf>
    <xf numFmtId="164" fontId="3" fillId="0" borderId="16" xfId="0" applyNumberFormat="1" applyFont="1" applyFill="1" applyBorder="1" applyAlignment="1" applyProtection="1">
      <alignment horizontal="center"/>
    </xf>
    <xf numFmtId="0" fontId="0" fillId="0" borderId="18" xfId="0" applyBorder="1" applyProtection="1"/>
    <xf numFmtId="0" fontId="3" fillId="0" borderId="9"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11" xfId="0" applyFont="1" applyFill="1" applyBorder="1" applyAlignment="1" applyProtection="1">
      <alignment vertical="center" wrapText="1"/>
    </xf>
    <xf numFmtId="9" fontId="8" fillId="11" borderId="12" xfId="0" applyNumberFormat="1" applyFont="1" applyFill="1" applyBorder="1" applyAlignment="1" applyProtection="1">
      <alignment horizontal="center" vertical="center" wrapText="1"/>
    </xf>
    <xf numFmtId="9" fontId="8" fillId="11" borderId="0" xfId="0" applyNumberFormat="1" applyFont="1" applyFill="1" applyBorder="1" applyAlignment="1" applyProtection="1">
      <alignment horizontal="center" vertical="center" wrapText="1"/>
    </xf>
    <xf numFmtId="9" fontId="8" fillId="11" borderId="13" xfId="0" applyNumberFormat="1" applyFont="1" applyFill="1" applyBorder="1" applyAlignment="1" applyProtection="1">
      <alignment horizontal="center" vertical="center" wrapText="1"/>
    </xf>
    <xf numFmtId="9" fontId="8" fillId="11" borderId="14" xfId="0" applyNumberFormat="1" applyFont="1" applyFill="1" applyBorder="1" applyAlignment="1" applyProtection="1">
      <alignment horizontal="center" vertical="center" wrapText="1"/>
    </xf>
    <xf numFmtId="9" fontId="8" fillId="11" borderId="15" xfId="0" applyNumberFormat="1" applyFont="1" applyFill="1" applyBorder="1" applyAlignment="1" applyProtection="1">
      <alignment horizontal="center" vertical="center" wrapText="1"/>
    </xf>
    <xf numFmtId="9" fontId="8" fillId="11" borderId="16" xfId="0" applyNumberFormat="1" applyFont="1" applyFill="1" applyBorder="1" applyAlignment="1" applyProtection="1">
      <alignment horizontal="center" vertical="center" wrapText="1"/>
    </xf>
    <xf numFmtId="0" fontId="0" fillId="0" borderId="8" xfId="0" applyBorder="1" applyProtection="1">
      <protection locked="0"/>
    </xf>
    <xf numFmtId="3" fontId="4" fillId="0" borderId="0" xfId="1" applyNumberFormat="1" applyFont="1" applyBorder="1" applyAlignment="1" applyProtection="1">
      <alignment horizontal="left" vertical="center"/>
    </xf>
    <xf numFmtId="3" fontId="5" fillId="0" borderId="0" xfId="1" applyNumberFormat="1" applyFont="1" applyBorder="1" applyAlignment="1" applyProtection="1">
      <alignment horizontal="left" vertical="center"/>
    </xf>
    <xf numFmtId="3" fontId="5" fillId="0" borderId="0" xfId="1" applyNumberFormat="1" applyFont="1" applyBorder="1" applyAlignment="1" applyProtection="1">
      <alignment horizontal="left" vertical="center" wrapText="1"/>
    </xf>
    <xf numFmtId="0" fontId="3" fillId="0" borderId="0" xfId="1" applyFont="1" applyProtection="1"/>
    <xf numFmtId="0" fontId="3" fillId="0" borderId="0" xfId="1" applyProtection="1"/>
    <xf numFmtId="3" fontId="6" fillId="0" borderId="0" xfId="1" applyNumberFormat="1" applyFont="1" applyBorder="1" applyAlignment="1" applyProtection="1">
      <alignment horizontal="left" vertical="center" wrapText="1"/>
    </xf>
    <xf numFmtId="0" fontId="7" fillId="0" borderId="0" xfId="1" applyFont="1" applyAlignment="1" applyProtection="1"/>
    <xf numFmtId="0" fontId="15" fillId="0" borderId="1" xfId="1" applyFont="1" applyBorder="1" applyAlignment="1" applyProtection="1">
      <alignment vertical="center"/>
    </xf>
    <xf numFmtId="0" fontId="3" fillId="0" borderId="1" xfId="1" applyFont="1" applyBorder="1" applyProtection="1"/>
    <xf numFmtId="0" fontId="8" fillId="0" borderId="1" xfId="1" applyFont="1" applyBorder="1" applyProtection="1"/>
    <xf numFmtId="0" fontId="3" fillId="0" borderId="1" xfId="1" applyBorder="1" applyProtection="1"/>
    <xf numFmtId="3" fontId="9" fillId="0" borderId="0" xfId="1" applyNumberFormat="1" applyFont="1" applyBorder="1" applyAlignment="1" applyProtection="1">
      <alignment horizontal="left" vertical="center" wrapText="1"/>
    </xf>
    <xf numFmtId="0" fontId="8" fillId="0" borderId="0" xfId="1" applyFont="1" applyAlignment="1" applyProtection="1"/>
    <xf numFmtId="0" fontId="10" fillId="2" borderId="2" xfId="1" applyFont="1" applyFill="1" applyBorder="1" applyAlignment="1" applyProtection="1">
      <alignment vertical="center"/>
    </xf>
    <xf numFmtId="0" fontId="3" fillId="5" borderId="0" xfId="1" applyFont="1" applyFill="1" applyProtection="1"/>
    <xf numFmtId="0" fontId="10" fillId="2" borderId="1" xfId="1" applyFont="1" applyFill="1" applyBorder="1" applyAlignment="1" applyProtection="1">
      <alignment horizontal="center" vertical="top" wrapText="1"/>
    </xf>
    <xf numFmtId="0" fontId="8" fillId="5" borderId="0" xfId="1" applyFont="1" applyFill="1" applyProtection="1"/>
    <xf numFmtId="0" fontId="8" fillId="0" borderId="0" xfId="1" applyFont="1" applyProtection="1"/>
    <xf numFmtId="9" fontId="3" fillId="0" borderId="0" xfId="1" applyNumberFormat="1" applyFont="1" applyAlignment="1" applyProtection="1">
      <alignment horizontal="center" vertical="center"/>
    </xf>
    <xf numFmtId="3" fontId="12" fillId="0" borderId="0" xfId="1" applyNumberFormat="1" applyFont="1" applyBorder="1" applyAlignment="1" applyProtection="1">
      <alignment horizontal="left" vertical="center" wrapText="1"/>
    </xf>
    <xf numFmtId="0" fontId="13" fillId="0" borderId="0" xfId="1" applyFont="1" applyAlignment="1" applyProtection="1"/>
    <xf numFmtId="3" fontId="12" fillId="0" borderId="0" xfId="1" applyNumberFormat="1" applyFont="1" applyBorder="1" applyAlignment="1" applyProtection="1">
      <alignment horizontal="right" vertical="center" wrapText="1"/>
    </xf>
    <xf numFmtId="10" fontId="22" fillId="0" borderId="0" xfId="1" applyNumberFormat="1" applyFont="1" applyProtection="1"/>
    <xf numFmtId="0" fontId="13" fillId="0" borderId="0" xfId="1" applyFont="1" applyAlignment="1" applyProtection="1">
      <alignment horizontal="right"/>
    </xf>
    <xf numFmtId="9" fontId="8" fillId="0" borderId="1" xfId="2" applyFont="1" applyBorder="1" applyProtection="1"/>
    <xf numFmtId="0" fontId="13" fillId="0" borderId="0" xfId="1" applyNumberFormat="1" applyFont="1" applyBorder="1" applyAlignment="1" applyProtection="1">
      <alignment horizontal="right" wrapText="1"/>
    </xf>
    <xf numFmtId="0" fontId="14" fillId="5" borderId="0" xfId="1" applyFont="1" applyFill="1" applyAlignment="1" applyProtection="1">
      <alignment vertical="center"/>
    </xf>
    <xf numFmtId="9" fontId="8" fillId="0" borderId="0" xfId="2" applyNumberFormat="1" applyFont="1" applyProtection="1"/>
    <xf numFmtId="9" fontId="3" fillId="0" borderId="0" xfId="1" applyNumberFormat="1" applyProtection="1"/>
    <xf numFmtId="0" fontId="3" fillId="0" borderId="0" xfId="1" applyFont="1" applyAlignment="1" applyProtection="1">
      <alignment vertical="center"/>
    </xf>
    <xf numFmtId="0" fontId="7" fillId="0" borderId="0" xfId="1" applyFont="1" applyProtection="1"/>
    <xf numFmtId="0" fontId="14" fillId="0" borderId="0" xfId="1" applyFont="1" applyAlignment="1" applyProtection="1">
      <alignment vertical="center"/>
    </xf>
    <xf numFmtId="0" fontId="14" fillId="0" borderId="0" xfId="1" applyFont="1" applyFill="1" applyBorder="1" applyAlignment="1" applyProtection="1">
      <alignment vertical="center"/>
    </xf>
    <xf numFmtId="0" fontId="3" fillId="0" borderId="0" xfId="1" applyBorder="1" applyAlignment="1" applyProtection="1"/>
    <xf numFmtId="0" fontId="3" fillId="0" borderId="0" xfId="1" applyFill="1" applyBorder="1" applyAlignment="1" applyProtection="1"/>
    <xf numFmtId="0" fontId="10" fillId="2" borderId="2" xfId="1" applyFont="1" applyFill="1" applyBorder="1" applyAlignment="1" applyProtection="1">
      <alignment horizontal="center" vertical="center"/>
    </xf>
    <xf numFmtId="0" fontId="3" fillId="5" borderId="0" xfId="1" applyFont="1" applyFill="1" applyBorder="1" applyProtection="1"/>
    <xf numFmtId="0" fontId="16" fillId="2" borderId="2" xfId="1" applyFont="1" applyFill="1" applyBorder="1" applyAlignment="1" applyProtection="1">
      <alignment vertical="center"/>
    </xf>
    <xf numFmtId="0" fontId="3" fillId="0" borderId="0" xfId="1" applyBorder="1" applyProtection="1"/>
    <xf numFmtId="0" fontId="3" fillId="0" borderId="0" xfId="1" applyFont="1" applyBorder="1" applyAlignment="1" applyProtection="1">
      <alignment vertical="center"/>
    </xf>
    <xf numFmtId="164" fontId="0" fillId="0" borderId="0" xfId="2" applyNumberFormat="1" applyFont="1" applyAlignment="1" applyProtection="1">
      <alignment horizontal="center"/>
    </xf>
    <xf numFmtId="9" fontId="3" fillId="0" borderId="0" xfId="1" applyNumberFormat="1" applyFont="1" applyBorder="1" applyAlignment="1" applyProtection="1">
      <alignment horizontal="center" vertical="center"/>
    </xf>
    <xf numFmtId="0" fontId="3" fillId="0" borderId="0" xfId="1" applyFont="1" applyBorder="1" applyAlignment="1" applyProtection="1">
      <alignment horizontal="left" vertical="center" wrapText="1"/>
    </xf>
    <xf numFmtId="0" fontId="16" fillId="0" borderId="0" xfId="1" applyFont="1" applyBorder="1" applyAlignment="1" applyProtection="1">
      <alignment vertical="center"/>
    </xf>
    <xf numFmtId="0" fontId="3" fillId="0" borderId="1" xfId="1" applyFont="1" applyBorder="1" applyAlignment="1" applyProtection="1">
      <alignment vertical="center"/>
    </xf>
    <xf numFmtId="164" fontId="3" fillId="0" borderId="1" xfId="2" applyNumberFormat="1" applyFont="1" applyBorder="1" applyAlignment="1" applyProtection="1">
      <alignment horizontal="center" vertical="center"/>
    </xf>
    <xf numFmtId="164" fontId="3" fillId="0" borderId="1" xfId="1" applyNumberFormat="1" applyFont="1" applyBorder="1" applyAlignment="1" applyProtection="1">
      <alignment horizontal="center" vertical="center"/>
    </xf>
    <xf numFmtId="0" fontId="3" fillId="0" borderId="1" xfId="1" applyFont="1" applyBorder="1" applyAlignment="1" applyProtection="1">
      <alignment horizontal="left" vertical="center" wrapText="1"/>
    </xf>
    <xf numFmtId="0" fontId="3" fillId="0" borderId="0" xfId="1" applyAlignment="1" applyProtection="1"/>
    <xf numFmtId="0" fontId="15" fillId="0" borderId="0" xfId="1" applyFont="1" applyAlignment="1" applyProtection="1">
      <alignment vertical="center"/>
    </xf>
    <xf numFmtId="0" fontId="4" fillId="0" borderId="0" xfId="1" applyFont="1" applyAlignment="1" applyProtection="1">
      <alignment vertical="center"/>
    </xf>
    <xf numFmtId="0" fontId="3" fillId="0" borderId="0" xfId="1" applyAlignment="1" applyProtection="1">
      <alignment horizontal="left"/>
    </xf>
    <xf numFmtId="0" fontId="16" fillId="2" borderId="2" xfId="1" applyFont="1" applyFill="1" applyBorder="1" applyAlignment="1" applyProtection="1">
      <alignment horizontal="left" vertical="center" wrapText="1"/>
    </xf>
    <xf numFmtId="0" fontId="3" fillId="2" borderId="2" xfId="1" applyFont="1" applyFill="1" applyBorder="1" applyAlignment="1" applyProtection="1"/>
    <xf numFmtId="0" fontId="16" fillId="2" borderId="2" xfId="1" applyFont="1" applyFill="1" applyBorder="1" applyAlignment="1" applyProtection="1">
      <alignment horizontal="center" vertical="center" wrapText="1"/>
    </xf>
    <xf numFmtId="0" fontId="17" fillId="2" borderId="2"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0" xfId="1" applyFont="1" applyFill="1" applyBorder="1" applyAlignment="1" applyProtection="1"/>
    <xf numFmtId="0" fontId="16" fillId="0" borderId="0" xfId="1" applyFont="1" applyFill="1" applyBorder="1" applyAlignment="1" applyProtection="1">
      <alignment wrapText="1"/>
    </xf>
    <xf numFmtId="3" fontId="3" fillId="0" borderId="0" xfId="1" applyNumberFormat="1" applyFont="1" applyFill="1" applyBorder="1" applyAlignment="1" applyProtection="1">
      <alignment horizontal="center" wrapText="1"/>
    </xf>
    <xf numFmtId="165" fontId="7" fillId="0" borderId="0" xfId="2" applyNumberFormat="1" applyFont="1" applyAlignment="1" applyProtection="1"/>
    <xf numFmtId="165" fontId="7" fillId="0" borderId="0" xfId="2" applyNumberFormat="1" applyFont="1" applyProtection="1"/>
    <xf numFmtId="0" fontId="3" fillId="0" borderId="0" xfId="1" applyFont="1" applyFill="1" applyBorder="1" applyAlignment="1" applyProtection="1"/>
    <xf numFmtId="0" fontId="16" fillId="0" borderId="1" xfId="1" applyFont="1" applyBorder="1" applyProtection="1"/>
    <xf numFmtId="0" fontId="16" fillId="0" borderId="1" xfId="1" applyFont="1" applyFill="1" applyBorder="1" applyAlignment="1" applyProtection="1"/>
    <xf numFmtId="0" fontId="16" fillId="0" borderId="1" xfId="1" applyFont="1" applyFill="1" applyBorder="1" applyAlignment="1" applyProtection="1">
      <alignment wrapText="1"/>
    </xf>
    <xf numFmtId="3" fontId="3" fillId="0" borderId="1" xfId="1" applyNumberFormat="1" applyFont="1" applyFill="1" applyBorder="1" applyAlignment="1" applyProtection="1">
      <alignment horizontal="center" wrapText="1"/>
    </xf>
    <xf numFmtId="165" fontId="7" fillId="0" borderId="1" xfId="2" applyNumberFormat="1" applyFont="1" applyBorder="1" applyAlignment="1" applyProtection="1"/>
    <xf numFmtId="9" fontId="3" fillId="0" borderId="1" xfId="1" applyNumberFormat="1" applyFont="1" applyBorder="1" applyAlignment="1" applyProtection="1">
      <alignment horizontal="center" vertical="center"/>
    </xf>
    <xf numFmtId="0" fontId="3" fillId="0" borderId="0" xfId="1" applyFont="1" applyFill="1" applyBorder="1" applyAlignment="1" applyProtection="1">
      <alignment horizontal="left"/>
    </xf>
    <xf numFmtId="9" fontId="8" fillId="11" borderId="0" xfId="1" applyNumberFormat="1" applyFont="1" applyFill="1" applyBorder="1" applyAlignment="1" applyProtection="1">
      <alignment horizontal="center" wrapText="1"/>
    </xf>
    <xf numFmtId="165" fontId="7" fillId="0" borderId="0" xfId="2" applyNumberFormat="1" applyFont="1" applyBorder="1" applyAlignment="1" applyProtection="1"/>
    <xf numFmtId="9" fontId="20" fillId="0" borderId="0" xfId="1" applyNumberFormat="1" applyFont="1" applyBorder="1" applyAlignment="1" applyProtection="1">
      <alignment horizontal="center"/>
    </xf>
    <xf numFmtId="0" fontId="20" fillId="0" borderId="0" xfId="1" applyFont="1" applyAlignment="1" applyProtection="1">
      <alignment horizontal="right" vertical="center"/>
    </xf>
    <xf numFmtId="0" fontId="20" fillId="0" borderId="0" xfId="1" applyFont="1" applyAlignment="1" applyProtection="1">
      <alignment horizontal="right"/>
    </xf>
    <xf numFmtId="0" fontId="3" fillId="0" borderId="0" xfId="1" applyFill="1" applyProtection="1"/>
    <xf numFmtId="0" fontId="14" fillId="0" borderId="0" xfId="1" applyFont="1" applyProtection="1"/>
    <xf numFmtId="0" fontId="16" fillId="0" borderId="0" xfId="1" applyFont="1" applyProtection="1"/>
    <xf numFmtId="0" fontId="21" fillId="0" borderId="0" xfId="1" applyFont="1" applyProtection="1"/>
    <xf numFmtId="0" fontId="3" fillId="0" borderId="0" xfId="1" applyFont="1" applyFill="1" applyBorder="1" applyAlignment="1" applyProtection="1">
      <alignment horizontal="center" vertical="center"/>
    </xf>
    <xf numFmtId="0" fontId="3" fillId="0" borderId="0" xfId="1" applyFont="1" applyBorder="1" applyAlignment="1" applyProtection="1">
      <alignment horizontal="center" vertical="center"/>
    </xf>
    <xf numFmtId="0" fontId="19" fillId="0" borderId="0" xfId="1" applyFont="1" applyBorder="1" applyProtection="1"/>
    <xf numFmtId="0" fontId="19" fillId="0" borderId="0" xfId="1" applyFont="1" applyBorder="1" applyAlignment="1" applyProtection="1">
      <alignment horizontal="center" vertical="center" wrapText="1"/>
    </xf>
    <xf numFmtId="0" fontId="19" fillId="0" borderId="0" xfId="1" applyFont="1" applyBorder="1" applyAlignment="1" applyProtection="1">
      <alignment horizontal="center" vertical="center"/>
    </xf>
    <xf numFmtId="3" fontId="5" fillId="0" borderId="0" xfId="0" applyNumberFormat="1" applyFont="1" applyBorder="1" applyAlignment="1" applyProtection="1">
      <alignment horizontal="left" vertical="center"/>
    </xf>
    <xf numFmtId="3" fontId="5" fillId="0" borderId="0" xfId="0" applyNumberFormat="1" applyFont="1" applyBorder="1" applyAlignment="1" applyProtection="1">
      <alignment horizontal="left" vertical="center" wrapText="1"/>
    </xf>
    <xf numFmtId="3" fontId="6" fillId="0" borderId="0" xfId="0" applyNumberFormat="1" applyFont="1" applyBorder="1" applyAlignment="1" applyProtection="1">
      <alignment horizontal="left" vertical="center" wrapText="1"/>
    </xf>
    <xf numFmtId="0" fontId="7" fillId="0" borderId="0" xfId="0" applyFont="1" applyAlignment="1" applyProtection="1"/>
    <xf numFmtId="0" fontId="15" fillId="0" borderId="1" xfId="0" applyFont="1" applyBorder="1" applyAlignment="1" applyProtection="1">
      <alignment vertical="center"/>
    </xf>
    <xf numFmtId="0" fontId="7" fillId="0" borderId="1" xfId="0" applyFont="1" applyBorder="1" applyProtection="1"/>
    <xf numFmtId="0" fontId="8" fillId="0" borderId="0" xfId="0" applyFont="1" applyProtection="1"/>
    <xf numFmtId="3" fontId="9" fillId="0" borderId="0" xfId="0" applyNumberFormat="1" applyFont="1" applyBorder="1" applyAlignment="1" applyProtection="1">
      <alignment horizontal="left" vertical="center" wrapText="1"/>
    </xf>
    <xf numFmtId="0" fontId="8" fillId="0" borderId="0" xfId="0" applyFont="1" applyAlignment="1" applyProtection="1"/>
    <xf numFmtId="0" fontId="10" fillId="2" borderId="1" xfId="1" applyFont="1" applyFill="1" applyBorder="1" applyAlignment="1" applyProtection="1">
      <alignment horizontal="left" vertical="center"/>
    </xf>
    <xf numFmtId="0" fontId="10" fillId="0" borderId="0" xfId="1" applyFont="1" applyBorder="1" applyAlignment="1" applyProtection="1">
      <alignment horizontal="left" vertical="center"/>
    </xf>
    <xf numFmtId="0" fontId="8" fillId="0" borderId="0" xfId="1" applyFont="1" applyBorder="1" applyProtection="1"/>
    <xf numFmtId="9" fontId="3" fillId="0" borderId="0" xfId="0" applyNumberFormat="1" applyFont="1" applyAlignment="1" applyProtection="1">
      <alignment horizontal="center" vertical="center"/>
    </xf>
    <xf numFmtId="9" fontId="3" fillId="0" borderId="0" xfId="0" applyNumberFormat="1" applyFont="1" applyFill="1" applyProtection="1"/>
    <xf numFmtId="3" fontId="12" fillId="0" borderId="0" xfId="0" applyNumberFormat="1" applyFont="1" applyBorder="1" applyAlignment="1" applyProtection="1">
      <alignment horizontal="left" vertical="center" wrapText="1"/>
    </xf>
    <xf numFmtId="0" fontId="13" fillId="0" borderId="0" xfId="0" applyFont="1" applyAlignment="1" applyProtection="1"/>
    <xf numFmtId="9" fontId="8" fillId="0" borderId="0" xfId="2" applyFont="1" applyBorder="1" applyProtection="1"/>
    <xf numFmtId="0" fontId="8" fillId="0" borderId="0" xfId="0" applyFont="1" applyBorder="1" applyProtection="1"/>
    <xf numFmtId="9" fontId="8" fillId="0" borderId="0" xfId="0" applyNumberFormat="1" applyFont="1" applyFill="1" applyProtection="1"/>
    <xf numFmtId="0" fontId="13" fillId="0" borderId="0" xfId="0" applyFont="1" applyProtection="1"/>
    <xf numFmtId="0" fontId="13" fillId="0" borderId="0" xfId="1" applyFont="1" applyProtection="1"/>
    <xf numFmtId="0" fontId="8" fillId="0" borderId="1" xfId="0" applyFont="1" applyBorder="1" applyAlignment="1" applyProtection="1">
      <alignment horizontal="center"/>
    </xf>
    <xf numFmtId="9" fontId="0" fillId="0" borderId="1" xfId="0" applyNumberFormat="1" applyBorder="1" applyProtection="1"/>
    <xf numFmtId="10" fontId="22" fillId="0" borderId="0" xfId="0" applyNumberFormat="1" applyFont="1" applyProtection="1"/>
    <xf numFmtId="0" fontId="13" fillId="0" borderId="0" xfId="0" applyFont="1" applyAlignment="1" applyProtection="1">
      <alignment horizontal="right"/>
    </xf>
    <xf numFmtId="9" fontId="13" fillId="0" borderId="0" xfId="3" applyFont="1" applyProtection="1"/>
    <xf numFmtId="9" fontId="8" fillId="0" borderId="0" xfId="3" applyFont="1" applyProtection="1"/>
    <xf numFmtId="9" fontId="0" fillId="0" borderId="0" xfId="0" applyNumberFormat="1" applyProtection="1"/>
    <xf numFmtId="0" fontId="8" fillId="0" borderId="0" xfId="0" applyFont="1" applyAlignment="1" applyProtection="1">
      <alignment horizontal="center"/>
    </xf>
    <xf numFmtId="9" fontId="8" fillId="0" borderId="0" xfId="2" applyFont="1" applyProtection="1"/>
    <xf numFmtId="0" fontId="7" fillId="0" borderId="0" xfId="0" applyFont="1" applyProtection="1"/>
    <xf numFmtId="0" fontId="0" fillId="0" borderId="0" xfId="0" applyBorder="1" applyAlignment="1" applyProtection="1"/>
    <xf numFmtId="9" fontId="3" fillId="0" borderId="0" xfId="0" applyNumberFormat="1" applyFont="1" applyBorder="1" applyAlignment="1" applyProtection="1">
      <alignment horizontal="center" vertical="center"/>
    </xf>
    <xf numFmtId="0" fontId="0" fillId="0" borderId="0" xfId="0" applyFill="1" applyBorder="1" applyAlignment="1" applyProtection="1"/>
    <xf numFmtId="0" fontId="16" fillId="4" borderId="2" xfId="0" applyFont="1" applyFill="1" applyBorder="1" applyAlignment="1" applyProtection="1">
      <alignment vertical="center"/>
    </xf>
    <xf numFmtId="0" fontId="3" fillId="4" borderId="2" xfId="0" applyFont="1" applyFill="1" applyBorder="1" applyProtection="1"/>
    <xf numFmtId="0" fontId="0" fillId="0" borderId="0" xfId="0" applyBorder="1" applyProtection="1"/>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1" xfId="0" applyFont="1" applyBorder="1" applyAlignment="1" applyProtection="1">
      <alignment vertical="center"/>
    </xf>
    <xf numFmtId="164" fontId="3" fillId="0" borderId="1" xfId="0" applyNumberFormat="1" applyFont="1" applyBorder="1" applyAlignment="1" applyProtection="1">
      <alignment horizontal="center" vertical="center"/>
    </xf>
    <xf numFmtId="0" fontId="3" fillId="0" borderId="1" xfId="0" applyFont="1" applyBorder="1" applyAlignment="1" applyProtection="1">
      <alignment horizontal="left" vertical="center" wrapText="1"/>
    </xf>
    <xf numFmtId="164" fontId="3" fillId="0" borderId="0" xfId="2" applyNumberFormat="1" applyFont="1" applyBorder="1" applyAlignment="1" applyProtection="1">
      <alignment horizontal="center" vertical="center"/>
    </xf>
    <xf numFmtId="0" fontId="15" fillId="0" borderId="0" xfId="0" applyFont="1" applyAlignment="1" applyProtection="1">
      <alignment vertical="center"/>
    </xf>
    <xf numFmtId="0" fontId="4" fillId="0" borderId="0" xfId="0" applyFont="1" applyAlignment="1" applyProtection="1">
      <alignment vertical="center"/>
    </xf>
    <xf numFmtId="0" fontId="0" fillId="0" borderId="0" xfId="0" applyAlignment="1" applyProtection="1">
      <alignment horizontal="left"/>
    </xf>
    <xf numFmtId="0" fontId="16" fillId="2" borderId="2" xfId="0" applyFont="1" applyFill="1" applyBorder="1" applyAlignment="1" applyProtection="1">
      <alignment vertical="center" wrapText="1"/>
    </xf>
    <xf numFmtId="0" fontId="17"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9" fillId="2" borderId="2" xfId="1" applyFont="1" applyFill="1" applyBorder="1" applyProtection="1"/>
    <xf numFmtId="0" fontId="16" fillId="0" borderId="0" xfId="0" applyFont="1" applyFill="1" applyBorder="1" applyAlignment="1" applyProtection="1">
      <alignment horizontal="center" vertical="center" wrapText="1"/>
    </xf>
    <xf numFmtId="0" fontId="3" fillId="0" borderId="0" xfId="0" applyFont="1" applyProtection="1"/>
    <xf numFmtId="0" fontId="16" fillId="0" borderId="0" xfId="0" applyFont="1" applyFill="1" applyBorder="1" applyAlignment="1" applyProtection="1"/>
    <xf numFmtId="0" fontId="16" fillId="0" borderId="0" xfId="0" applyFont="1" applyFill="1" applyBorder="1" applyAlignment="1" applyProtection="1">
      <alignment wrapText="1"/>
    </xf>
    <xf numFmtId="0" fontId="3" fillId="0" borderId="0" xfId="0" applyFont="1" applyFill="1" applyBorder="1" applyAlignment="1" applyProtection="1"/>
    <xf numFmtId="0" fontId="3" fillId="0" borderId="0" xfId="0" applyFont="1" applyFill="1" applyBorder="1" applyAlignment="1" applyProtection="1">
      <alignment horizontal="left"/>
    </xf>
    <xf numFmtId="9" fontId="0" fillId="0" borderId="0" xfId="0" applyNumberFormat="1" applyAlignment="1" applyProtection="1">
      <alignment horizontal="center" vertical="center"/>
    </xf>
    <xf numFmtId="3" fontId="3" fillId="0" borderId="0" xfId="0" applyNumberFormat="1" applyFont="1" applyFill="1" applyBorder="1" applyAlignment="1" applyProtection="1">
      <alignment horizontal="center" wrapText="1"/>
    </xf>
    <xf numFmtId="9" fontId="3" fillId="0" borderId="4" xfId="0" applyNumberFormat="1" applyFont="1" applyBorder="1" applyAlignment="1" applyProtection="1">
      <alignment horizontal="center" vertical="center"/>
    </xf>
    <xf numFmtId="9" fontId="3" fillId="0" borderId="0" xfId="2" applyFont="1" applyAlignment="1" applyProtection="1">
      <alignment horizontal="center"/>
    </xf>
    <xf numFmtId="0" fontId="3" fillId="0" borderId="0" xfId="0" applyFont="1" applyFill="1" applyBorder="1" applyAlignment="1" applyProtection="1">
      <alignment horizontal="left" wrapText="1"/>
    </xf>
    <xf numFmtId="0" fontId="3" fillId="0" borderId="0" xfId="0" applyFont="1" applyFill="1" applyBorder="1" applyAlignment="1" applyProtection="1">
      <alignment wrapText="1"/>
    </xf>
    <xf numFmtId="9" fontId="0" fillId="0" borderId="0" xfId="2" applyFont="1" applyAlignment="1" applyProtection="1">
      <alignment horizontal="center"/>
    </xf>
    <xf numFmtId="0" fontId="3" fillId="0" borderId="1" xfId="1" applyFont="1" applyFill="1" applyBorder="1" applyAlignment="1" applyProtection="1">
      <alignment horizontal="left"/>
    </xf>
    <xf numFmtId="0" fontId="16" fillId="0" borderId="1" xfId="0" applyFont="1" applyFill="1" applyBorder="1" applyAlignment="1" applyProtection="1"/>
    <xf numFmtId="0" fontId="16" fillId="0" borderId="1" xfId="0" applyFont="1" applyFill="1" applyBorder="1" applyAlignment="1" applyProtection="1">
      <alignment wrapText="1"/>
    </xf>
    <xf numFmtId="0" fontId="3" fillId="0" borderId="1" xfId="0" applyFont="1" applyFill="1" applyBorder="1" applyAlignment="1" applyProtection="1">
      <alignment horizontal="left"/>
    </xf>
    <xf numFmtId="9" fontId="0" fillId="0" borderId="1" xfId="0" applyNumberFormat="1" applyBorder="1" applyAlignment="1" applyProtection="1">
      <alignment horizontal="center" vertical="center"/>
    </xf>
    <xf numFmtId="3" fontId="3" fillId="0" borderId="1" xfId="0" applyNumberFormat="1" applyFont="1" applyFill="1" applyBorder="1" applyAlignment="1" applyProtection="1">
      <alignment horizontal="center" wrapText="1"/>
    </xf>
    <xf numFmtId="9" fontId="3" fillId="0" borderId="1" xfId="0" applyNumberFormat="1" applyFont="1" applyBorder="1" applyAlignment="1" applyProtection="1">
      <alignment horizontal="center" vertical="center"/>
    </xf>
    <xf numFmtId="0" fontId="2" fillId="0" borderId="0" xfId="0" applyFont="1" applyFill="1" applyBorder="1" applyAlignment="1" applyProtection="1">
      <alignment horizontal="left"/>
    </xf>
    <xf numFmtId="9" fontId="20" fillId="0" borderId="0" xfId="0" applyNumberFormat="1" applyFont="1" applyBorder="1" applyAlignment="1" applyProtection="1">
      <alignment horizontal="center"/>
    </xf>
    <xf numFmtId="0" fontId="14" fillId="5" borderId="0" xfId="0" applyFont="1" applyFill="1" applyAlignment="1" applyProtection="1">
      <alignment vertical="center"/>
    </xf>
    <xf numFmtId="0" fontId="20" fillId="0" borderId="0" xfId="0" applyFont="1" applyAlignment="1" applyProtection="1">
      <alignment horizontal="right"/>
    </xf>
    <xf numFmtId="0" fontId="16" fillId="0" borderId="0" xfId="0" applyFont="1" applyProtection="1"/>
    <xf numFmtId="0" fontId="21" fillId="0" borderId="0" xfId="0" applyFont="1" applyProtection="1"/>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9" fillId="0" borderId="0" xfId="0" applyFont="1" applyBorder="1" applyProtection="1"/>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3" fillId="5" borderId="0" xfId="1" applyFill="1"/>
    <xf numFmtId="0" fontId="43" fillId="5" borderId="0" xfId="0" applyFont="1" applyFill="1" applyBorder="1" applyAlignment="1">
      <alignment vertical="top" wrapText="1"/>
    </xf>
    <xf numFmtId="0" fontId="3" fillId="5" borderId="0" xfId="1" applyFill="1" applyBorder="1"/>
    <xf numFmtId="9" fontId="48" fillId="0" borderId="0" xfId="0" applyNumberFormat="1" applyFont="1" applyBorder="1" applyAlignment="1" applyProtection="1">
      <alignment horizontal="left" vertical="center" wrapText="1"/>
    </xf>
    <xf numFmtId="9" fontId="48" fillId="0" borderId="0" xfId="0" applyNumberFormat="1" applyFont="1" applyAlignment="1" applyProtection="1"/>
    <xf numFmtId="9" fontId="49" fillId="0" borderId="0" xfId="0" applyNumberFormat="1" applyFont="1" applyFill="1" applyProtection="1"/>
    <xf numFmtId="0" fontId="50" fillId="0" borderId="0" xfId="0" applyFont="1" applyFill="1"/>
    <xf numFmtId="0" fontId="50" fillId="0" borderId="0" xfId="0" applyFont="1" applyFill="1" applyProtection="1"/>
    <xf numFmtId="10" fontId="50" fillId="0" borderId="0" xfId="0" applyNumberFormat="1" applyFont="1" applyFill="1" applyProtection="1"/>
    <xf numFmtId="1" fontId="50" fillId="0" borderId="0" xfId="0" applyNumberFormat="1" applyFont="1" applyFill="1" applyProtection="1"/>
    <xf numFmtId="9" fontId="50" fillId="0" borderId="0" xfId="3" applyFont="1" applyFill="1" applyProtection="1"/>
    <xf numFmtId="0" fontId="50" fillId="0" borderId="0" xfId="0" applyFont="1" applyFill="1" applyAlignment="1" applyProtection="1">
      <alignment horizontal="right"/>
    </xf>
    <xf numFmtId="9" fontId="50" fillId="0" borderId="0" xfId="0" applyNumberFormat="1" applyFont="1" applyFill="1" applyProtection="1"/>
    <xf numFmtId="1" fontId="50" fillId="0" borderId="0" xfId="0" applyNumberFormat="1" applyFont="1" applyFill="1"/>
    <xf numFmtId="9" fontId="50" fillId="0" borderId="0" xfId="0" applyNumberFormat="1" applyFont="1" applyFill="1" applyBorder="1" applyAlignment="1" applyProtection="1">
      <alignment horizontal="left" vertical="center" wrapText="1"/>
    </xf>
    <xf numFmtId="9" fontId="50" fillId="0" borderId="0" xfId="0" applyNumberFormat="1" applyFont="1" applyFill="1" applyAlignment="1" applyProtection="1"/>
    <xf numFmtId="9" fontId="3" fillId="3" borderId="0" xfId="0" applyNumberFormat="1" applyFont="1" applyFill="1" applyAlignment="1" applyProtection="1">
      <alignment horizontal="center" vertical="center"/>
      <protection hidden="1"/>
    </xf>
    <xf numFmtId="164" fontId="3" fillId="0" borderId="0" xfId="3" applyNumberFormat="1" applyFont="1" applyBorder="1" applyAlignment="1" applyProtection="1">
      <alignment horizontal="center" vertical="center"/>
      <protection hidden="1"/>
    </xf>
    <xf numFmtId="164" fontId="16" fillId="0" borderId="0" xfId="3" applyNumberFormat="1" applyFont="1" applyBorder="1" applyAlignment="1" applyProtection="1">
      <alignment horizontal="center" vertical="center"/>
      <protection hidden="1"/>
    </xf>
    <xf numFmtId="164" fontId="3" fillId="0" borderId="0" xfId="0" applyNumberFormat="1" applyFont="1" applyBorder="1" applyAlignment="1" applyProtection="1">
      <alignment horizontal="center" vertical="center"/>
      <protection hidden="1"/>
    </xf>
    <xf numFmtId="164" fontId="3" fillId="0" borderId="0" xfId="0" applyNumberFormat="1" applyFont="1" applyFill="1" applyBorder="1" applyAlignment="1" applyProtection="1">
      <alignment horizontal="center"/>
      <protection hidden="1"/>
    </xf>
    <xf numFmtId="164" fontId="3" fillId="0" borderId="1" xfId="0" applyNumberFormat="1" applyFont="1" applyFill="1" applyBorder="1" applyAlignment="1" applyProtection="1">
      <alignment horizontal="center"/>
      <protection hidden="1"/>
    </xf>
    <xf numFmtId="9" fontId="8" fillId="5" borderId="0" xfId="0" applyNumberFormat="1" applyFont="1" applyFill="1" applyBorder="1" applyAlignment="1" applyProtection="1">
      <alignment horizontal="center" vertical="center" wrapText="1"/>
      <protection hidden="1"/>
    </xf>
    <xf numFmtId="9" fontId="8" fillId="5" borderId="1" xfId="0" applyNumberFormat="1" applyFont="1" applyFill="1" applyBorder="1" applyAlignment="1" applyProtection="1">
      <alignment horizontal="center" vertical="center" wrapText="1"/>
      <protection hidden="1"/>
    </xf>
    <xf numFmtId="3" fontId="4" fillId="0" borderId="0" xfId="1" applyNumberFormat="1" applyFont="1" applyBorder="1" applyAlignment="1" applyProtection="1">
      <alignment horizontal="left" vertical="center"/>
      <protection hidden="1"/>
    </xf>
    <xf numFmtId="9" fontId="3" fillId="3" borderId="0" xfId="1" applyNumberFormat="1" applyFont="1" applyFill="1" applyAlignment="1" applyProtection="1">
      <alignment horizontal="center" vertical="center"/>
      <protection hidden="1"/>
    </xf>
    <xf numFmtId="0" fontId="3" fillId="2" borderId="2" xfId="1" applyFont="1" applyFill="1" applyBorder="1" applyProtection="1">
      <protection hidden="1"/>
    </xf>
    <xf numFmtId="164" fontId="3" fillId="0" borderId="0" xfId="1" applyNumberFormat="1" applyFont="1" applyBorder="1" applyAlignment="1" applyProtection="1">
      <alignment horizontal="center" vertical="center"/>
      <protection hidden="1"/>
    </xf>
    <xf numFmtId="9" fontId="8" fillId="11" borderId="0" xfId="1" applyNumberFormat="1" applyFont="1" applyFill="1" applyBorder="1" applyAlignment="1" applyProtection="1">
      <alignment horizontal="center" vertical="center" wrapText="1"/>
      <protection hidden="1"/>
    </xf>
    <xf numFmtId="9" fontId="8" fillId="11" borderId="1" xfId="1" applyNumberFormat="1" applyFont="1" applyFill="1" applyBorder="1" applyAlignment="1" applyProtection="1">
      <alignment horizontal="center" vertical="center" wrapText="1"/>
      <protection hidden="1"/>
    </xf>
    <xf numFmtId="0" fontId="33" fillId="0" borderId="0" xfId="4" applyFont="1" applyBorder="1"/>
    <xf numFmtId="0" fontId="1" fillId="0" borderId="0" xfId="4"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wrapText="1"/>
    </xf>
    <xf numFmtId="0" fontId="19" fillId="5" borderId="0" xfId="1" applyFont="1" applyFill="1" applyAlignment="1" applyProtection="1">
      <alignment horizontal="left" vertical="top" wrapText="1"/>
    </xf>
    <xf numFmtId="0" fontId="16" fillId="14" borderId="3" xfId="1" applyFont="1" applyFill="1" applyBorder="1" applyAlignment="1" applyProtection="1">
      <alignment horizontal="center" vertical="center"/>
    </xf>
    <xf numFmtId="3" fontId="15" fillId="0" borderId="0" xfId="0" applyNumberFormat="1" applyFont="1" applyFill="1" applyBorder="1" applyAlignment="1" applyProtection="1">
      <alignment horizontal="left" vertical="center" wrapText="1"/>
    </xf>
    <xf numFmtId="0" fontId="17" fillId="2" borderId="2" xfId="0" applyFont="1" applyFill="1" applyBorder="1" applyAlignment="1" applyProtection="1">
      <alignment horizontal="center" vertical="center" wrapText="1"/>
    </xf>
    <xf numFmtId="0" fontId="16" fillId="12" borderId="3" xfId="1"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13" borderId="3" xfId="0" applyFont="1" applyFill="1" applyBorder="1" applyAlignment="1" applyProtection="1">
      <alignment horizontal="center" vertical="center"/>
    </xf>
    <xf numFmtId="0" fontId="16" fillId="8" borderId="3" xfId="1" applyFont="1" applyFill="1" applyBorder="1" applyAlignment="1" applyProtection="1">
      <alignment horizontal="center" vertical="center"/>
    </xf>
    <xf numFmtId="0" fontId="16" fillId="9" borderId="3" xfId="1" applyFont="1" applyFill="1" applyBorder="1" applyAlignment="1" applyProtection="1">
      <alignment horizontal="center" vertical="center"/>
    </xf>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horizontal="center" wrapText="1"/>
    </xf>
    <xf numFmtId="0" fontId="3" fillId="0" borderId="1" xfId="1" applyFont="1" applyFill="1" applyBorder="1" applyAlignment="1" applyProtection="1">
      <alignment horizontal="center" wrapText="1"/>
    </xf>
    <xf numFmtId="0" fontId="16" fillId="6" borderId="3" xfId="1" applyFont="1" applyFill="1" applyBorder="1" applyAlignment="1" applyProtection="1">
      <alignment horizontal="center" vertical="center"/>
    </xf>
    <xf numFmtId="0" fontId="16" fillId="7" borderId="3" xfId="1" applyFont="1" applyFill="1" applyBorder="1" applyAlignment="1" applyProtection="1">
      <alignment horizontal="center" vertical="center"/>
    </xf>
    <xf numFmtId="0" fontId="46" fillId="0" borderId="0" xfId="1" applyFont="1" applyFill="1" applyBorder="1" applyAlignment="1" applyProtection="1">
      <alignment horizontal="left" vertical="center" wrapText="1"/>
    </xf>
    <xf numFmtId="3" fontId="15" fillId="0" borderId="0" xfId="1" applyNumberFormat="1" applyFont="1" applyFill="1" applyBorder="1" applyAlignment="1" applyProtection="1">
      <alignment horizontal="left" vertical="center" wrapText="1"/>
    </xf>
    <xf numFmtId="0" fontId="16" fillId="2" borderId="2" xfId="1" applyFont="1" applyFill="1" applyBorder="1" applyAlignment="1" applyProtection="1">
      <alignment horizontal="center" vertical="center" wrapText="1"/>
    </xf>
    <xf numFmtId="0" fontId="0" fillId="0" borderId="17" xfId="0" applyBorder="1" applyAlignment="1" applyProtection="1">
      <alignment horizontal="center" wrapText="1"/>
    </xf>
    <xf numFmtId="0" fontId="0" fillId="0" borderId="18" xfId="0" applyBorder="1" applyAlignment="1" applyProtection="1">
      <alignment horizontal="center" wrapText="1"/>
    </xf>
    <xf numFmtId="0" fontId="0" fillId="0" borderId="19" xfId="0" applyBorder="1" applyAlignment="1" applyProtection="1">
      <alignment horizontal="center" wrapText="1"/>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5" xfId="0" applyBorder="1" applyAlignment="1" applyProtection="1">
      <alignment horizontal="center" wrapText="1"/>
    </xf>
    <xf numFmtId="0" fontId="0" fillId="0" borderId="7" xfId="0" applyBorder="1" applyAlignment="1" applyProtection="1">
      <alignment horizont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cellXfs>
  <cellStyles count="5">
    <cellStyle name="Normal" xfId="0" builtinId="0"/>
    <cellStyle name="Normal 2" xfId="1"/>
    <cellStyle name="Normal 3" xfId="4"/>
    <cellStyle name="Percent 2" xfId="3"/>
    <cellStyle name="Percent 2 2" xfId="2"/>
  </cellStyles>
  <dxfs count="288">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100" b="1" i="0" baseline="0">
                <a:effectLst/>
                <a:latin typeface="Arial" panose="020B0604020202020204" pitchFamily="34" charset="0"/>
                <a:cs typeface="Arial" panose="020B0604020202020204" pitchFamily="34" charset="0"/>
              </a:rPr>
              <a:t>Tueddiadau o ran cyfraddau cwblhau, cyrhaeddiad a llwyddiant ar gyfer pob cymhwyster</a:t>
            </a:r>
            <a:endParaRPr lang="en-GB" sz="900">
              <a:effectLst/>
              <a:latin typeface="Arial" panose="020B0604020202020204" pitchFamily="34" charset="0"/>
              <a:cs typeface="Arial" panose="020B0604020202020204" pitchFamily="34" charset="0"/>
            </a:endParaRPr>
          </a:p>
        </c:rich>
      </c:tx>
      <c:layout>
        <c:manualLayout>
          <c:xMode val="edge"/>
          <c:yMode val="edge"/>
          <c:x val="8.1189992140665246E-2"/>
          <c:y val="4.1377592863261628E-3"/>
        </c:manualLayout>
      </c:layout>
      <c:overlay val="0"/>
    </c:title>
    <c:autoTitleDeleted val="0"/>
    <c:plotArea>
      <c:layout>
        <c:manualLayout>
          <c:layoutTarget val="inner"/>
          <c:xMode val="edge"/>
          <c:yMode val="edge"/>
          <c:x val="7.8956133268579365E-2"/>
          <c:y val="0.13059725331535763"/>
          <c:w val="0.87553743835117959"/>
          <c:h val="0.72831287980894277"/>
        </c:manualLayout>
      </c:layout>
      <c:barChart>
        <c:barDir val="col"/>
        <c:grouping val="stacked"/>
        <c:varyColors val="0"/>
        <c:ser>
          <c:idx val="0"/>
          <c:order val="0"/>
          <c:tx>
            <c:strRef>
              <c:f>'ADD (Pwnc)'!$W$2</c:f>
              <c:strCache>
                <c:ptCount val="1"/>
                <c:pt idx="0">
                  <c:v>Completion</c:v>
                </c:pt>
              </c:strCache>
            </c:strRef>
          </c:tx>
          <c:spPr>
            <a:solidFill>
              <a:srgbClr val="DDECFF"/>
            </a:solidFill>
            <a:ln w="12700">
              <a:solidFill>
                <a:srgbClr val="000000"/>
              </a:solidFill>
            </a:ln>
          </c:spPr>
          <c:invertIfNegative val="0"/>
          <c:dLbls>
            <c:numFmt formatCode="&quot;Cwblhau,&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(Pwnc)'!$W$3:$W$15</c:f>
              <c:numCache>
                <c:formatCode>0%</c:formatCode>
                <c:ptCount val="13"/>
                <c:pt idx="1">
                  <c:v>0.93</c:v>
                </c:pt>
                <c:pt idx="5">
                  <c:v>0.95</c:v>
                </c:pt>
                <c:pt idx="9">
                  <c:v>0.93</c:v>
                </c:pt>
              </c:numCache>
            </c:numRef>
          </c:val>
        </c:ser>
        <c:ser>
          <c:idx val="1"/>
          <c:order val="1"/>
          <c:tx>
            <c:strRef>
              <c:f>'ADD (Pwnc)'!$X$2</c:f>
              <c:strCache>
                <c:ptCount val="1"/>
                <c:pt idx="0">
                  <c:v>Attainment</c:v>
                </c:pt>
              </c:strCache>
            </c:strRef>
          </c:tx>
          <c:spPr>
            <a:solidFill>
              <a:srgbClr val="A3CAFF"/>
            </a:solidFill>
            <a:ln w="12700">
              <a:solidFill>
                <a:srgbClr val="000000"/>
              </a:solidFill>
            </a:ln>
          </c:spPr>
          <c:invertIfNegative val="0"/>
          <c:dLbls>
            <c:numFmt formatCode="&quot;Cyrhaeddiad,&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(Pwnc)'!$X$3:$X$15</c:f>
              <c:numCache>
                <c:formatCode>General</c:formatCode>
                <c:ptCount val="13"/>
                <c:pt idx="2" formatCode="0%">
                  <c:v>0.93</c:v>
                </c:pt>
                <c:pt idx="6" formatCode="0%">
                  <c:v>0.93</c:v>
                </c:pt>
                <c:pt idx="10" formatCode="0%">
                  <c:v>0.93</c:v>
                </c:pt>
              </c:numCache>
            </c:numRef>
          </c:val>
        </c:ser>
        <c:ser>
          <c:idx val="2"/>
          <c:order val="2"/>
          <c:tx>
            <c:strRef>
              <c:f>'ADD (Pwnc)'!$Y$2</c:f>
              <c:strCache>
                <c:ptCount val="1"/>
                <c:pt idx="0">
                  <c:v>Success</c:v>
                </c:pt>
              </c:strCache>
            </c:strRef>
          </c:tx>
          <c:spPr>
            <a:solidFill>
              <a:srgbClr val="558ED5"/>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(Pwnc)'!$Y$3:$Y$15</c:f>
              <c:numCache>
                <c:formatCode>General</c:formatCode>
                <c:ptCount val="13"/>
                <c:pt idx="3" formatCode="0%">
                  <c:v>0.85</c:v>
                </c:pt>
                <c:pt idx="7" formatCode="0%">
                  <c:v>0.88</c:v>
                </c:pt>
              </c:numCache>
            </c:numRef>
          </c:val>
        </c:ser>
        <c:ser>
          <c:idx val="3"/>
          <c:order val="3"/>
          <c:tx>
            <c:strRef>
              <c:f>'ADD (Pwnc)'!$Z$2</c:f>
              <c:strCache>
                <c:ptCount val="1"/>
                <c:pt idx="0">
                  <c:v>Dark Green</c:v>
                </c:pt>
              </c:strCache>
            </c:strRef>
          </c:tx>
          <c:spPr>
            <a:solidFill>
              <a:srgbClr val="339966"/>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(Pwnc)'!$Z$3:$Z$15</c:f>
              <c:numCache>
                <c:formatCode>General</c:formatCode>
                <c:ptCount val="13"/>
                <c:pt idx="11" formatCode="0%">
                  <c:v>0.86</c:v>
                </c:pt>
              </c:numCache>
            </c:numRef>
          </c:val>
        </c:ser>
        <c:ser>
          <c:idx val="4"/>
          <c:order val="4"/>
          <c:tx>
            <c:strRef>
              <c:f>'ADD (Pwnc)'!$AA$2</c:f>
              <c:strCache>
                <c:ptCount val="1"/>
                <c:pt idx="0">
                  <c:v>Green</c:v>
                </c:pt>
              </c:strCache>
            </c:strRef>
          </c:tx>
          <c:spPr>
            <a:solidFill>
              <a:srgbClr val="CCFFCC"/>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(Pwnc)'!$AA$3:$AA$15</c:f>
              <c:numCache>
                <c:formatCode>General</c:formatCode>
                <c:ptCount val="13"/>
                <c:pt idx="11" formatCode="0%">
                  <c:v>0</c:v>
                </c:pt>
              </c:numCache>
            </c:numRef>
          </c:val>
        </c:ser>
        <c:ser>
          <c:idx val="5"/>
          <c:order val="5"/>
          <c:tx>
            <c:strRef>
              <c:f>'ADD (Pwnc)'!$AB$2</c:f>
              <c:strCache>
                <c:ptCount val="1"/>
                <c:pt idx="0">
                  <c:v>Orange</c:v>
                </c:pt>
              </c:strCache>
            </c:strRef>
          </c:tx>
          <c:spPr>
            <a:solidFill>
              <a:srgbClr val="FF99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(Pwnc)'!$AB$3:$AB$15</c:f>
              <c:numCache>
                <c:formatCode>General</c:formatCode>
                <c:ptCount val="13"/>
                <c:pt idx="11" formatCode="0%">
                  <c:v>0</c:v>
                </c:pt>
              </c:numCache>
            </c:numRef>
          </c:val>
        </c:ser>
        <c:ser>
          <c:idx val="6"/>
          <c:order val="6"/>
          <c:tx>
            <c:strRef>
              <c:f>'ADD (Pwnc)'!$AC$2</c:f>
              <c:strCache>
                <c:ptCount val="1"/>
                <c:pt idx="0">
                  <c:v>Red</c:v>
                </c:pt>
              </c:strCache>
            </c:strRef>
          </c:tx>
          <c:spPr>
            <a:solidFill>
              <a:srgbClr val="FF00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(Pwnc)'!$U$3:$U$15</c:f>
              <c:strCache>
                <c:ptCount val="11"/>
                <c:pt idx="2">
                  <c:v>2013/14</c:v>
                </c:pt>
                <c:pt idx="6">
                  <c:v>2014/15</c:v>
                </c:pt>
                <c:pt idx="10">
                  <c:v>2015/16</c:v>
                </c:pt>
              </c:strCache>
            </c:strRef>
          </c:cat>
          <c:val>
            <c:numRef>
              <c:f>'ADD (Pwnc)'!$AC$3:$AC$15</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195284992"/>
        <c:axId val="195286528"/>
      </c:barChart>
      <c:barChart>
        <c:barDir val="col"/>
        <c:grouping val="stacked"/>
        <c:varyColors val="0"/>
        <c:ser>
          <c:idx val="8"/>
          <c:order val="7"/>
          <c:tx>
            <c:strRef>
              <c:f>'ADD (Pwnc)'!$V$2</c:f>
              <c:strCache>
                <c:ptCount val="1"/>
                <c:pt idx="0">
                  <c:v>Sector success rate</c:v>
                </c:pt>
              </c:strCache>
            </c:strRef>
          </c:tx>
          <c:spPr>
            <a:noFill/>
            <a:ln>
              <a:noFill/>
            </a:ln>
          </c:spPr>
          <c:invertIfNegative val="0"/>
          <c:cat>
            <c:strRef>
              <c:f>'ADD (Pwnc)'!$U$3:$U$15</c:f>
              <c:strCache>
                <c:ptCount val="11"/>
                <c:pt idx="2">
                  <c:v>2013/14</c:v>
                </c:pt>
                <c:pt idx="6">
                  <c:v>2014/15</c:v>
                </c:pt>
                <c:pt idx="10">
                  <c:v>2015/16</c:v>
                </c:pt>
              </c:strCache>
            </c:strRef>
          </c:cat>
          <c:val>
            <c:numRef>
              <c:f>'ADD (Pwnc)'!$V$3:$V$15</c:f>
              <c:numCache>
                <c:formatCode>0.00%</c:formatCode>
                <c:ptCount val="13"/>
                <c:pt idx="0">
                  <c:v>0.85918987423169879</c:v>
                </c:pt>
                <c:pt idx="12">
                  <c:v>0.85918987423169879</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195298048"/>
        <c:axId val="195288064"/>
      </c:barChart>
      <c:catAx>
        <c:axId val="195284992"/>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195286528"/>
        <c:crosses val="autoZero"/>
        <c:auto val="0"/>
        <c:lblAlgn val="ctr"/>
        <c:lblOffset val="100"/>
        <c:noMultiLvlLbl val="0"/>
      </c:catAx>
      <c:valAx>
        <c:axId val="195286528"/>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195284992"/>
        <c:crosses val="autoZero"/>
        <c:crossBetween val="midCat"/>
        <c:majorUnit val="0.2"/>
        <c:minorUnit val="2.0000000000000004E-2"/>
      </c:valAx>
      <c:valAx>
        <c:axId val="195288064"/>
        <c:scaling>
          <c:orientation val="minMax"/>
        </c:scaling>
        <c:delete val="1"/>
        <c:axPos val="r"/>
        <c:numFmt formatCode="0.00%" sourceLinked="1"/>
        <c:majorTickMark val="out"/>
        <c:minorTickMark val="none"/>
        <c:tickLblPos val="nextTo"/>
        <c:crossAx val="195298048"/>
        <c:crosses val="max"/>
        <c:crossBetween val="midCat"/>
      </c:valAx>
      <c:catAx>
        <c:axId val="195298048"/>
        <c:scaling>
          <c:orientation val="minMax"/>
        </c:scaling>
        <c:delete val="1"/>
        <c:axPos val="t"/>
        <c:numFmt formatCode="General" sourceLinked="1"/>
        <c:majorTickMark val="none"/>
        <c:minorTickMark val="none"/>
        <c:tickLblPos val="nextTo"/>
        <c:crossAx val="195288064"/>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200" b="1" i="0" baseline="0">
                <a:effectLst/>
              </a:rPr>
              <a:t>Tueddiadau o ran cyfraddau cwblhau, cyrhaeddiad a llwyddiant ar gyfer pob cymhwyster</a:t>
            </a:r>
            <a:endParaRPr lang="en-GB" sz="900">
              <a:effectLst/>
            </a:endParaRPr>
          </a:p>
        </c:rich>
      </c:tx>
      <c:layout>
        <c:manualLayout>
          <c:xMode val="edge"/>
          <c:yMode val="edge"/>
          <c:x val="8.1713424710800051E-2"/>
          <c:y val="4.003282153307793E-3"/>
        </c:manualLayout>
      </c:layout>
      <c:overlay val="0"/>
    </c:title>
    <c:autoTitleDeleted val="0"/>
    <c:plotArea>
      <c:layout>
        <c:manualLayout>
          <c:layoutTarget val="inner"/>
          <c:xMode val="edge"/>
          <c:yMode val="edge"/>
          <c:x val="8.1816856226305051E-2"/>
          <c:y val="0.15167327810803088"/>
          <c:w val="0.85857820550208996"/>
          <c:h val="0.69497955872032768"/>
        </c:manualLayout>
      </c:layout>
      <c:barChart>
        <c:barDir val="col"/>
        <c:grouping val="stacked"/>
        <c:varyColors val="0"/>
        <c:ser>
          <c:idx val="0"/>
          <c:order val="0"/>
          <c:tx>
            <c:strRef>
              <c:f>'ADD (Lefel)'!$T$2</c:f>
              <c:strCache>
                <c:ptCount val="1"/>
                <c:pt idx="0">
                  <c:v>Completion</c:v>
                </c:pt>
              </c:strCache>
            </c:strRef>
          </c:tx>
          <c:spPr>
            <a:solidFill>
              <a:srgbClr val="DDECFF"/>
            </a:solidFill>
            <a:ln w="12700">
              <a:solidFill>
                <a:srgbClr val="000000"/>
              </a:solidFill>
            </a:ln>
          </c:spPr>
          <c:invertIfNegative val="0"/>
          <c:dLbls>
            <c:numFmt formatCode="&quot;Cwblhau,&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(Lefel)'!$T$3:$T$15</c:f>
              <c:numCache>
                <c:formatCode>0%</c:formatCode>
                <c:ptCount val="13"/>
                <c:pt idx="1">
                  <c:v>0.93</c:v>
                </c:pt>
                <c:pt idx="5">
                  <c:v>0.95</c:v>
                </c:pt>
                <c:pt idx="9">
                  <c:v>0.93</c:v>
                </c:pt>
              </c:numCache>
            </c:numRef>
          </c:val>
        </c:ser>
        <c:ser>
          <c:idx val="1"/>
          <c:order val="1"/>
          <c:tx>
            <c:strRef>
              <c:f>'ADD (Lefel)'!$U$2</c:f>
              <c:strCache>
                <c:ptCount val="1"/>
                <c:pt idx="0">
                  <c:v>Attainment</c:v>
                </c:pt>
              </c:strCache>
            </c:strRef>
          </c:tx>
          <c:spPr>
            <a:solidFill>
              <a:srgbClr val="A3CAFF"/>
            </a:solidFill>
            <a:ln w="12700">
              <a:solidFill>
                <a:srgbClr val="000000"/>
              </a:solidFill>
            </a:ln>
          </c:spPr>
          <c:invertIfNegative val="0"/>
          <c:dLbls>
            <c:numFmt formatCode="&quot;Cyrhaeddiad,&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(Lefel)'!$U$3:$U$15</c:f>
              <c:numCache>
                <c:formatCode>General</c:formatCode>
                <c:ptCount val="13"/>
                <c:pt idx="2" formatCode="0%">
                  <c:v>0.93</c:v>
                </c:pt>
                <c:pt idx="6" formatCode="0%">
                  <c:v>0.93</c:v>
                </c:pt>
                <c:pt idx="10" formatCode="0%">
                  <c:v>0.93</c:v>
                </c:pt>
              </c:numCache>
            </c:numRef>
          </c:val>
        </c:ser>
        <c:ser>
          <c:idx val="2"/>
          <c:order val="2"/>
          <c:tx>
            <c:strRef>
              <c:f>'ADD (Lefel)'!$V$2</c:f>
              <c:strCache>
                <c:ptCount val="1"/>
                <c:pt idx="0">
                  <c:v>Success</c:v>
                </c:pt>
              </c:strCache>
            </c:strRef>
          </c:tx>
          <c:spPr>
            <a:solidFill>
              <a:srgbClr val="558ED5"/>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(Lefel)'!$V$3:$V$15</c:f>
              <c:numCache>
                <c:formatCode>General</c:formatCode>
                <c:ptCount val="13"/>
                <c:pt idx="3" formatCode="0%">
                  <c:v>0.85</c:v>
                </c:pt>
                <c:pt idx="7" formatCode="0%">
                  <c:v>0.88</c:v>
                </c:pt>
              </c:numCache>
            </c:numRef>
          </c:val>
        </c:ser>
        <c:ser>
          <c:idx val="3"/>
          <c:order val="3"/>
          <c:tx>
            <c:strRef>
              <c:f>'ADD (Lefel)'!$W$2</c:f>
              <c:strCache>
                <c:ptCount val="1"/>
                <c:pt idx="0">
                  <c:v>Dark Green</c:v>
                </c:pt>
              </c:strCache>
            </c:strRef>
          </c:tx>
          <c:spPr>
            <a:solidFill>
              <a:srgbClr val="339966"/>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(Lefel)'!$W$3:$W$15</c:f>
              <c:numCache>
                <c:formatCode>General</c:formatCode>
                <c:ptCount val="13"/>
                <c:pt idx="11" formatCode="0%">
                  <c:v>0.86</c:v>
                </c:pt>
              </c:numCache>
            </c:numRef>
          </c:val>
        </c:ser>
        <c:ser>
          <c:idx val="4"/>
          <c:order val="4"/>
          <c:tx>
            <c:strRef>
              <c:f>'ADD (Lefel)'!$X$2</c:f>
              <c:strCache>
                <c:ptCount val="1"/>
                <c:pt idx="0">
                  <c:v>Green</c:v>
                </c:pt>
              </c:strCache>
            </c:strRef>
          </c:tx>
          <c:spPr>
            <a:solidFill>
              <a:srgbClr val="CCFFCC"/>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(Lefel)'!$X$3:$X$15</c:f>
              <c:numCache>
                <c:formatCode>General</c:formatCode>
                <c:ptCount val="13"/>
                <c:pt idx="11" formatCode="0%">
                  <c:v>0</c:v>
                </c:pt>
              </c:numCache>
            </c:numRef>
          </c:val>
        </c:ser>
        <c:ser>
          <c:idx val="5"/>
          <c:order val="5"/>
          <c:tx>
            <c:strRef>
              <c:f>'ADD (Lefel)'!$Y$2</c:f>
              <c:strCache>
                <c:ptCount val="1"/>
                <c:pt idx="0">
                  <c:v>Orange</c:v>
                </c:pt>
              </c:strCache>
            </c:strRef>
          </c:tx>
          <c:spPr>
            <a:solidFill>
              <a:srgbClr val="FF99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(Lefel)'!$Y$3:$Y$15</c:f>
              <c:numCache>
                <c:formatCode>General</c:formatCode>
                <c:ptCount val="13"/>
                <c:pt idx="11" formatCode="0%">
                  <c:v>0</c:v>
                </c:pt>
              </c:numCache>
            </c:numRef>
          </c:val>
        </c:ser>
        <c:ser>
          <c:idx val="6"/>
          <c:order val="6"/>
          <c:tx>
            <c:strRef>
              <c:f>'ADD (Lefel)'!$Z$2</c:f>
              <c:strCache>
                <c:ptCount val="1"/>
                <c:pt idx="0">
                  <c:v>Red</c:v>
                </c:pt>
              </c:strCache>
            </c:strRef>
          </c:tx>
          <c:spPr>
            <a:solidFill>
              <a:srgbClr val="FF00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 (Lefel)'!$R$3:$R$15</c:f>
              <c:strCache>
                <c:ptCount val="11"/>
                <c:pt idx="2">
                  <c:v>2013/14</c:v>
                </c:pt>
                <c:pt idx="6">
                  <c:v>2014/15</c:v>
                </c:pt>
                <c:pt idx="10">
                  <c:v>2015/16</c:v>
                </c:pt>
              </c:strCache>
            </c:strRef>
          </c:cat>
          <c:val>
            <c:numRef>
              <c:f>'ADD (Lefel)'!$Z$3:$Z$15</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200221824"/>
        <c:axId val="200223360"/>
      </c:barChart>
      <c:barChart>
        <c:barDir val="col"/>
        <c:grouping val="stacked"/>
        <c:varyColors val="0"/>
        <c:ser>
          <c:idx val="8"/>
          <c:order val="7"/>
          <c:tx>
            <c:strRef>
              <c:f>'ADD (Lefel)'!$S$2</c:f>
              <c:strCache>
                <c:ptCount val="1"/>
                <c:pt idx="0">
                  <c:v>Sector success rate</c:v>
                </c:pt>
              </c:strCache>
            </c:strRef>
          </c:tx>
          <c:spPr>
            <a:noFill/>
            <a:ln>
              <a:noFill/>
            </a:ln>
          </c:spPr>
          <c:invertIfNegative val="0"/>
          <c:cat>
            <c:strRef>
              <c:f>'ADD (Lefel)'!$R$3:$R$15</c:f>
              <c:strCache>
                <c:ptCount val="11"/>
                <c:pt idx="2">
                  <c:v>2013/14</c:v>
                </c:pt>
                <c:pt idx="6">
                  <c:v>2014/15</c:v>
                </c:pt>
                <c:pt idx="10">
                  <c:v>2015/16</c:v>
                </c:pt>
              </c:strCache>
            </c:strRef>
          </c:cat>
          <c:val>
            <c:numRef>
              <c:f>'ADD (Lefel)'!$S$3:$S$15</c:f>
              <c:numCache>
                <c:formatCode>0.00%</c:formatCode>
                <c:ptCount val="13"/>
                <c:pt idx="0">
                  <c:v>0.85918987423169879</c:v>
                </c:pt>
                <c:pt idx="12">
                  <c:v>0.85918987423169879</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00226688"/>
        <c:axId val="200225152"/>
      </c:barChart>
      <c:catAx>
        <c:axId val="200221824"/>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00223360"/>
        <c:crosses val="autoZero"/>
        <c:auto val="0"/>
        <c:lblAlgn val="ctr"/>
        <c:lblOffset val="100"/>
        <c:noMultiLvlLbl val="0"/>
      </c:catAx>
      <c:valAx>
        <c:axId val="200223360"/>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00221824"/>
        <c:crosses val="autoZero"/>
        <c:crossBetween val="midCat"/>
        <c:majorUnit val="0.2"/>
        <c:minorUnit val="2.0000000000000004E-2"/>
      </c:valAx>
      <c:valAx>
        <c:axId val="200225152"/>
        <c:scaling>
          <c:orientation val="minMax"/>
        </c:scaling>
        <c:delete val="1"/>
        <c:axPos val="r"/>
        <c:numFmt formatCode="0.00%" sourceLinked="1"/>
        <c:majorTickMark val="out"/>
        <c:minorTickMark val="none"/>
        <c:tickLblPos val="nextTo"/>
        <c:crossAx val="200226688"/>
        <c:crosses val="max"/>
        <c:crossBetween val="midCat"/>
      </c:valAx>
      <c:catAx>
        <c:axId val="200226688"/>
        <c:scaling>
          <c:orientation val="minMax"/>
        </c:scaling>
        <c:delete val="1"/>
        <c:axPos val="t"/>
        <c:numFmt formatCode="General" sourceLinked="1"/>
        <c:majorTickMark val="none"/>
        <c:minorTickMark val="none"/>
        <c:tickLblPos val="nextTo"/>
        <c:crossAx val="200225152"/>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16"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emf"/><Relationship Id="rId7" Type="http://schemas.openxmlformats.org/officeDocument/2006/relationships/image" Target="../media/image10.png"/><Relationship Id="rId2" Type="http://schemas.openxmlformats.org/officeDocument/2006/relationships/image" Target="../media/image6.emf"/><Relationship Id="rId1" Type="http://schemas.openxmlformats.org/officeDocument/2006/relationships/image" Target="../media/image5.jpe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emf"/><Relationship Id="rId9"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4867275</xdr:colOff>
      <xdr:row>0</xdr:row>
      <xdr:rowOff>0</xdr:rowOff>
    </xdr:from>
    <xdr:to>
      <xdr:col>0</xdr:col>
      <xdr:colOff>6343650</xdr:colOff>
      <xdr:row>6</xdr:row>
      <xdr:rowOff>47625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0"/>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46</xdr:row>
      <xdr:rowOff>85726</xdr:rowOff>
    </xdr:from>
    <xdr:to>
      <xdr:col>0</xdr:col>
      <xdr:colOff>2095500</xdr:colOff>
      <xdr:row>51</xdr:row>
      <xdr:rowOff>66676</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78" r="54833" b="10091"/>
        <a:stretch/>
      </xdr:blipFill>
      <xdr:spPr bwMode="auto">
        <a:xfrm>
          <a:off x="9525" y="13963651"/>
          <a:ext cx="20859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29</xdr:row>
      <xdr:rowOff>52699</xdr:rowOff>
    </xdr:from>
    <xdr:to>
      <xdr:col>0</xdr:col>
      <xdr:colOff>4638675</xdr:colOff>
      <xdr:row>43</xdr:row>
      <xdr:rowOff>171450</xdr:rowOff>
    </xdr:to>
    <xdr:pic>
      <xdr:nvPicPr>
        <xdr:cNvPr id="4" name="Picture 3"/>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bwMode="auto">
        <a:xfrm>
          <a:off x="57151" y="10492099"/>
          <a:ext cx="4581524" cy="2785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66675</xdr:colOff>
      <xdr:row>60</xdr:row>
      <xdr:rowOff>28575</xdr:rowOff>
    </xdr:from>
    <xdr:to>
      <xdr:col>0</xdr:col>
      <xdr:colOff>5753100</xdr:colOff>
      <xdr:row>67</xdr:row>
      <xdr:rowOff>28830</xdr:rowOff>
    </xdr:to>
    <xdr:pic>
      <xdr:nvPicPr>
        <xdr:cNvPr id="5" name="Picture 4"/>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66675" y="17411700"/>
          <a:ext cx="5686425" cy="1333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4538889</xdr:colOff>
      <xdr:row>0</xdr:row>
      <xdr:rowOff>0</xdr:rowOff>
    </xdr:from>
    <xdr:to>
      <xdr:col>0</xdr:col>
      <xdr:colOff>5734050</xdr:colOff>
      <xdr:row>5</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8889" y="0"/>
          <a:ext cx="119516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5429250</xdr:colOff>
      <xdr:row>51</xdr:row>
      <xdr:rowOff>133350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39300"/>
          <a:ext cx="5429250"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69</xdr:row>
      <xdr:rowOff>38100</xdr:rowOff>
    </xdr:from>
    <xdr:to>
      <xdr:col>0</xdr:col>
      <xdr:colOff>2543176</xdr:colOff>
      <xdr:row>74</xdr:row>
      <xdr:rowOff>66675</xdr:rowOff>
    </xdr:to>
    <xdr:pic>
      <xdr:nvPicPr>
        <xdr:cNvPr id="4"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339" r="52548" b="9322"/>
        <a:stretch/>
      </xdr:blipFill>
      <xdr:spPr bwMode="auto">
        <a:xfrm>
          <a:off x="152400" y="17106900"/>
          <a:ext cx="2390776"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5429250</xdr:colOff>
      <xdr:row>95</xdr:row>
      <xdr:rowOff>95250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1612225"/>
          <a:ext cx="5429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14</xdr:row>
      <xdr:rowOff>19050</xdr:rowOff>
    </xdr:from>
    <xdr:to>
      <xdr:col>0</xdr:col>
      <xdr:colOff>4371975</xdr:colOff>
      <xdr:row>27</xdr:row>
      <xdr:rowOff>161925</xdr:rowOff>
    </xdr:to>
    <xdr:pic>
      <xdr:nvPicPr>
        <xdr:cNvPr id="6" name="Picture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66675" y="4324350"/>
          <a:ext cx="4305300" cy="26193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57150</xdr:colOff>
      <xdr:row>54</xdr:row>
      <xdr:rowOff>95250</xdr:rowOff>
    </xdr:from>
    <xdr:to>
      <xdr:col>0</xdr:col>
      <xdr:colOff>6029325</xdr:colOff>
      <xdr:row>61</xdr:row>
      <xdr:rowOff>162528</xdr:rowOff>
    </xdr:to>
    <xdr:pic>
      <xdr:nvPicPr>
        <xdr:cNvPr id="7" name="Picture 6"/>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57150" y="13173075"/>
          <a:ext cx="5972175" cy="140077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28575</xdr:colOff>
      <xdr:row>104</xdr:row>
      <xdr:rowOff>0</xdr:rowOff>
    </xdr:from>
    <xdr:to>
      <xdr:col>0</xdr:col>
      <xdr:colOff>5286375</xdr:colOff>
      <xdr:row>121</xdr:row>
      <xdr:rowOff>22022</xdr:rowOff>
    </xdr:to>
    <xdr:pic>
      <xdr:nvPicPr>
        <xdr:cNvPr id="9" name="Picture 8"/>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28575" y="25841325"/>
          <a:ext cx="5257800" cy="341292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38099</xdr:colOff>
      <xdr:row>123</xdr:row>
      <xdr:rowOff>200024</xdr:rowOff>
    </xdr:from>
    <xdr:to>
      <xdr:col>0</xdr:col>
      <xdr:colOff>5632656</xdr:colOff>
      <xdr:row>141</xdr:row>
      <xdr:rowOff>9524</xdr:rowOff>
    </xdr:to>
    <xdr:pic>
      <xdr:nvPicPr>
        <xdr:cNvPr id="10" name="Picture 9"/>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38099" y="30451424"/>
          <a:ext cx="5594557" cy="32480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76</xdr:row>
      <xdr:rowOff>38100</xdr:rowOff>
    </xdr:from>
    <xdr:to>
      <xdr:col>0</xdr:col>
      <xdr:colOff>6945288</xdr:colOff>
      <xdr:row>81</xdr:row>
      <xdr:rowOff>161925</xdr:rowOff>
    </xdr:to>
    <xdr:pic>
      <xdr:nvPicPr>
        <xdr:cNvPr id="11" name="Picture 10"/>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bwMode="auto">
        <a:xfrm>
          <a:off x="47625" y="18488025"/>
          <a:ext cx="6897663" cy="1114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171450</xdr:rowOff>
        </xdr:from>
        <xdr:to>
          <xdr:col>4</xdr:col>
          <xdr:colOff>0</xdr:colOff>
          <xdr:row>21</xdr:row>
          <xdr:rowOff>180975</xdr:rowOff>
        </xdr:to>
        <xdr:sp macro="" textlink="">
          <xdr:nvSpPr>
            <xdr:cNvPr id="18433" name="Group Box 1" hidden="1">
              <a:extLst>
                <a:ext uri="{63B3BB69-23CF-44E3-9099-C40C66FF867C}">
                  <a14:compatExt spid="_x0000_s184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Dewiswch Sefydliad Addysg Bellach</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1</xdr:row>
          <xdr:rowOff>171450</xdr:rowOff>
        </xdr:from>
        <xdr:to>
          <xdr:col>3</xdr:col>
          <xdr:colOff>514350</xdr:colOff>
          <xdr:row>21</xdr:row>
          <xdr:rowOff>95250</xdr:rowOff>
        </xdr:to>
        <xdr:grpSp>
          <xdr:nvGrpSpPr>
            <xdr:cNvPr id="3" name="Group 2"/>
            <xdr:cNvGrpSpPr/>
          </xdr:nvGrpSpPr>
          <xdr:grpSpPr>
            <a:xfrm>
              <a:off x="704850" y="361950"/>
              <a:ext cx="1857375" cy="3733800"/>
              <a:chOff x="197974" y="790575"/>
              <a:chExt cx="5105399" cy="3733800"/>
            </a:xfrm>
          </xdr:grpSpPr>
          <xdr:sp macro="" textlink="">
            <xdr:nvSpPr>
              <xdr:cNvPr id="18434" name="Option Button 2" hidden="1">
                <a:extLst>
                  <a:ext uri="{63B3BB69-23CF-44E3-9099-C40C66FF867C}">
                    <a14:compatExt spid="_x0000_s18434"/>
                  </a:ext>
                </a:extLst>
              </xdr:cNvPr>
              <xdr:cNvSpPr/>
            </xdr:nvSpPr>
            <xdr:spPr>
              <a:xfrm>
                <a:off x="197974" y="79057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Penybont</a:t>
                </a:r>
              </a:p>
            </xdr:txBody>
          </xdr:sp>
          <xdr:sp macro="" textlink="">
            <xdr:nvSpPr>
              <xdr:cNvPr id="18435" name="Option Button 3" hidden="1">
                <a:extLst>
                  <a:ext uri="{63B3BB69-23CF-44E3-9099-C40C66FF867C}">
                    <a14:compatExt spid="_x0000_s18435"/>
                  </a:ext>
                </a:extLst>
              </xdr:cNvPr>
              <xdr:cNvSpPr/>
            </xdr:nvSpPr>
            <xdr:spPr>
              <a:xfrm>
                <a:off x="207498" y="2228850"/>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Sir Gar</a:t>
                </a:r>
              </a:p>
            </xdr:txBody>
          </xdr:sp>
          <xdr:sp macro="" textlink="">
            <xdr:nvSpPr>
              <xdr:cNvPr id="18436" name="Option Button 4" hidden="1">
                <a:extLst>
                  <a:ext uri="{63B3BB69-23CF-44E3-9099-C40C66FF867C}">
                    <a14:compatExt spid="_x0000_s18436"/>
                  </a:ext>
                </a:extLst>
              </xdr:cNvPr>
              <xdr:cNvSpPr/>
            </xdr:nvSpPr>
            <xdr:spPr>
              <a:xfrm>
                <a:off x="207498" y="164782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Ceredigion</a:t>
                </a:r>
              </a:p>
            </xdr:txBody>
          </xdr:sp>
          <xdr:sp macro="" textlink="">
            <xdr:nvSpPr>
              <xdr:cNvPr id="18437" name="Option Button 5" hidden="1">
                <a:extLst>
                  <a:ext uri="{63B3BB69-23CF-44E3-9099-C40C66FF867C}">
                    <a14:compatExt spid="_x0000_s18437"/>
                  </a:ext>
                </a:extLst>
              </xdr:cNvPr>
              <xdr:cNvSpPr/>
            </xdr:nvSpPr>
            <xdr:spPr>
              <a:xfrm>
                <a:off x="207498" y="1924050"/>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Gwent</a:t>
                </a:r>
              </a:p>
            </xdr:txBody>
          </xdr:sp>
          <xdr:sp macro="" textlink="">
            <xdr:nvSpPr>
              <xdr:cNvPr id="18438" name="Option Button 6" hidden="1">
                <a:extLst>
                  <a:ext uri="{63B3BB69-23CF-44E3-9099-C40C66FF867C}">
                    <a14:compatExt spid="_x0000_s18438"/>
                  </a:ext>
                </a:extLst>
              </xdr:cNvPr>
              <xdr:cNvSpPr/>
            </xdr:nvSpPr>
            <xdr:spPr>
              <a:xfrm>
                <a:off x="197974" y="307657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Gwrp Llandrillo Menai</a:t>
                </a:r>
              </a:p>
            </xdr:txBody>
          </xdr:sp>
          <xdr:sp macro="" textlink="">
            <xdr:nvSpPr>
              <xdr:cNvPr id="18439" name="Option Button 7" hidden="1">
                <a:extLst>
                  <a:ext uri="{63B3BB69-23CF-44E3-9099-C40C66FF867C}">
                    <a14:compatExt spid="_x0000_s18439"/>
                  </a:ext>
                </a:extLst>
              </xdr:cNvPr>
              <xdr:cNvSpPr/>
            </xdr:nvSpPr>
            <xdr:spPr>
              <a:xfrm>
                <a:off x="197974" y="364807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Merthyr Tudful</a:t>
                </a:r>
              </a:p>
            </xdr:txBody>
          </xdr:sp>
          <xdr:sp macro="" textlink="">
            <xdr:nvSpPr>
              <xdr:cNvPr id="18440" name="Option Button 8" hidden="1">
                <a:extLst>
                  <a:ext uri="{63B3BB69-23CF-44E3-9099-C40C66FF867C}">
                    <a14:compatExt spid="_x0000_s18440"/>
                  </a:ext>
                </a:extLst>
              </xdr:cNvPr>
              <xdr:cNvSpPr/>
            </xdr:nvSpPr>
            <xdr:spPr>
              <a:xfrm>
                <a:off x="197974" y="393382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Sir Benfro</a:t>
                </a:r>
              </a:p>
            </xdr:txBody>
          </xdr:sp>
          <xdr:sp macro="" textlink="">
            <xdr:nvSpPr>
              <xdr:cNvPr id="18441" name="Option Button 9" hidden="1">
                <a:extLst>
                  <a:ext uri="{63B3BB69-23CF-44E3-9099-C40C66FF867C}">
                    <a14:compatExt spid="_x0000_s18441"/>
                  </a:ext>
                </a:extLst>
              </xdr:cNvPr>
              <xdr:cNvSpPr/>
            </xdr:nvSpPr>
            <xdr:spPr>
              <a:xfrm>
                <a:off x="197974" y="4210050"/>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Gatholig Dewi Sant</a:t>
                </a:r>
              </a:p>
            </xdr:txBody>
          </xdr:sp>
          <xdr:sp macro="" textlink="">
            <xdr:nvSpPr>
              <xdr:cNvPr id="18442" name="Option Button 10" hidden="1">
                <a:extLst>
                  <a:ext uri="{63B3BB69-23CF-44E3-9099-C40C66FF867C}">
                    <a14:compatExt spid="_x0000_s18442"/>
                  </a:ext>
                </a:extLst>
              </xdr:cNvPr>
              <xdr:cNvSpPr/>
            </xdr:nvSpPr>
            <xdr:spPr>
              <a:xfrm>
                <a:off x="207498" y="279082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Gwyr Abertawe</a:t>
                </a:r>
              </a:p>
            </xdr:txBody>
          </xdr:sp>
          <xdr:sp macro="" textlink="">
            <xdr:nvSpPr>
              <xdr:cNvPr id="18443" name="Option Button 11" hidden="1">
                <a:extLst>
                  <a:ext uri="{63B3BB69-23CF-44E3-9099-C40C66FF867C}">
                    <a14:compatExt spid="_x0000_s18443"/>
                  </a:ext>
                </a:extLst>
              </xdr:cNvPr>
              <xdr:cNvSpPr/>
            </xdr:nvSpPr>
            <xdr:spPr>
              <a:xfrm>
                <a:off x="197974" y="107632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Caerdydd A'r Fro</a:t>
                </a:r>
              </a:p>
            </xdr:txBody>
          </xdr:sp>
          <xdr:sp macro="" textlink="">
            <xdr:nvSpPr>
              <xdr:cNvPr id="18444" name="Option Button 12" hidden="1">
                <a:extLst>
                  <a:ext uri="{63B3BB69-23CF-44E3-9099-C40C66FF867C}">
                    <a14:compatExt spid="_x0000_s18444"/>
                  </a:ext>
                </a:extLst>
              </xdr:cNvPr>
              <xdr:cNvSpPr/>
            </xdr:nvSpPr>
            <xdr:spPr>
              <a:xfrm>
                <a:off x="207498" y="1362075"/>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sp macro="" textlink="">
            <xdr:nvSpPr>
              <xdr:cNvPr id="18445" name="Option Button 13" hidden="1">
                <a:extLst>
                  <a:ext uri="{63B3BB69-23CF-44E3-9099-C40C66FF867C}">
                    <a14:compatExt spid="_x0000_s18445"/>
                  </a:ext>
                </a:extLst>
              </xdr:cNvPr>
              <xdr:cNvSpPr/>
            </xdr:nvSpPr>
            <xdr:spPr>
              <a:xfrm>
                <a:off x="207498" y="2495550"/>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Y Cymoedd</a:t>
                </a:r>
              </a:p>
            </xdr:txBody>
          </xdr:sp>
          <xdr:sp macro="" textlink="">
            <xdr:nvSpPr>
              <xdr:cNvPr id="18446" name="Option Button 14" hidden="1">
                <a:extLst>
                  <a:ext uri="{63B3BB69-23CF-44E3-9099-C40C66FF867C}">
                    <a14:compatExt spid="_x0000_s18446"/>
                  </a:ext>
                </a:extLst>
              </xdr:cNvPr>
              <xdr:cNvSpPr/>
            </xdr:nvSpPr>
            <xdr:spPr>
              <a:xfrm>
                <a:off x="197974" y="3352800"/>
                <a:ext cx="5095875" cy="314325"/>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NPTC Group</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3" name="Line 18"/>
        <xdr:cNvSpPr>
          <a:spLocks noChangeShapeType="1"/>
        </xdr:cNvSpPr>
      </xdr:nvSpPr>
      <xdr:spPr bwMode="auto">
        <a:xfrm>
          <a:off x="7372350" y="450532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59531</xdr:colOff>
      <xdr:row>1</xdr:row>
      <xdr:rowOff>23812</xdr:rowOff>
    </xdr:from>
    <xdr:to>
      <xdr:col>11</xdr:col>
      <xdr:colOff>35718</xdr:colOff>
      <xdr:row>13</xdr:row>
      <xdr:rowOff>11906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0.62451</cdr:x>
      <cdr:y>0.96009</cdr:y>
    </cdr:from>
    <cdr:to>
      <cdr:x>0.72447</cdr:x>
      <cdr:y>0.96132</cdr:y>
    </cdr:to>
    <cdr:cxnSp macro="">
      <cdr:nvCxnSpPr>
        <cdr:cNvPr id="4" name="Straight Connector 3"/>
        <cdr:cNvCxnSpPr/>
      </cdr:nvCxnSpPr>
      <cdr:spPr>
        <a:xfrm xmlns:a="http://schemas.openxmlformats.org/drawingml/2006/main" flipV="1">
          <a:off x="4076364" y="2945402"/>
          <a:ext cx="652466" cy="3773"/>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0.72005</cdr:x>
      <cdr:y>0.92716</cdr:y>
    </cdr:from>
    <cdr:to>
      <cdr:x>0.99939</cdr:x>
      <cdr:y>0.98922</cdr:y>
    </cdr:to>
    <cdr:sp macro="" textlink="">
      <cdr:nvSpPr>
        <cdr:cNvPr id="3" name="TextBox 2"/>
        <cdr:cNvSpPr txBox="1"/>
      </cdr:nvSpPr>
      <cdr:spPr>
        <a:xfrm xmlns:a="http://schemas.openxmlformats.org/drawingml/2006/main">
          <a:off x="4699979" y="2844378"/>
          <a:ext cx="1823323" cy="190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2015/16 cyfradd llwyddiant sector</a:t>
          </a:r>
        </a:p>
      </cdr:txBody>
    </cdr:sp>
  </cdr:relSizeAnchor>
</c:userShapes>
</file>

<file path=xl/drawings/drawing6.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2" name="Line 18"/>
        <xdr:cNvSpPr>
          <a:spLocks noChangeShapeType="1"/>
        </xdr:cNvSpPr>
      </xdr:nvSpPr>
      <xdr:spPr bwMode="auto">
        <a:xfrm>
          <a:off x="8362950" y="446722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52917</xdr:colOff>
      <xdr:row>1</xdr:row>
      <xdr:rowOff>31749</xdr:rowOff>
    </xdr:from>
    <xdr:to>
      <xdr:col>9</xdr:col>
      <xdr:colOff>179917</xdr:colOff>
      <xdr:row>13</xdr:row>
      <xdr:rowOff>169332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0.56571</cdr:x>
      <cdr:y>0.94284</cdr:y>
    </cdr:from>
    <cdr:to>
      <cdr:x>0.66567</cdr:x>
      <cdr:y>0.94407</cdr:y>
    </cdr:to>
    <cdr:cxnSp macro="">
      <cdr:nvCxnSpPr>
        <cdr:cNvPr id="4" name="Straight Connector 3"/>
        <cdr:cNvCxnSpPr/>
      </cdr:nvCxnSpPr>
      <cdr:spPr>
        <a:xfrm xmlns:a="http://schemas.openxmlformats.org/drawingml/2006/main" flipV="1">
          <a:off x="2909751" y="2873775"/>
          <a:ext cx="514145" cy="3749"/>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0.66049</cdr:x>
      <cdr:y>0.91667</cdr:y>
    </cdr:from>
    <cdr:to>
      <cdr:x>0.99177</cdr:x>
      <cdr:y>0.97898</cdr:y>
    </cdr:to>
    <cdr:sp macro="" textlink="">
      <cdr:nvSpPr>
        <cdr:cNvPr id="3" name="TextBox 2"/>
        <cdr:cNvSpPr txBox="1"/>
      </cdr:nvSpPr>
      <cdr:spPr>
        <a:xfrm xmlns:a="http://schemas.openxmlformats.org/drawingml/2006/main">
          <a:off x="3397230" y="2794000"/>
          <a:ext cx="1703936" cy="189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2015/16 cyfradd llwyddiant sector</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333374</xdr:colOff>
      <xdr:row>16</xdr:row>
      <xdr:rowOff>161924</xdr:rowOff>
    </xdr:from>
    <xdr:to>
      <xdr:col>11</xdr:col>
      <xdr:colOff>304799</xdr:colOff>
      <xdr:row>16</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Normal="100" workbookViewId="0">
      <selection activeCell="B1" sqref="B1"/>
    </sheetView>
  </sheetViews>
  <sheetFormatPr defaultRowHeight="15"/>
  <cols>
    <col min="1" max="1" width="102.109375" style="2" customWidth="1"/>
    <col min="2" max="16384" width="8.88671875" style="2"/>
  </cols>
  <sheetData>
    <row r="1" spans="1:1" ht="20.25">
      <c r="A1" s="1" t="s">
        <v>79</v>
      </c>
    </row>
    <row r="2" spans="1:1" ht="20.25">
      <c r="A2" s="1" t="s">
        <v>80</v>
      </c>
    </row>
    <row r="3" spans="1:1">
      <c r="A3" s="3" t="s">
        <v>81</v>
      </c>
    </row>
    <row r="4" spans="1:1">
      <c r="A4" s="4"/>
    </row>
    <row r="5" spans="1:1" ht="18">
      <c r="A5" s="5"/>
    </row>
    <row r="6" spans="1:1" ht="18">
      <c r="A6" s="5" t="s">
        <v>82</v>
      </c>
    </row>
    <row r="7" spans="1:1">
      <c r="A7" s="3"/>
    </row>
    <row r="8" spans="1:1" ht="60" customHeight="1">
      <c r="A8" s="6" t="s">
        <v>83</v>
      </c>
    </row>
    <row r="9" spans="1:1">
      <c r="A9" s="6"/>
    </row>
    <row r="10" spans="1:1">
      <c r="A10" s="6"/>
    </row>
    <row r="11" spans="1:1" ht="18">
      <c r="A11" s="7" t="s">
        <v>84</v>
      </c>
    </row>
    <row r="12" spans="1:1">
      <c r="A12" s="6"/>
    </row>
    <row r="13" spans="1:1" ht="85.5" customHeight="1">
      <c r="A13" s="6" t="s">
        <v>85</v>
      </c>
    </row>
    <row r="14" spans="1:1">
      <c r="A14" s="6"/>
    </row>
    <row r="15" spans="1:1" ht="65.25" customHeight="1">
      <c r="A15" s="6" t="s">
        <v>86</v>
      </c>
    </row>
    <row r="16" spans="1:1">
      <c r="A16" s="6"/>
    </row>
    <row r="17" spans="1:1" ht="18">
      <c r="A17" s="7" t="s">
        <v>87</v>
      </c>
    </row>
    <row r="18" spans="1:1">
      <c r="A18" s="6"/>
    </row>
    <row r="19" spans="1:1" ht="45">
      <c r="A19" s="6" t="s">
        <v>88</v>
      </c>
    </row>
    <row r="20" spans="1:1">
      <c r="A20" s="6"/>
    </row>
    <row r="21" spans="1:1">
      <c r="A21" s="6" t="s">
        <v>89</v>
      </c>
    </row>
    <row r="22" spans="1:1" ht="40.5" customHeight="1">
      <c r="A22" s="8" t="s">
        <v>90</v>
      </c>
    </row>
    <row r="23" spans="1:1" ht="49.5" customHeight="1">
      <c r="A23" s="8" t="s">
        <v>91</v>
      </c>
    </row>
    <row r="24" spans="1:1" ht="45.75" customHeight="1">
      <c r="A24" s="8" t="s">
        <v>92</v>
      </c>
    </row>
    <row r="25" spans="1:1" ht="19.5">
      <c r="A25" s="9" t="s">
        <v>93</v>
      </c>
    </row>
    <row r="26" spans="1:1">
      <c r="A26" s="6"/>
    </row>
    <row r="27" spans="1:1" ht="29.25" customHeight="1">
      <c r="A27" s="6" t="s">
        <v>94</v>
      </c>
    </row>
    <row r="28" spans="1:1">
      <c r="A28" s="6"/>
    </row>
    <row r="29" spans="1:1" ht="74.25" customHeight="1">
      <c r="A29" s="6" t="s">
        <v>95</v>
      </c>
    </row>
    <row r="30" spans="1:1">
      <c r="A30" s="6"/>
    </row>
    <row r="31" spans="1:1">
      <c r="A31" s="6"/>
    </row>
    <row r="32" spans="1:1">
      <c r="A32" s="6"/>
    </row>
    <row r="33" spans="1:2">
      <c r="A33" s="6"/>
    </row>
    <row r="34" spans="1:2">
      <c r="A34" s="6"/>
    </row>
    <row r="35" spans="1:2">
      <c r="A35" s="6"/>
    </row>
    <row r="36" spans="1:2">
      <c r="A36" s="6"/>
    </row>
    <row r="37" spans="1:2">
      <c r="A37" s="6"/>
    </row>
    <row r="38" spans="1:2">
      <c r="A38" s="6"/>
    </row>
    <row r="39" spans="1:2">
      <c r="A39" s="6"/>
    </row>
    <row r="40" spans="1:2">
      <c r="A40" s="6"/>
    </row>
    <row r="41" spans="1:2">
      <c r="A41" s="6"/>
    </row>
    <row r="42" spans="1:2">
      <c r="A42" s="10"/>
      <c r="B42" s="11"/>
    </row>
    <row r="43" spans="1:2">
      <c r="A43" s="3"/>
    </row>
    <row r="44" spans="1:2">
      <c r="A44" s="6"/>
    </row>
    <row r="45" spans="1:2" ht="30.75">
      <c r="A45" s="6" t="s">
        <v>96</v>
      </c>
    </row>
    <row r="46" spans="1:2">
      <c r="A46" s="6"/>
    </row>
    <row r="47" spans="1:2">
      <c r="A47" s="12"/>
    </row>
    <row r="48" spans="1:2">
      <c r="A48" s="12"/>
    </row>
    <row r="49" spans="1:5">
      <c r="A49" s="12"/>
    </row>
    <row r="50" spans="1:5">
      <c r="A50" s="12"/>
    </row>
    <row r="51" spans="1:5">
      <c r="A51" s="6"/>
    </row>
    <row r="52" spans="1:5">
      <c r="A52" s="6"/>
    </row>
    <row r="53" spans="1:5" ht="49.5" customHeight="1">
      <c r="A53" s="6" t="s">
        <v>97</v>
      </c>
    </row>
    <row r="54" spans="1:5">
      <c r="A54" s="6"/>
    </row>
    <row r="55" spans="1:5" ht="18" customHeight="1">
      <c r="A55" s="6" t="s">
        <v>98</v>
      </c>
    </row>
    <row r="56" spans="1:5">
      <c r="A56" s="13" t="s">
        <v>99</v>
      </c>
    </row>
    <row r="57" spans="1:5" ht="27.75" customHeight="1">
      <c r="A57" s="13" t="s">
        <v>100</v>
      </c>
    </row>
    <row r="58" spans="1:5">
      <c r="A58" s="6"/>
    </row>
    <row r="59" spans="1:5" ht="30.75" customHeight="1">
      <c r="A59" s="6" t="s">
        <v>101</v>
      </c>
    </row>
    <row r="60" spans="1:5">
      <c r="A60" s="341"/>
      <c r="B60" s="341"/>
      <c r="C60" s="341"/>
      <c r="D60" s="341"/>
      <c r="E60" s="341"/>
    </row>
    <row r="61" spans="1:5">
      <c r="A61" s="14"/>
      <c r="B61" s="15"/>
      <c r="C61" s="16"/>
      <c r="D61" s="17"/>
      <c r="E61" s="16"/>
    </row>
    <row r="62" spans="1:5">
      <c r="A62" s="18"/>
      <c r="B62" s="19"/>
      <c r="C62" s="20"/>
      <c r="D62" s="19"/>
      <c r="E62" s="20"/>
    </row>
    <row r="63" spans="1:5">
      <c r="A63" s="18"/>
      <c r="B63" s="19"/>
      <c r="C63" s="21"/>
      <c r="D63" s="19"/>
      <c r="E63" s="20"/>
    </row>
    <row r="64" spans="1:5">
      <c r="A64" s="18"/>
      <c r="B64" s="19"/>
      <c r="C64" s="21"/>
      <c r="D64" s="19"/>
      <c r="E64" s="20"/>
    </row>
    <row r="65" spans="1:5">
      <c r="A65" s="15"/>
      <c r="B65" s="17"/>
      <c r="C65" s="17"/>
      <c r="D65" s="17"/>
      <c r="E65" s="15"/>
    </row>
    <row r="66" spans="1:5">
      <c r="A66" s="342"/>
      <c r="B66" s="342"/>
      <c r="C66" s="342"/>
      <c r="D66" s="22"/>
      <c r="E66" s="22"/>
    </row>
    <row r="67" spans="1:5">
      <c r="A67" s="48"/>
      <c r="B67" s="48"/>
      <c r="C67" s="48"/>
      <c r="D67" s="22"/>
      <c r="E67" s="22"/>
    </row>
    <row r="68" spans="1:5">
      <c r="A68" s="48"/>
      <c r="B68" s="48"/>
      <c r="C68" s="48"/>
      <c r="D68" s="22"/>
      <c r="E68" s="22"/>
    </row>
    <row r="69" spans="1:5" ht="19.5">
      <c r="A69" s="9" t="s">
        <v>102</v>
      </c>
    </row>
    <row r="70" spans="1:5">
      <c r="A70" s="6"/>
    </row>
    <row r="71" spans="1:5" ht="45.75" customHeight="1">
      <c r="A71" s="6" t="s">
        <v>103</v>
      </c>
    </row>
    <row r="72" spans="1:5">
      <c r="A72" s="6"/>
    </row>
    <row r="73" spans="1:5" ht="92.25" customHeight="1">
      <c r="A73" s="23" t="s">
        <v>104</v>
      </c>
    </row>
    <row r="74" spans="1:5">
      <c r="A74" s="6"/>
    </row>
    <row r="75" spans="1:5" ht="19.5">
      <c r="A75" s="9" t="s">
        <v>105</v>
      </c>
    </row>
    <row r="76" spans="1:5">
      <c r="A76" s="6"/>
    </row>
    <row r="77" spans="1:5" ht="64.5" customHeight="1">
      <c r="A77" s="6" t="s">
        <v>106</v>
      </c>
    </row>
    <row r="78" spans="1:5">
      <c r="A78" s="8" t="s">
        <v>107</v>
      </c>
    </row>
    <row r="79" spans="1:5" ht="30" customHeight="1">
      <c r="A79" s="8" t="s">
        <v>108</v>
      </c>
    </row>
    <row r="80" spans="1:5">
      <c r="A80" s="6"/>
    </row>
    <row r="81" spans="1:1" ht="60.75" customHeight="1">
      <c r="A81" s="6" t="s">
        <v>109</v>
      </c>
    </row>
    <row r="82" spans="1:1">
      <c r="A82" s="6"/>
    </row>
    <row r="83" spans="1:1" ht="60.75" customHeight="1">
      <c r="A83" s="23" t="s">
        <v>110</v>
      </c>
    </row>
    <row r="84" spans="1:1">
      <c r="A84" s="6"/>
    </row>
    <row r="85" spans="1:1" ht="18">
      <c r="A85" s="7" t="s">
        <v>111</v>
      </c>
    </row>
    <row r="86" spans="1:1">
      <c r="A86" s="6"/>
    </row>
    <row r="87" spans="1:1" ht="42.75" customHeight="1">
      <c r="A87" s="24" t="s">
        <v>112</v>
      </c>
    </row>
    <row r="88" spans="1:1">
      <c r="A88" s="25" t="s">
        <v>114</v>
      </c>
    </row>
    <row r="89" spans="1:1">
      <c r="A89" s="6"/>
    </row>
    <row r="90" spans="1:1">
      <c r="A90" s="6" t="s">
        <v>113</v>
      </c>
    </row>
  </sheetData>
  <sheetProtection password="838C" sheet="1" objects="1" scenarios="1" selectLockedCells="1" selectUnlockedCells="1"/>
  <mergeCells count="2">
    <mergeCell ref="A60:E60"/>
    <mergeCell ref="A66:C66"/>
  </mergeCells>
  <pageMargins left="0.7" right="0.7" top="0.75" bottom="0.75" header="0.3" footer="0.3"/>
  <pageSetup paperSize="9" scale="96" orientation="portrait" horizontalDpi="300" verticalDpi="300" r:id="rId1"/>
  <rowBreaks count="3" manualBreakCount="3">
    <brk id="24" man="1"/>
    <brk id="59" man="1"/>
    <brk id="8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zoomScaleNormal="100" workbookViewId="0">
      <selection activeCell="B1" sqref="B1"/>
    </sheetView>
  </sheetViews>
  <sheetFormatPr defaultRowHeight="15"/>
  <cols>
    <col min="1" max="1" width="95.21875" style="2" customWidth="1"/>
    <col min="2" max="16384" width="8.88671875" style="2"/>
  </cols>
  <sheetData>
    <row r="1" spans="1:2" ht="20.25">
      <c r="A1" s="1" t="s">
        <v>118</v>
      </c>
    </row>
    <row r="2" spans="1:2">
      <c r="A2" s="4" t="s">
        <v>119</v>
      </c>
    </row>
    <row r="3" spans="1:2">
      <c r="A3" s="3" t="s">
        <v>120</v>
      </c>
    </row>
    <row r="4" spans="1:2">
      <c r="A4" s="3"/>
    </row>
    <row r="5" spans="1:2">
      <c r="A5" s="3"/>
    </row>
    <row r="6" spans="1:2" ht="15.75">
      <c r="A6" s="26" t="s">
        <v>82</v>
      </c>
    </row>
    <row r="7" spans="1:2">
      <c r="A7" s="3"/>
    </row>
    <row r="8" spans="1:2" ht="75" customHeight="1">
      <c r="A8" s="6" t="s">
        <v>121</v>
      </c>
    </row>
    <row r="9" spans="1:2">
      <c r="A9" s="6"/>
    </row>
    <row r="10" spans="1:2" ht="77.25" customHeight="1">
      <c r="A10" s="6" t="s">
        <v>122</v>
      </c>
    </row>
    <row r="11" spans="1:2">
      <c r="A11" s="6"/>
    </row>
    <row r="12" spans="1:2" ht="15.75">
      <c r="A12" s="27" t="s">
        <v>123</v>
      </c>
    </row>
    <row r="13" spans="1:2">
      <c r="A13" s="6"/>
    </row>
    <row r="14" spans="1:2">
      <c r="A14" s="28" t="s">
        <v>124</v>
      </c>
      <c r="B14" s="28"/>
    </row>
    <row r="15" spans="1:2">
      <c r="A15" s="28"/>
      <c r="B15" s="28"/>
    </row>
    <row r="16" spans="1:2">
      <c r="A16" s="28"/>
      <c r="B16" s="28"/>
    </row>
    <row r="17" spans="1:2">
      <c r="A17" s="28"/>
      <c r="B17" s="28"/>
    </row>
    <row r="18" spans="1:2">
      <c r="A18" s="28"/>
      <c r="B18" s="28"/>
    </row>
    <row r="19" spans="1:2">
      <c r="A19" s="28"/>
      <c r="B19" s="28"/>
    </row>
    <row r="20" spans="1:2">
      <c r="A20" s="28"/>
      <c r="B20" s="28"/>
    </row>
    <row r="21" spans="1:2">
      <c r="A21" s="28"/>
      <c r="B21" s="28"/>
    </row>
    <row r="22" spans="1:2">
      <c r="A22" s="28"/>
      <c r="B22" s="28"/>
    </row>
    <row r="23" spans="1:2">
      <c r="A23" s="28"/>
      <c r="B23" s="28"/>
    </row>
    <row r="24" spans="1:2">
      <c r="A24" s="28"/>
      <c r="B24" s="28"/>
    </row>
    <row r="25" spans="1:2">
      <c r="A25" s="28"/>
      <c r="B25" s="28"/>
    </row>
    <row r="26" spans="1:2">
      <c r="A26" s="28"/>
      <c r="B26" s="28"/>
    </row>
    <row r="27" spans="1:2">
      <c r="A27" s="10"/>
      <c r="B27" s="11"/>
    </row>
    <row r="28" spans="1:2">
      <c r="A28" s="6"/>
    </row>
    <row r="29" spans="1:2" ht="30">
      <c r="A29" s="6" t="s">
        <v>125</v>
      </c>
    </row>
    <row r="30" spans="1:2">
      <c r="A30" s="6"/>
    </row>
    <row r="31" spans="1:2">
      <c r="A31" s="6" t="s">
        <v>126</v>
      </c>
    </row>
    <row r="32" spans="1:2">
      <c r="A32" s="8" t="s">
        <v>127</v>
      </c>
    </row>
    <row r="33" spans="1:3" ht="26.25" customHeight="1">
      <c r="A33" s="8" t="s">
        <v>128</v>
      </c>
    </row>
    <row r="34" spans="1:3">
      <c r="A34" s="6"/>
    </row>
    <row r="35" spans="1:3" ht="48" customHeight="1">
      <c r="A35" s="6" t="s">
        <v>129</v>
      </c>
    </row>
    <row r="36" spans="1:3" ht="30.75" customHeight="1">
      <c r="A36" s="6" t="s">
        <v>130</v>
      </c>
    </row>
    <row r="37" spans="1:3">
      <c r="A37" s="29"/>
    </row>
    <row r="38" spans="1:3">
      <c r="A38" s="29"/>
    </row>
    <row r="39" spans="1:3">
      <c r="A39" s="29"/>
    </row>
    <row r="40" spans="1:3">
      <c r="A40" s="29"/>
    </row>
    <row r="41" spans="1:3">
      <c r="A41" s="6"/>
    </row>
    <row r="42" spans="1:3">
      <c r="A42" s="344"/>
      <c r="B42" s="342"/>
      <c r="C42" s="49"/>
    </row>
    <row r="43" spans="1:3">
      <c r="A43" s="344"/>
      <c r="B43" s="342"/>
      <c r="C43" s="49"/>
    </row>
    <row r="44" spans="1:3">
      <c r="A44" s="30"/>
      <c r="B44" s="31"/>
      <c r="C44" s="31"/>
    </row>
    <row r="45" spans="1:3">
      <c r="A45" s="344"/>
      <c r="B45" s="342"/>
      <c r="C45" s="49"/>
    </row>
    <row r="46" spans="1:3">
      <c r="A46" s="344"/>
      <c r="B46" s="342"/>
      <c r="C46" s="49"/>
    </row>
    <row r="47" spans="1:3">
      <c r="A47" s="32"/>
      <c r="B47" s="31"/>
      <c r="C47" s="31"/>
    </row>
    <row r="48" spans="1:3">
      <c r="A48" s="344"/>
      <c r="B48" s="342"/>
      <c r="C48" s="49"/>
    </row>
    <row r="49" spans="1:5">
      <c r="A49" s="344"/>
      <c r="B49" s="342"/>
      <c r="C49" s="343"/>
    </row>
    <row r="50" spans="1:5">
      <c r="A50" s="344"/>
      <c r="B50" s="342"/>
      <c r="C50" s="343"/>
    </row>
    <row r="51" spans="1:5">
      <c r="A51" s="50"/>
      <c r="B51" s="48"/>
      <c r="C51" s="49"/>
    </row>
    <row r="52" spans="1:5" ht="30.75">
      <c r="A52" s="6" t="s">
        <v>131</v>
      </c>
    </row>
    <row r="53" spans="1:5">
      <c r="A53" s="6"/>
    </row>
    <row r="54" spans="1:5">
      <c r="A54" s="33" t="s">
        <v>132</v>
      </c>
    </row>
    <row r="55" spans="1:5">
      <c r="A55" s="341"/>
      <c r="B55" s="341"/>
      <c r="C55" s="341"/>
      <c r="D55" s="341"/>
      <c r="E55" s="341"/>
    </row>
    <row r="56" spans="1:5">
      <c r="A56" s="47"/>
      <c r="B56" s="47"/>
      <c r="C56" s="47"/>
      <c r="D56" s="47"/>
      <c r="E56" s="47"/>
    </row>
    <row r="57" spans="1:5">
      <c r="A57" s="47"/>
      <c r="B57" s="47"/>
      <c r="C57" s="47"/>
      <c r="D57" s="47"/>
      <c r="E57" s="47"/>
    </row>
    <row r="58" spans="1:5">
      <c r="A58" s="47"/>
      <c r="B58" s="47"/>
      <c r="C58" s="47"/>
      <c r="D58" s="47"/>
      <c r="E58" s="47"/>
    </row>
    <row r="59" spans="1:5">
      <c r="A59" s="47"/>
      <c r="B59" s="47"/>
      <c r="C59" s="47"/>
      <c r="D59" s="47"/>
      <c r="E59" s="47"/>
    </row>
    <row r="60" spans="1:5">
      <c r="A60" s="34"/>
      <c r="B60" s="35"/>
      <c r="C60" s="16"/>
      <c r="D60" s="18"/>
      <c r="E60" s="16"/>
    </row>
    <row r="61" spans="1:5">
      <c r="A61" s="18"/>
      <c r="B61" s="19"/>
      <c r="C61" s="20"/>
      <c r="D61" s="19"/>
      <c r="E61" s="20"/>
    </row>
    <row r="62" spans="1:5">
      <c r="A62" s="18"/>
      <c r="B62" s="19"/>
      <c r="C62" s="21"/>
      <c r="D62" s="19"/>
      <c r="E62" s="20"/>
    </row>
    <row r="63" spans="1:5" ht="66" customHeight="1">
      <c r="A63" s="6" t="s">
        <v>133</v>
      </c>
    </row>
    <row r="64" spans="1:5">
      <c r="A64" s="8" t="s">
        <v>134</v>
      </c>
    </row>
    <row r="65" spans="1:1" ht="38.25" customHeight="1">
      <c r="A65" s="8" t="s">
        <v>135</v>
      </c>
    </row>
    <row r="66" spans="1:1">
      <c r="A66" s="6"/>
    </row>
    <row r="67" spans="1:1">
      <c r="A67" s="6" t="s">
        <v>136</v>
      </c>
    </row>
    <row r="68" spans="1:1">
      <c r="A68" s="6"/>
    </row>
    <row r="69" spans="1:1" ht="30">
      <c r="A69" s="6" t="s">
        <v>137</v>
      </c>
    </row>
    <row r="70" spans="1:1">
      <c r="A70" s="6"/>
    </row>
    <row r="71" spans="1:1" ht="15.75">
      <c r="A71" s="36"/>
    </row>
    <row r="72" spans="1:1" ht="15.75">
      <c r="A72" s="36"/>
    </row>
    <row r="73" spans="1:1" ht="15.75">
      <c r="A73" s="36"/>
    </row>
    <row r="74" spans="1:1" ht="15.75">
      <c r="A74" s="36"/>
    </row>
    <row r="75" spans="1:1">
      <c r="A75" s="6"/>
    </row>
    <row r="76" spans="1:1" ht="15.75">
      <c r="A76" s="27" t="s">
        <v>138</v>
      </c>
    </row>
    <row r="77" spans="1:1" ht="15.75">
      <c r="A77" s="27"/>
    </row>
    <row r="78" spans="1:1" ht="15.75">
      <c r="A78" s="27"/>
    </row>
    <row r="79" spans="1:1" ht="15.75">
      <c r="A79" s="27"/>
    </row>
    <row r="80" spans="1:1" ht="15.75">
      <c r="A80" s="27"/>
    </row>
    <row r="81" spans="1:2">
      <c r="A81" s="6"/>
    </row>
    <row r="83" spans="1:2">
      <c r="A83" s="33" t="s">
        <v>10</v>
      </c>
    </row>
    <row r="84" spans="1:2">
      <c r="A84" s="6"/>
    </row>
    <row r="85" spans="1:2" ht="66" customHeight="1">
      <c r="A85" s="6" t="s">
        <v>139</v>
      </c>
    </row>
    <row r="86" spans="1:2">
      <c r="A86" s="6"/>
    </row>
    <row r="87" spans="1:2">
      <c r="A87" s="33" t="s">
        <v>14</v>
      </c>
    </row>
    <row r="88" spans="1:2">
      <c r="A88" s="6"/>
    </row>
    <row r="89" spans="1:2">
      <c r="A89" s="6" t="s">
        <v>140</v>
      </c>
    </row>
    <row r="90" spans="1:2">
      <c r="A90" s="6"/>
    </row>
    <row r="91" spans="1:2">
      <c r="A91" s="6"/>
    </row>
    <row r="92" spans="1:2">
      <c r="A92" s="6"/>
    </row>
    <row r="93" spans="1:2">
      <c r="A93" s="11"/>
      <c r="B93" s="11"/>
    </row>
    <row r="94" spans="1:2">
      <c r="A94" s="11"/>
      <c r="B94" s="11"/>
    </row>
    <row r="95" spans="1:2">
      <c r="A95" s="11"/>
      <c r="B95" s="11"/>
    </row>
    <row r="96" spans="1:2">
      <c r="A96" s="11"/>
      <c r="B96" s="11"/>
    </row>
    <row r="97" spans="1:1" ht="30">
      <c r="A97" s="6" t="s">
        <v>141</v>
      </c>
    </row>
    <row r="98" spans="1:1">
      <c r="A98" s="6"/>
    </row>
    <row r="99" spans="1:1">
      <c r="A99" s="33" t="s">
        <v>142</v>
      </c>
    </row>
    <row r="100" spans="1:1">
      <c r="A100" s="6"/>
    </row>
    <row r="101" spans="1:1" ht="106.5" customHeight="1">
      <c r="A101" s="6" t="s">
        <v>143</v>
      </c>
    </row>
    <row r="102" spans="1:1">
      <c r="A102" s="6"/>
    </row>
    <row r="103" spans="1:1" ht="15.75">
      <c r="A103" s="27"/>
    </row>
    <row r="104" spans="1:1" ht="15.75">
      <c r="A104" s="27" t="s">
        <v>144</v>
      </c>
    </row>
    <row r="105" spans="1:1" ht="15.75">
      <c r="A105" s="27"/>
    </row>
    <row r="106" spans="1:1" ht="15.75">
      <c r="A106" s="27"/>
    </row>
    <row r="107" spans="1:1" ht="15.75">
      <c r="A107" s="27"/>
    </row>
    <row r="108" spans="1:1" ht="15.75">
      <c r="A108" s="27"/>
    </row>
    <row r="109" spans="1:1" ht="15.75">
      <c r="A109" s="27"/>
    </row>
    <row r="110" spans="1:1" ht="15.75">
      <c r="A110" s="27"/>
    </row>
    <row r="111" spans="1:1" ht="15.75">
      <c r="A111" s="27"/>
    </row>
    <row r="112" spans="1:1" ht="15.75">
      <c r="A112" s="27"/>
    </row>
    <row r="113" spans="1:1" ht="15.75">
      <c r="A113" s="27"/>
    </row>
    <row r="114" spans="1:1" ht="15.75">
      <c r="A114" s="27"/>
    </row>
    <row r="115" spans="1:1" ht="15.75">
      <c r="A115" s="27"/>
    </row>
    <row r="116" spans="1:1" ht="15.75">
      <c r="A116" s="27"/>
    </row>
    <row r="117" spans="1:1" ht="15.75">
      <c r="A117" s="27"/>
    </row>
    <row r="118" spans="1:1" ht="15.75">
      <c r="A118" s="27"/>
    </row>
    <row r="119" spans="1:1" ht="15.75">
      <c r="A119" s="27"/>
    </row>
    <row r="120" spans="1:1" ht="15.75">
      <c r="A120" s="27"/>
    </row>
    <row r="121" spans="1:1">
      <c r="A121" s="37"/>
    </row>
    <row r="122" spans="1:1" ht="64.5" customHeight="1">
      <c r="A122" s="6" t="s">
        <v>145</v>
      </c>
    </row>
    <row r="123" spans="1:1" ht="15.75">
      <c r="A123" s="27"/>
    </row>
    <row r="124" spans="1:1" ht="15.75">
      <c r="A124" s="27" t="s">
        <v>146</v>
      </c>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ht="60">
      <c r="A142" s="6" t="s">
        <v>147</v>
      </c>
    </row>
    <row r="143" spans="1:1">
      <c r="A143" s="6"/>
    </row>
    <row r="144" spans="1:1" ht="30">
      <c r="A144" s="38" t="s">
        <v>148</v>
      </c>
    </row>
    <row r="145" spans="1:1">
      <c r="A145" s="6"/>
    </row>
    <row r="146" spans="1:1" ht="45.75" customHeight="1">
      <c r="A146" s="6" t="s">
        <v>149</v>
      </c>
    </row>
    <row r="147" spans="1:1">
      <c r="A147" s="6"/>
    </row>
    <row r="148" spans="1:1" ht="30">
      <c r="A148" s="6" t="s">
        <v>150</v>
      </c>
    </row>
    <row r="149" spans="1:1">
      <c r="A149" s="6" t="s">
        <v>113</v>
      </c>
    </row>
    <row r="150" spans="1:1">
      <c r="A150" s="2" t="s">
        <v>151</v>
      </c>
    </row>
    <row r="152" spans="1:1">
      <c r="A152" s="39" t="s">
        <v>114</v>
      </c>
    </row>
  </sheetData>
  <sheetProtection password="838C" sheet="1" objects="1" scenarios="1" selectLockedCells="1" selectUnlockedCells="1"/>
  <mergeCells count="8">
    <mergeCell ref="C49:C50"/>
    <mergeCell ref="A55:E55"/>
    <mergeCell ref="A42:A43"/>
    <mergeCell ref="B42:B43"/>
    <mergeCell ref="A45:A46"/>
    <mergeCell ref="B45:B46"/>
    <mergeCell ref="A48:A50"/>
    <mergeCell ref="B48:B50"/>
  </mergeCells>
  <pageMargins left="0.7" right="0.7" top="0.75" bottom="0.75" header="0.3" footer="0.3"/>
  <pageSetup paperSize="9" orientation="portrait" horizontalDpi="300" verticalDpi="300" r:id="rId1"/>
  <rowBreaks count="3" manualBreakCount="3">
    <brk id="35" man="1"/>
    <brk id="75" man="1"/>
    <brk id="10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L28"/>
  <sheetViews>
    <sheetView zoomScaleNormal="100" zoomScaleSheetLayoutView="100" workbookViewId="0"/>
  </sheetViews>
  <sheetFormatPr defaultColWidth="0" defaultRowHeight="15" zeroHeight="1"/>
  <cols>
    <col min="1" max="1" width="6.109375" style="46" customWidth="1"/>
    <col min="2" max="4" width="8.88671875" style="46" customWidth="1"/>
    <col min="5" max="5" width="6.109375" style="46" customWidth="1"/>
    <col min="6" max="6" width="4" style="46" hidden="1" customWidth="1"/>
    <col min="7" max="11" width="8.88671875" style="311" hidden="1" customWidth="1"/>
    <col min="12" max="12" width="34.88671875" style="311" hidden="1" customWidth="1"/>
    <col min="13" max="16384" width="8.88671875" style="311" hidden="1"/>
  </cols>
  <sheetData>
    <row r="1" spans="12:12"/>
    <row r="2" spans="12:12">
      <c r="L2" s="312"/>
    </row>
    <row r="3" spans="12:12">
      <c r="L3" s="312"/>
    </row>
    <row r="4" spans="12:12">
      <c r="L4" s="312"/>
    </row>
    <row r="5" spans="12:12">
      <c r="L5" s="312"/>
    </row>
    <row r="6" spans="12:12">
      <c r="L6" s="312"/>
    </row>
    <row r="7" spans="12:12">
      <c r="L7" s="312"/>
    </row>
    <row r="8" spans="12:12">
      <c r="L8" s="312"/>
    </row>
    <row r="9" spans="12:12">
      <c r="L9" s="312"/>
    </row>
    <row r="10" spans="12:12">
      <c r="L10" s="312"/>
    </row>
    <row r="11" spans="12:12">
      <c r="L11" s="312"/>
    </row>
    <row r="12" spans="12:12">
      <c r="L12" s="312"/>
    </row>
    <row r="13" spans="12:12">
      <c r="L13" s="312"/>
    </row>
    <row r="14" spans="12:12">
      <c r="L14" s="312"/>
    </row>
    <row r="15" spans="12:12">
      <c r="L15" s="313"/>
    </row>
    <row r="16" spans="12:12"/>
    <row r="17" spans="1:5"/>
    <row r="18" spans="1:5"/>
    <row r="19" spans="1:5"/>
    <row r="20" spans="1:5"/>
    <row r="21" spans="1:5"/>
    <row r="22" spans="1:5"/>
    <row r="23" spans="1:5" ht="8.25" customHeight="1"/>
    <row r="24" spans="1:5">
      <c r="A24" s="345" t="s">
        <v>261</v>
      </c>
      <c r="B24" s="345"/>
      <c r="C24" s="345"/>
      <c r="D24" s="345"/>
      <c r="E24" s="345"/>
    </row>
    <row r="25" spans="1:5">
      <c r="A25" s="345"/>
      <c r="B25" s="345"/>
      <c r="C25" s="345"/>
      <c r="D25" s="345"/>
      <c r="E25" s="345"/>
    </row>
    <row r="26" spans="1:5">
      <c r="A26" s="345"/>
      <c r="B26" s="345"/>
      <c r="C26" s="345"/>
      <c r="D26" s="345"/>
      <c r="E26" s="345"/>
    </row>
    <row r="27" spans="1:5" hidden="1">
      <c r="A27" s="345"/>
      <c r="B27" s="345"/>
      <c r="C27" s="345"/>
      <c r="D27" s="345"/>
      <c r="E27" s="345"/>
    </row>
    <row r="28" spans="1:5" hidden="1"/>
  </sheetData>
  <sheetProtection password="838C" sheet="1" objects="1" scenarios="1" selectLockedCells="1" selectUnlockedCells="1"/>
  <mergeCells count="1">
    <mergeCell ref="A24:E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1</xdr:col>
                    <xdr:colOff>0</xdr:colOff>
                    <xdr:row>0</xdr:row>
                    <xdr:rowOff>171450</xdr:rowOff>
                  </from>
                  <to>
                    <xdr:col>4</xdr:col>
                    <xdr:colOff>0</xdr:colOff>
                    <xdr:row>21</xdr:row>
                    <xdr:rowOff>180975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xdr:col>
                    <xdr:colOff>180975</xdr:colOff>
                    <xdr:row>1</xdr:row>
                    <xdr:rowOff>171450</xdr:rowOff>
                  </from>
                  <to>
                    <xdr:col>3</xdr:col>
                    <xdr:colOff>514350</xdr:colOff>
                    <xdr:row>3</xdr:row>
                    <xdr:rowOff>104775</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1</xdr:col>
                    <xdr:colOff>180975</xdr:colOff>
                    <xdr:row>9</xdr:row>
                    <xdr:rowOff>85725</xdr:rowOff>
                  </from>
                  <to>
                    <xdr:col>3</xdr:col>
                    <xdr:colOff>514350</xdr:colOff>
                    <xdr:row>11</xdr:row>
                    <xdr:rowOff>19050</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1</xdr:col>
                    <xdr:colOff>180975</xdr:colOff>
                    <xdr:row>6</xdr:row>
                    <xdr:rowOff>76200</xdr:rowOff>
                  </from>
                  <to>
                    <xdr:col>3</xdr:col>
                    <xdr:colOff>514350</xdr:colOff>
                    <xdr:row>8</xdr:row>
                    <xdr:rowOff>9525</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1</xdr:col>
                    <xdr:colOff>180975</xdr:colOff>
                    <xdr:row>7</xdr:row>
                    <xdr:rowOff>161925</xdr:rowOff>
                  </from>
                  <to>
                    <xdr:col>3</xdr:col>
                    <xdr:colOff>514350</xdr:colOff>
                    <xdr:row>9</xdr:row>
                    <xdr:rowOff>95250</xdr:rowOff>
                  </to>
                </anchor>
              </controlPr>
            </control>
          </mc:Choice>
        </mc:AlternateContent>
        <mc:AlternateContent xmlns:mc="http://schemas.openxmlformats.org/markup-compatibility/2006">
          <mc:Choice Requires="x14">
            <control shapeId="18438" r:id="rId9" name="Option Button 6">
              <controlPr defaultSize="0" autoFill="0" autoLine="0" autoPict="0">
                <anchor moveWithCells="1">
                  <from>
                    <xdr:col>1</xdr:col>
                    <xdr:colOff>180975</xdr:colOff>
                    <xdr:row>13</xdr:row>
                    <xdr:rowOff>171450</xdr:rowOff>
                  </from>
                  <to>
                    <xdr:col>3</xdr:col>
                    <xdr:colOff>514350</xdr:colOff>
                    <xdr:row>15</xdr:row>
                    <xdr:rowOff>104775</xdr:rowOff>
                  </to>
                </anchor>
              </controlPr>
            </control>
          </mc:Choice>
        </mc:AlternateContent>
        <mc:AlternateContent xmlns:mc="http://schemas.openxmlformats.org/markup-compatibility/2006">
          <mc:Choice Requires="x14">
            <control shapeId="18439" r:id="rId10" name="Option Button 7">
              <controlPr defaultSize="0" autoFill="0" autoLine="0" autoPict="0">
                <anchor moveWithCells="1">
                  <from>
                    <xdr:col>1</xdr:col>
                    <xdr:colOff>180975</xdr:colOff>
                    <xdr:row>16</xdr:row>
                    <xdr:rowOff>171450</xdr:rowOff>
                  </from>
                  <to>
                    <xdr:col>3</xdr:col>
                    <xdr:colOff>514350</xdr:colOff>
                    <xdr:row>18</xdr:row>
                    <xdr:rowOff>104775</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1</xdr:col>
                    <xdr:colOff>180975</xdr:colOff>
                    <xdr:row>18</xdr:row>
                    <xdr:rowOff>76200</xdr:rowOff>
                  </from>
                  <to>
                    <xdr:col>3</xdr:col>
                    <xdr:colOff>514350</xdr:colOff>
                    <xdr:row>20</xdr:row>
                    <xdr:rowOff>9525</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1</xdr:col>
                    <xdr:colOff>180975</xdr:colOff>
                    <xdr:row>19</xdr:row>
                    <xdr:rowOff>161925</xdr:rowOff>
                  </from>
                  <to>
                    <xdr:col>3</xdr:col>
                    <xdr:colOff>514350</xdr:colOff>
                    <xdr:row>21</xdr:row>
                    <xdr:rowOff>95250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1</xdr:col>
                    <xdr:colOff>180975</xdr:colOff>
                    <xdr:row>12</xdr:row>
                    <xdr:rowOff>76200</xdr:rowOff>
                  </from>
                  <to>
                    <xdr:col>3</xdr:col>
                    <xdr:colOff>514350</xdr:colOff>
                    <xdr:row>14</xdr:row>
                    <xdr:rowOff>9525</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1</xdr:col>
                    <xdr:colOff>180975</xdr:colOff>
                    <xdr:row>3</xdr:row>
                    <xdr:rowOff>76200</xdr:rowOff>
                  </from>
                  <to>
                    <xdr:col>3</xdr:col>
                    <xdr:colOff>514350</xdr:colOff>
                    <xdr:row>5</xdr:row>
                    <xdr:rowOff>9525</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1</xdr:col>
                    <xdr:colOff>180975</xdr:colOff>
                    <xdr:row>4</xdr:row>
                    <xdr:rowOff>171450</xdr:rowOff>
                  </from>
                  <to>
                    <xdr:col>3</xdr:col>
                    <xdr:colOff>514350</xdr:colOff>
                    <xdr:row>6</xdr:row>
                    <xdr:rowOff>104775</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1</xdr:col>
                    <xdr:colOff>180975</xdr:colOff>
                    <xdr:row>10</xdr:row>
                    <xdr:rowOff>161925</xdr:rowOff>
                  </from>
                  <to>
                    <xdr:col>3</xdr:col>
                    <xdr:colOff>514350</xdr:colOff>
                    <xdr:row>12</xdr:row>
                    <xdr:rowOff>95250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1</xdr:col>
                    <xdr:colOff>180975</xdr:colOff>
                    <xdr:row>15</xdr:row>
                    <xdr:rowOff>66675</xdr:rowOff>
                  </from>
                  <to>
                    <xdr:col>3</xdr:col>
                    <xdr:colOff>514350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72"/>
  <sheetViews>
    <sheetView view="pageBreakPreview" zoomScale="90" zoomScaleNormal="90" zoomScaleSheetLayoutView="90" workbookViewId="0">
      <selection activeCell="Q1" sqref="Q1"/>
    </sheetView>
  </sheetViews>
  <sheetFormatPr defaultRowHeight="15"/>
  <cols>
    <col min="1" max="1" width="14.33203125" style="58" customWidth="1"/>
    <col min="2" max="2" width="1.77734375" style="58" customWidth="1"/>
    <col min="3" max="3" width="7.33203125" style="58" customWidth="1"/>
    <col min="4" max="4" width="1.77734375" style="58" customWidth="1"/>
    <col min="5" max="5" width="7.33203125" style="58" customWidth="1"/>
    <col min="6" max="6" width="1.77734375" style="58" customWidth="1"/>
    <col min="7" max="7" width="13.21875" style="58" customWidth="1"/>
    <col min="8" max="8" width="1.77734375" style="58" customWidth="1"/>
    <col min="9" max="9" width="13" style="58" customWidth="1"/>
    <col min="10" max="10" width="1.6640625" style="58" customWidth="1"/>
    <col min="11" max="11" width="12.6640625" style="58" customWidth="1"/>
    <col min="12" max="12" width="1.6640625" style="58" customWidth="1"/>
    <col min="13" max="13" width="24" style="58" customWidth="1"/>
    <col min="14" max="14" width="1.6640625" style="58" customWidth="1"/>
    <col min="15" max="15" width="12.6640625" style="58" customWidth="1"/>
    <col min="16" max="16" width="1.6640625" style="58" customWidth="1"/>
    <col min="17" max="17" width="15.88671875" style="58" customWidth="1"/>
    <col min="18" max="18" width="1.88671875" style="58" customWidth="1"/>
    <col min="19" max="19" width="0.6640625" style="58" customWidth="1"/>
    <col min="20" max="16384" width="8.88671875" style="58"/>
  </cols>
  <sheetData>
    <row r="1" spans="1:31" ht="21.75" customHeight="1">
      <c r="A1" s="335" t="str">
        <f>VLOOKUP(Providers!A16,Providers!A1:B14,2,FALSE)</f>
        <v>ENW'R SEFYDLIAD: COLEG PENYBONT</v>
      </c>
      <c r="B1" s="230"/>
      <c r="C1" s="230"/>
      <c r="D1" s="230"/>
      <c r="E1" s="230"/>
      <c r="F1" s="230"/>
      <c r="G1" s="231"/>
      <c r="H1" s="231"/>
      <c r="I1" s="231"/>
      <c r="J1" s="231"/>
      <c r="K1" s="231"/>
      <c r="L1" s="231"/>
      <c r="M1" s="231"/>
      <c r="N1" s="231"/>
    </row>
    <row r="2" spans="1:31" ht="19.5">
      <c r="A2" s="232"/>
      <c r="B2" s="232"/>
      <c r="C2" s="232"/>
      <c r="D2" s="232"/>
      <c r="E2" s="232"/>
      <c r="F2" s="232"/>
      <c r="G2" s="233"/>
      <c r="H2" s="233"/>
      <c r="I2" s="233"/>
      <c r="J2" s="233"/>
      <c r="K2" s="233"/>
      <c r="L2" s="233"/>
      <c r="M2" s="234" t="s">
        <v>115</v>
      </c>
      <c r="N2" s="235"/>
      <c r="O2" s="235"/>
      <c r="P2" s="235"/>
      <c r="Q2" s="235"/>
      <c r="R2" s="236"/>
      <c r="U2" s="317"/>
      <c r="V2" s="318" t="s">
        <v>4</v>
      </c>
      <c r="W2" s="318" t="s">
        <v>254</v>
      </c>
      <c r="X2" s="318" t="s">
        <v>255</v>
      </c>
      <c r="Y2" s="318" t="s">
        <v>256</v>
      </c>
      <c r="Z2" s="317" t="s">
        <v>257</v>
      </c>
      <c r="AA2" s="317" t="s">
        <v>258</v>
      </c>
      <c r="AB2" s="317" t="s">
        <v>259</v>
      </c>
      <c r="AC2" s="317" t="s">
        <v>260</v>
      </c>
      <c r="AD2" s="317"/>
    </row>
    <row r="3" spans="1:31" ht="30">
      <c r="A3" s="237"/>
      <c r="B3" s="237"/>
      <c r="C3" s="237"/>
      <c r="D3" s="237"/>
      <c r="E3" s="237"/>
      <c r="F3" s="237"/>
      <c r="G3" s="238"/>
      <c r="H3" s="238"/>
      <c r="I3" s="238"/>
      <c r="J3" s="238"/>
      <c r="K3" s="238"/>
      <c r="L3" s="238"/>
      <c r="M3" s="239" t="s">
        <v>0</v>
      </c>
      <c r="N3" s="240"/>
      <c r="O3" s="161" t="s">
        <v>1</v>
      </c>
      <c r="P3" s="241"/>
      <c r="Q3" s="161" t="s">
        <v>2</v>
      </c>
      <c r="R3" s="236"/>
      <c r="U3" s="317"/>
      <c r="V3" s="319">
        <v>0.85918987423169879</v>
      </c>
      <c r="W3" s="318"/>
      <c r="X3" s="318"/>
      <c r="Y3" s="318"/>
      <c r="Z3" s="317"/>
      <c r="AA3" s="317"/>
      <c r="AB3" s="317"/>
      <c r="AC3" s="317"/>
      <c r="AD3" s="317"/>
    </row>
    <row r="4" spans="1:31" ht="27" customHeight="1">
      <c r="A4" s="237"/>
      <c r="B4" s="237"/>
      <c r="C4" s="237"/>
      <c r="D4" s="237"/>
      <c r="E4" s="237"/>
      <c r="F4" s="237"/>
      <c r="G4" s="238"/>
      <c r="H4" s="238"/>
      <c r="I4" s="238"/>
      <c r="J4" s="238"/>
      <c r="K4" s="238"/>
      <c r="L4" s="238"/>
      <c r="M4" s="163" t="s">
        <v>116</v>
      </c>
      <c r="N4" s="236"/>
      <c r="O4" s="327">
        <f>VLOOKUP($A$1,Data!$A$1:$D$14,2,FALSE)</f>
        <v>0.86</v>
      </c>
      <c r="P4" s="236"/>
      <c r="Q4" s="242">
        <v>0.82846613998334129</v>
      </c>
      <c r="R4" s="236"/>
      <c r="S4" s="243"/>
      <c r="U4" s="320"/>
      <c r="V4" s="319"/>
      <c r="W4" s="321">
        <f>VLOOKUP($A$1,Data!$A$34:$J$47,2,FALSE)</f>
        <v>0.93</v>
      </c>
      <c r="X4" s="317"/>
      <c r="Y4" s="317"/>
      <c r="Z4" s="317"/>
      <c r="AA4" s="317"/>
      <c r="AB4" s="317"/>
      <c r="AC4" s="317"/>
      <c r="AD4" s="317"/>
    </row>
    <row r="5" spans="1:31" ht="19.5" customHeight="1">
      <c r="A5" s="237"/>
      <c r="B5" s="237"/>
      <c r="C5" s="237"/>
      <c r="D5" s="237"/>
      <c r="E5" s="237"/>
      <c r="F5" s="237"/>
      <c r="G5" s="238"/>
      <c r="H5" s="238"/>
      <c r="I5" s="238"/>
      <c r="J5" s="238"/>
      <c r="K5" s="238"/>
      <c r="L5" s="238"/>
      <c r="M5" s="163" t="s">
        <v>117</v>
      </c>
      <c r="N5" s="236"/>
      <c r="O5" s="327">
        <f>VLOOKUP($A$1,Data!$A$1:$D$14,3,FALSE)</f>
        <v>0.86</v>
      </c>
      <c r="P5" s="236"/>
      <c r="Q5" s="242">
        <v>0.83060155817616754</v>
      </c>
      <c r="R5" s="236"/>
      <c r="S5" s="243"/>
      <c r="U5" s="322" t="s">
        <v>5</v>
      </c>
      <c r="V5" s="319"/>
      <c r="W5" s="317"/>
      <c r="X5" s="321">
        <f>VLOOKUP($A$1,Data!$A$34:$J$47,3,FALSE)</f>
        <v>0.93</v>
      </c>
      <c r="Y5" s="317"/>
      <c r="Z5" s="317"/>
      <c r="AA5" s="317"/>
      <c r="AB5" s="317"/>
      <c r="AC5" s="317"/>
      <c r="AD5" s="317"/>
    </row>
    <row r="6" spans="1:31" ht="19.5" customHeight="1">
      <c r="A6" s="244"/>
      <c r="B6" s="244"/>
      <c r="C6" s="244"/>
      <c r="D6" s="244"/>
      <c r="E6" s="244"/>
      <c r="F6" s="244"/>
      <c r="G6" s="245"/>
      <c r="H6" s="245"/>
      <c r="I6" s="245"/>
      <c r="J6" s="245"/>
      <c r="K6" s="245"/>
      <c r="L6" s="245"/>
      <c r="M6" s="246" t="s">
        <v>3</v>
      </c>
      <c r="N6" s="246"/>
      <c r="O6" s="327">
        <f>VLOOKUP($A$1,Data!$A$1:$D$14,4,FALSE)</f>
        <v>0.86</v>
      </c>
      <c r="P6" s="247"/>
      <c r="Q6" s="242">
        <v>0.82926094948342521</v>
      </c>
      <c r="R6" s="236"/>
      <c r="S6" s="248"/>
      <c r="U6" s="320"/>
      <c r="V6" s="319"/>
      <c r="W6" s="317"/>
      <c r="X6" s="317"/>
      <c r="Y6" s="323">
        <f>VLOOKUP($A$1,Data!$A$34:$J$47,4,FALSE)</f>
        <v>0.85</v>
      </c>
      <c r="Z6" s="317"/>
      <c r="AA6" s="317"/>
      <c r="AB6" s="317"/>
      <c r="AC6" s="317"/>
      <c r="AD6" s="317"/>
    </row>
    <row r="7" spans="1:31" ht="7.5" customHeight="1">
      <c r="A7" s="249"/>
      <c r="C7" s="250"/>
      <c r="D7" s="150"/>
      <c r="E7" s="250"/>
      <c r="F7" s="163"/>
      <c r="G7" s="250"/>
      <c r="H7" s="236"/>
      <c r="I7" s="250"/>
      <c r="K7" s="245"/>
      <c r="L7" s="245"/>
      <c r="M7" s="251"/>
      <c r="N7" s="251"/>
      <c r="O7" s="251"/>
      <c r="P7" s="170"/>
      <c r="Q7" s="252"/>
      <c r="R7" s="236"/>
      <c r="S7" s="248"/>
      <c r="U7" s="324"/>
      <c r="V7" s="319"/>
      <c r="W7" s="317"/>
      <c r="X7" s="317"/>
      <c r="Y7" s="317"/>
      <c r="Z7" s="317"/>
      <c r="AA7" s="317"/>
      <c r="AB7" s="317"/>
      <c r="AC7" s="317"/>
      <c r="AD7" s="317"/>
    </row>
    <row r="8" spans="1:31" ht="8.25" customHeight="1">
      <c r="A8" s="253"/>
      <c r="B8" s="254"/>
      <c r="C8" s="255"/>
      <c r="G8" s="256"/>
      <c r="H8" s="256"/>
      <c r="I8" s="257"/>
      <c r="K8" s="99"/>
      <c r="L8" s="99"/>
      <c r="M8" s="258"/>
      <c r="N8" s="258"/>
      <c r="O8" s="258"/>
      <c r="P8" s="259"/>
      <c r="Q8" s="257"/>
      <c r="R8" s="236"/>
      <c r="U8" s="320"/>
      <c r="V8" s="319"/>
      <c r="W8" s="321">
        <f>VLOOKUP($A$1,Data!$A$34:$J$47,5,FALSE)</f>
        <v>0.95</v>
      </c>
      <c r="X8" s="317"/>
      <c r="Y8" s="317"/>
      <c r="Z8" s="317"/>
      <c r="AA8" s="317"/>
      <c r="AB8" s="317"/>
      <c r="AC8" s="317"/>
      <c r="AD8" s="317"/>
    </row>
    <row r="9" spans="1:31" ht="21" customHeight="1">
      <c r="A9" s="253"/>
      <c r="B9" s="254"/>
      <c r="C9" s="255"/>
      <c r="G9" s="256"/>
      <c r="H9" s="256"/>
      <c r="I9" s="257"/>
      <c r="K9" s="99"/>
      <c r="L9" s="99"/>
      <c r="M9" s="172" t="s">
        <v>57</v>
      </c>
      <c r="N9" s="260"/>
      <c r="O9" s="260"/>
      <c r="P9" s="260"/>
      <c r="Q9" s="260"/>
      <c r="R9" s="236"/>
      <c r="U9" s="322" t="s">
        <v>6</v>
      </c>
      <c r="V9" s="319"/>
      <c r="W9" s="317"/>
      <c r="X9" s="321">
        <f>VLOOKUP($A$1,Data!$A$34:$J$47,6,FALSE)</f>
        <v>0.93</v>
      </c>
      <c r="Y9" s="317"/>
      <c r="Z9" s="317"/>
      <c r="AA9" s="317"/>
      <c r="AB9" s="317"/>
      <c r="AC9" s="317"/>
      <c r="AD9" s="317"/>
    </row>
    <row r="10" spans="1:31" ht="21" customHeight="1">
      <c r="A10" s="253"/>
      <c r="B10" s="254"/>
      <c r="C10" s="255"/>
      <c r="G10" s="256"/>
      <c r="H10" s="256"/>
      <c r="I10" s="257"/>
      <c r="K10" s="238"/>
      <c r="L10" s="238"/>
      <c r="M10" s="175" t="s">
        <v>58</v>
      </c>
      <c r="N10" s="260"/>
      <c r="O10" s="260"/>
      <c r="P10" s="260"/>
      <c r="Q10" s="260"/>
      <c r="R10" s="236"/>
      <c r="U10" s="320"/>
      <c r="V10" s="319"/>
      <c r="W10" s="317"/>
      <c r="X10" s="317"/>
      <c r="Y10" s="323">
        <f>VLOOKUP($A$1,Data!$A$34:$J$47,7,FALSE)</f>
        <v>0.88</v>
      </c>
      <c r="Z10" s="317"/>
      <c r="AA10" s="317"/>
      <c r="AB10" s="317"/>
      <c r="AC10" s="317"/>
      <c r="AD10" s="317"/>
    </row>
    <row r="11" spans="1:31" ht="21" customHeight="1">
      <c r="A11" s="237"/>
      <c r="B11" s="237"/>
      <c r="C11" s="237"/>
      <c r="D11" s="237"/>
      <c r="E11" s="237"/>
      <c r="F11" s="237"/>
      <c r="G11" s="238"/>
      <c r="H11" s="238"/>
      <c r="I11" s="238"/>
      <c r="J11" s="238"/>
      <c r="K11" s="238"/>
      <c r="L11" s="238"/>
      <c r="M11" s="177" t="s">
        <v>59</v>
      </c>
      <c r="R11" s="236"/>
      <c r="U11" s="324"/>
      <c r="V11" s="319"/>
      <c r="W11" s="317"/>
      <c r="X11" s="317"/>
      <c r="Y11" s="317"/>
      <c r="Z11" s="317"/>
      <c r="AA11" s="317"/>
      <c r="AB11" s="317"/>
      <c r="AC11" s="317"/>
      <c r="AD11" s="317"/>
    </row>
    <row r="12" spans="1:31" ht="23.25" customHeight="1">
      <c r="A12" s="237"/>
      <c r="B12" s="237"/>
      <c r="C12" s="257"/>
      <c r="D12" s="237"/>
      <c r="E12" s="314"/>
      <c r="F12" s="314"/>
      <c r="G12" s="315"/>
      <c r="H12" s="315"/>
      <c r="I12" s="238"/>
      <c r="J12" s="238"/>
      <c r="K12" s="238"/>
      <c r="L12" s="238"/>
      <c r="M12" s="149" t="s">
        <v>8</v>
      </c>
      <c r="N12" s="260"/>
      <c r="O12" s="260"/>
      <c r="P12" s="260"/>
      <c r="Q12" s="260"/>
      <c r="R12" s="236"/>
      <c r="U12" s="320"/>
      <c r="V12" s="319"/>
      <c r="W12" s="321">
        <f>VLOOKUP($A$1,Data!$A$34:$J$47,8,FALSE)</f>
        <v>0.93</v>
      </c>
      <c r="X12" s="317"/>
      <c r="Y12" s="317"/>
      <c r="Z12" s="317"/>
      <c r="AA12" s="317"/>
      <c r="AB12" s="317"/>
      <c r="AC12" s="317"/>
      <c r="AD12" s="317"/>
    </row>
    <row r="13" spans="1:31" ht="26.25" customHeight="1">
      <c r="A13" s="232"/>
      <c r="B13" s="232"/>
      <c r="C13" s="232"/>
      <c r="D13" s="232"/>
      <c r="E13" s="232"/>
      <c r="F13" s="232"/>
      <c r="G13" s="233"/>
      <c r="H13" s="233"/>
      <c r="I13" s="233"/>
      <c r="J13" s="233"/>
      <c r="K13" s="233"/>
      <c r="L13" s="233"/>
      <c r="M13" s="260"/>
      <c r="N13" s="260"/>
      <c r="O13" s="260"/>
      <c r="P13" s="260"/>
      <c r="Q13" s="260"/>
      <c r="R13" s="236"/>
      <c r="U13" s="322" t="s">
        <v>7</v>
      </c>
      <c r="V13" s="319"/>
      <c r="W13" s="317"/>
      <c r="X13" s="321">
        <f>VLOOKUP($A$1,Data!$A$34:$J$47,9,FALSE)</f>
        <v>0.93</v>
      </c>
      <c r="Y13" s="317"/>
      <c r="Z13" s="317"/>
      <c r="AA13" s="317"/>
      <c r="AB13" s="317"/>
      <c r="AC13" s="317"/>
      <c r="AD13" s="317"/>
    </row>
    <row r="14" spans="1:31" ht="10.5" customHeight="1">
      <c r="A14" s="232"/>
      <c r="B14" s="232"/>
      <c r="C14" s="232"/>
      <c r="D14" s="232"/>
      <c r="E14" s="232"/>
      <c r="F14" s="232"/>
      <c r="G14" s="233"/>
      <c r="H14" s="233"/>
      <c r="I14" s="233"/>
      <c r="J14" s="233"/>
      <c r="K14" s="233"/>
      <c r="L14" s="233"/>
      <c r="M14" s="260"/>
      <c r="N14" s="260"/>
      <c r="O14" s="260"/>
      <c r="P14" s="260"/>
      <c r="Q14" s="260"/>
      <c r="R14" s="236"/>
      <c r="U14" s="320"/>
      <c r="V14" s="319"/>
      <c r="W14" s="317"/>
      <c r="X14" s="317"/>
      <c r="Y14" s="323"/>
      <c r="Z14" s="325">
        <f>IF(AD14&gt;=0.85,AD14,"")</f>
        <v>0.86</v>
      </c>
      <c r="AA14" s="325" t="str">
        <f>IF(AD14&gt;=0.75,IF(AD14&lt;=0.84, AD14,""),"")</f>
        <v/>
      </c>
      <c r="AB14" s="326" t="str">
        <f>IF(AD14&gt;=0.65,IF(AD14&lt;=0.74, AD14,""),"")</f>
        <v/>
      </c>
      <c r="AC14" s="326" t="str">
        <f>IF(AD14&lt;0.65,AD14,"")</f>
        <v/>
      </c>
      <c r="AD14" s="323">
        <f>VLOOKUP($A$1,Data!$A$34:$J$47,10,FALSE)</f>
        <v>0.86</v>
      </c>
      <c r="AE14" s="316"/>
    </row>
    <row r="15" spans="1:31" ht="18" customHeight="1">
      <c r="A15" s="347" t="s">
        <v>9</v>
      </c>
      <c r="B15" s="347"/>
      <c r="C15" s="347"/>
      <c r="D15" s="347"/>
      <c r="E15" s="347"/>
      <c r="F15" s="347"/>
      <c r="G15" s="347"/>
      <c r="H15" s="347"/>
      <c r="I15" s="347"/>
      <c r="J15" s="347"/>
      <c r="K15" s="347"/>
      <c r="L15" s="261"/>
      <c r="U15" s="317"/>
      <c r="V15" s="319">
        <v>0.85918987423169879</v>
      </c>
      <c r="W15" s="317"/>
      <c r="X15" s="317"/>
      <c r="Y15" s="317"/>
      <c r="Z15" s="317"/>
      <c r="AA15" s="317"/>
      <c r="AB15" s="317"/>
      <c r="AC15" s="317"/>
      <c r="AD15" s="317"/>
    </row>
    <row r="16" spans="1:31" ht="6.75" customHeight="1">
      <c r="H16" s="262"/>
      <c r="I16" s="262"/>
      <c r="J16" s="262"/>
      <c r="K16" s="263"/>
      <c r="L16" s="263"/>
    </row>
    <row r="17" spans="1:20" ht="27" customHeight="1">
      <c r="A17" s="159" t="s">
        <v>10</v>
      </c>
      <c r="B17" s="159"/>
      <c r="C17" s="181" t="s">
        <v>11</v>
      </c>
      <c r="D17" s="181"/>
      <c r="E17" s="181" t="s">
        <v>12</v>
      </c>
      <c r="F17" s="181"/>
      <c r="G17" s="181" t="s">
        <v>13</v>
      </c>
      <c r="H17" s="262"/>
      <c r="I17" s="159" t="s">
        <v>14</v>
      </c>
      <c r="J17" s="264"/>
      <c r="K17" s="265"/>
      <c r="M17" s="159" t="s">
        <v>15</v>
      </c>
      <c r="N17" s="264"/>
      <c r="O17" s="264"/>
      <c r="R17" s="266"/>
    </row>
    <row r="18" spans="1:20" ht="19.5" customHeight="1">
      <c r="A18" s="267"/>
      <c r="B18" s="267"/>
      <c r="C18" s="186"/>
      <c r="D18" s="186"/>
      <c r="E18" s="186"/>
      <c r="F18" s="186"/>
      <c r="G18" s="186"/>
      <c r="H18" s="262"/>
      <c r="I18" s="185" t="s">
        <v>155</v>
      </c>
      <c r="J18" s="267"/>
      <c r="K18" s="330">
        <f>VLOOKUP($A$1,Data!$A$17:$F$30,2,FALSE)</f>
        <v>0.96902226520000001</v>
      </c>
      <c r="M18" s="185" t="s">
        <v>16</v>
      </c>
      <c r="N18" s="267"/>
      <c r="O18" s="328">
        <f>VLOOKUP($A$1,Data!$H$17:$M$30,2,FALSE)</f>
        <v>0.25891855720000001</v>
      </c>
      <c r="R18" s="266"/>
    </row>
    <row r="19" spans="1:20" ht="19.5" customHeight="1">
      <c r="A19" s="185" t="s">
        <v>152</v>
      </c>
      <c r="B19" s="267"/>
      <c r="C19" s="328">
        <f>VLOOKUP($A$1,Data!$H$1:$Q$14,2,FALSE)</f>
        <v>0.24038026260000001</v>
      </c>
      <c r="D19" s="328"/>
      <c r="E19" s="328">
        <f>VLOOKUP($A$1,Data!$H$1:$Q$14,3,FALSE)</f>
        <v>0.2213671344</v>
      </c>
      <c r="F19" s="328"/>
      <c r="G19" s="328">
        <f>VLOOKUP($A$1,Data!$H$1:$Q$14,4,FALSE)</f>
        <v>0.461747397</v>
      </c>
      <c r="H19" s="262"/>
      <c r="I19" s="185" t="s">
        <v>156</v>
      </c>
      <c r="J19" s="267"/>
      <c r="K19" s="330">
        <f>VLOOKUP($A$1,Data!$A$17:$F$30,3,FALSE)</f>
        <v>6.0503388E-3</v>
      </c>
      <c r="M19" s="185"/>
      <c r="N19" s="267"/>
      <c r="O19" s="328">
        <f>VLOOKUP($A$1,Data!$H$17:$M$30,3,FALSE)</f>
        <v>0.25152845130000001</v>
      </c>
      <c r="R19" s="266"/>
    </row>
    <row r="20" spans="1:20" ht="19.5" customHeight="1">
      <c r="A20" s="185" t="s">
        <v>153</v>
      </c>
      <c r="B20" s="267"/>
      <c r="C20" s="328">
        <f>VLOOKUP($A$1,Data!$H$1:$Q$14,5,FALSE)</f>
        <v>0.22566772299999999</v>
      </c>
      <c r="D20" s="328"/>
      <c r="E20" s="328">
        <f>VLOOKUP($A$1,Data!$H$1:$Q$14,6,FALSE)</f>
        <v>0.31258488000000001</v>
      </c>
      <c r="F20" s="328"/>
      <c r="G20" s="328">
        <f>VLOOKUP($A$1,Data!$H$1:$Q$14,7,FALSE)</f>
        <v>0.538252603</v>
      </c>
      <c r="H20" s="262"/>
      <c r="I20" s="185" t="s">
        <v>157</v>
      </c>
      <c r="J20" s="267"/>
      <c r="K20" s="330">
        <f>VLOOKUP($A$1,Data!$A$17:$F$30,4,FALSE)</f>
        <v>1.0890609900000001E-2</v>
      </c>
      <c r="M20" s="268"/>
      <c r="N20" s="267"/>
      <c r="O20" s="328">
        <f>VLOOKUP($A$1,Data!$H$17:$M$30,4,FALSE)</f>
        <v>0.15061744329999999</v>
      </c>
      <c r="R20" s="266"/>
    </row>
    <row r="21" spans="1:20" ht="19.5" customHeight="1">
      <c r="A21" s="150"/>
      <c r="B21" s="267"/>
      <c r="C21" s="52"/>
      <c r="D21" s="52"/>
      <c r="E21" s="52"/>
      <c r="F21" s="52"/>
      <c r="G21" s="52"/>
      <c r="H21" s="262"/>
      <c r="I21" s="185" t="s">
        <v>158</v>
      </c>
      <c r="J21" s="267"/>
      <c r="K21" s="330">
        <f>VLOOKUP($A$1,Data!$A$17:$F$30,5,FALSE)</f>
        <v>1.11326234E-2</v>
      </c>
      <c r="M21" s="268"/>
      <c r="N21" s="267"/>
      <c r="O21" s="328">
        <f>VLOOKUP($A$1,Data!$H$17:$M$30,5,FALSE)</f>
        <v>0.1403727401</v>
      </c>
      <c r="R21" s="266"/>
    </row>
    <row r="22" spans="1:20" ht="19.5" customHeight="1">
      <c r="A22" s="189" t="s">
        <v>154</v>
      </c>
      <c r="B22" s="267"/>
      <c r="C22" s="329">
        <f>VLOOKUP($A$1,Data!$H$1:$Q$14,8,FALSE)</f>
        <v>0.46604798549999998</v>
      </c>
      <c r="D22" s="329"/>
      <c r="E22" s="329">
        <f>VLOOKUP($A$1,Data!$H$1:$Q$14,9,FALSE)</f>
        <v>0.53395201449999996</v>
      </c>
      <c r="F22" s="329"/>
      <c r="G22" s="329">
        <f>VLOOKUP($A$1,Data!$H$1:$Q$14,10,FALSE)</f>
        <v>1</v>
      </c>
      <c r="H22" s="262"/>
      <c r="I22" s="185" t="s">
        <v>159</v>
      </c>
      <c r="J22" s="267"/>
      <c r="K22" s="330">
        <f>VLOOKUP($A$1,Data!$A$17:$F$30,6,FALSE)</f>
        <v>2.9041625999999998E-3</v>
      </c>
      <c r="M22" s="185" t="s">
        <v>17</v>
      </c>
      <c r="N22" s="267"/>
      <c r="O22" s="328">
        <f>VLOOKUP($A$1,Data!$H$17:$M$30,6,FALSE)</f>
        <v>0.19856280809999999</v>
      </c>
      <c r="R22" s="266"/>
    </row>
    <row r="23" spans="1:20" ht="9.75" customHeight="1">
      <c r="A23" s="269"/>
      <c r="B23" s="269"/>
      <c r="C23" s="269"/>
      <c r="D23" s="269"/>
      <c r="E23" s="269"/>
      <c r="F23" s="269"/>
      <c r="G23" s="191"/>
      <c r="H23" s="262"/>
      <c r="I23" s="269"/>
      <c r="J23" s="269"/>
      <c r="K23" s="270"/>
      <c r="M23" s="271"/>
      <c r="N23" s="269"/>
      <c r="O23" s="191"/>
      <c r="R23" s="266"/>
    </row>
    <row r="24" spans="1:20" ht="13.5" customHeight="1">
      <c r="A24" s="266"/>
      <c r="B24" s="266"/>
      <c r="C24" s="266"/>
      <c r="D24" s="266"/>
      <c r="E24" s="266"/>
      <c r="F24" s="266"/>
      <c r="G24" s="266"/>
      <c r="H24" s="266"/>
      <c r="I24" s="266"/>
      <c r="J24" s="262"/>
      <c r="K24" s="266"/>
      <c r="L24" s="267"/>
      <c r="M24" s="82"/>
      <c r="N24" s="262"/>
      <c r="O24" s="268"/>
      <c r="P24" s="267"/>
      <c r="Q24" s="272"/>
      <c r="R24" s="267"/>
    </row>
    <row r="25" spans="1:20" ht="18">
      <c r="A25" s="195" t="s">
        <v>18</v>
      </c>
      <c r="B25" s="273"/>
      <c r="C25" s="273"/>
      <c r="D25" s="274"/>
      <c r="E25" s="274"/>
      <c r="F25" s="274"/>
    </row>
    <row r="26" spans="1:20" ht="7.5" customHeight="1">
      <c r="G26" s="275"/>
      <c r="H26" s="275"/>
      <c r="I26" s="275"/>
      <c r="J26" s="275"/>
      <c r="K26" s="275"/>
      <c r="L26" s="275"/>
    </row>
    <row r="27" spans="1:20" s="281" customFormat="1" ht="65.25" customHeight="1">
      <c r="A27" s="348" t="s">
        <v>19</v>
      </c>
      <c r="B27" s="348"/>
      <c r="C27" s="348"/>
      <c r="D27" s="348"/>
      <c r="E27" s="348"/>
      <c r="F27" s="348"/>
      <c r="G27" s="348"/>
      <c r="H27" s="276"/>
      <c r="I27" s="277" t="s">
        <v>56</v>
      </c>
      <c r="J27" s="278"/>
      <c r="K27" s="201" t="s">
        <v>20</v>
      </c>
      <c r="L27" s="279"/>
      <c r="M27" s="201" t="s">
        <v>55</v>
      </c>
      <c r="N27" s="201"/>
      <c r="O27" s="201" t="s">
        <v>21</v>
      </c>
      <c r="P27" s="201"/>
      <c r="Q27" s="201" t="s">
        <v>54</v>
      </c>
      <c r="R27" s="280"/>
    </row>
    <row r="28" spans="1:20" s="281" customFormat="1" ht="15.75">
      <c r="A28" s="215" t="s">
        <v>22</v>
      </c>
      <c r="B28" s="282"/>
      <c r="C28" s="283"/>
      <c r="D28" s="283"/>
      <c r="E28" s="283"/>
      <c r="F28" s="283"/>
      <c r="G28" s="284"/>
      <c r="H28" s="284"/>
      <c r="I28" s="331">
        <f>VLOOKUP($A$1,Data!$A$82:$Y$95,2,FALSE)</f>
        <v>0.14063000000000001</v>
      </c>
      <c r="J28" s="284"/>
      <c r="K28" s="333">
        <f>VLOOKUP($A$1,Data!$A$50:$Y$63,2,FALSE)</f>
        <v>0.8</v>
      </c>
      <c r="L28" s="285"/>
      <c r="M28" s="286">
        <v>0.79499323410013534</v>
      </c>
      <c r="N28" s="287"/>
      <c r="O28" s="333">
        <f>VLOOKUP($A$1,Data!$A$66:$Y$79,2,FALSE)</f>
        <v>0.71</v>
      </c>
      <c r="P28" s="206"/>
      <c r="Q28" s="288">
        <v>0.8340196197166041</v>
      </c>
      <c r="R28" s="207"/>
      <c r="T28" s="289"/>
    </row>
    <row r="29" spans="1:20" s="281" customFormat="1" ht="18.75" customHeight="1">
      <c r="A29" s="208" t="s">
        <v>23</v>
      </c>
      <c r="B29" s="284"/>
      <c r="C29" s="284"/>
      <c r="D29" s="284"/>
      <c r="E29" s="284"/>
      <c r="F29" s="284"/>
      <c r="G29" s="284"/>
      <c r="H29" s="284"/>
      <c r="I29" s="331">
        <f>VLOOKUP($A$1,Data!$A$82:$Y$95,3,FALSE)</f>
        <v>2.274E-2</v>
      </c>
      <c r="J29" s="284"/>
      <c r="K29" s="333">
        <f>VLOOKUP($A$1,Data!$A$50:$Y$63,3,FALSE)</f>
        <v>0.85</v>
      </c>
      <c r="L29" s="290"/>
      <c r="M29" s="286">
        <v>0.81195501074181731</v>
      </c>
      <c r="N29" s="287"/>
      <c r="O29" s="333">
        <f>VLOOKUP($A$1,Data!$A$66:$Y$79,3,FALSE)</f>
        <v>0.73</v>
      </c>
      <c r="P29" s="206"/>
      <c r="Q29" s="262">
        <v>0.79373627152270954</v>
      </c>
      <c r="R29" s="207"/>
      <c r="T29" s="289"/>
    </row>
    <row r="30" spans="1:20" s="281" customFormat="1" ht="18.75" customHeight="1">
      <c r="A30" s="215" t="s">
        <v>24</v>
      </c>
      <c r="B30" s="285"/>
      <c r="C30" s="285"/>
      <c r="D30" s="285"/>
      <c r="E30" s="285"/>
      <c r="F30" s="285"/>
      <c r="G30" s="285"/>
      <c r="H30" s="285"/>
      <c r="I30" s="331">
        <f>VLOOKUP($A$1,Data!$A$82:$Y$95,4,FALSE)</f>
        <v>0.13305</v>
      </c>
      <c r="J30" s="285"/>
      <c r="K30" s="333">
        <f>VLOOKUP($A$1,Data!$A$50:$Y$63,4,FALSE)</f>
        <v>0.87</v>
      </c>
      <c r="L30" s="290"/>
      <c r="M30" s="286">
        <v>0.85488424618859404</v>
      </c>
      <c r="N30" s="287"/>
      <c r="O30" s="333">
        <f>VLOOKUP($A$1,Data!$A$66:$Y$79,4,FALSE)</f>
        <v>0.87</v>
      </c>
      <c r="P30" s="206"/>
      <c r="Q30" s="262">
        <v>0.86681403702680293</v>
      </c>
      <c r="R30" s="207"/>
      <c r="T30" s="289"/>
    </row>
    <row r="31" spans="1:20" s="281" customFormat="1" ht="18.75" customHeight="1">
      <c r="A31" s="215" t="s">
        <v>25</v>
      </c>
      <c r="B31" s="284"/>
      <c r="C31" s="284"/>
      <c r="D31" s="284"/>
      <c r="E31" s="284"/>
      <c r="F31" s="284"/>
      <c r="G31" s="291"/>
      <c r="H31" s="291"/>
      <c r="I31" s="331">
        <f>VLOOKUP($A$1,Data!$A$82:$Y$95,5,FALSE)</f>
        <v>0.10442</v>
      </c>
      <c r="J31" s="291"/>
      <c r="K31" s="333">
        <f>VLOOKUP($A$1,Data!$A$50:$Y$63,5,FALSE)</f>
        <v>0.9</v>
      </c>
      <c r="L31" s="290"/>
      <c r="M31" s="286">
        <v>0.84360625574977</v>
      </c>
      <c r="N31" s="287"/>
      <c r="O31" s="333">
        <f>VLOOKUP($A$1,Data!$A$66:$Y$79,5,FALSE)</f>
        <v>0.86</v>
      </c>
      <c r="P31" s="206"/>
      <c r="Q31" s="262">
        <v>0.867631138667454</v>
      </c>
      <c r="R31" s="207"/>
      <c r="T31" s="289"/>
    </row>
    <row r="32" spans="1:20" s="281" customFormat="1" ht="18.75" customHeight="1">
      <c r="A32" s="215" t="s">
        <v>26</v>
      </c>
      <c r="B32" s="284"/>
      <c r="C32" s="284"/>
      <c r="D32" s="284"/>
      <c r="E32" s="284"/>
      <c r="F32" s="284"/>
      <c r="G32" s="291"/>
      <c r="H32" s="291"/>
      <c r="I32" s="331">
        <f>VLOOKUP($A$1,Data!$A$82:$Y$95,6,FALSE)</f>
        <v>0.13600000000000001</v>
      </c>
      <c r="J32" s="291"/>
      <c r="K32" s="333">
        <f>VLOOKUP($A$1,Data!$A$50:$Y$63,6,FALSE)</f>
        <v>0.79</v>
      </c>
      <c r="L32" s="290"/>
      <c r="M32" s="286">
        <v>0.81511627906976747</v>
      </c>
      <c r="N32" s="287"/>
      <c r="O32" s="333">
        <f>VLOOKUP($A$1,Data!$A$66:$Y$79,6,FALSE)</f>
        <v>0.78</v>
      </c>
      <c r="P32" s="206"/>
      <c r="Q32" s="262">
        <v>0.84047470331043095</v>
      </c>
      <c r="R32" s="207"/>
      <c r="T32" s="289"/>
    </row>
    <row r="33" spans="1:20" s="281" customFormat="1" ht="18.75" customHeight="1">
      <c r="A33" s="215" t="s">
        <v>27</v>
      </c>
      <c r="B33" s="284"/>
      <c r="C33" s="284"/>
      <c r="D33" s="284"/>
      <c r="E33" s="284"/>
      <c r="F33" s="284"/>
      <c r="G33" s="291"/>
      <c r="H33" s="291"/>
      <c r="I33" s="331">
        <f>VLOOKUP($A$1,Data!$A$82:$Y$95,7,FALSE)</f>
        <v>4.2950000000000002E-2</v>
      </c>
      <c r="J33" s="291"/>
      <c r="K33" s="333">
        <f>VLOOKUP($A$1,Data!$A$50:$Y$63,7,FALSE)</f>
        <v>0.84</v>
      </c>
      <c r="L33" s="290"/>
      <c r="M33" s="286">
        <v>0.84072022160664817</v>
      </c>
      <c r="N33" s="287"/>
      <c r="O33" s="333">
        <f>VLOOKUP($A$1,Data!$A$66:$Y$79,7,FALSE)</f>
        <v>0.83</v>
      </c>
      <c r="P33" s="206"/>
      <c r="Q33" s="262">
        <v>0.87396033269353812</v>
      </c>
      <c r="R33" s="207"/>
      <c r="T33" s="289"/>
    </row>
    <row r="34" spans="1:20" s="281" customFormat="1" ht="18.75" customHeight="1">
      <c r="A34" s="215" t="s">
        <v>28</v>
      </c>
      <c r="B34" s="284"/>
      <c r="C34" s="284"/>
      <c r="D34" s="284"/>
      <c r="E34" s="284"/>
      <c r="F34" s="284"/>
      <c r="G34" s="291"/>
      <c r="H34" s="291"/>
      <c r="I34" s="331">
        <f>VLOOKUP($A$1,Data!$A$82:$Y$95,8,FALSE)</f>
        <v>0.12084</v>
      </c>
      <c r="J34" s="291"/>
      <c r="K34" s="333">
        <f>VLOOKUP($A$1,Data!$A$50:$Y$63,8,FALSE)</f>
        <v>0.89</v>
      </c>
      <c r="L34" s="290"/>
      <c r="M34" s="286">
        <v>0.84352801894238361</v>
      </c>
      <c r="N34" s="287"/>
      <c r="O34" s="333">
        <f>VLOOKUP($A$1,Data!$A$66:$Y$79,8,FALSE)</f>
        <v>0.95</v>
      </c>
      <c r="P34" s="206"/>
      <c r="Q34" s="262">
        <v>0.88807743070831502</v>
      </c>
      <c r="R34" s="207"/>
      <c r="T34" s="289"/>
    </row>
    <row r="35" spans="1:20" s="281" customFormat="1" ht="18.75" customHeight="1">
      <c r="A35" s="215" t="s">
        <v>29</v>
      </c>
      <c r="B35" s="284"/>
      <c r="C35" s="284"/>
      <c r="D35" s="284"/>
      <c r="E35" s="284"/>
      <c r="F35" s="284"/>
      <c r="G35" s="291"/>
      <c r="H35" s="291"/>
      <c r="I35" s="331" t="str">
        <f>VLOOKUP($A$1,Data!$A$82:$Y$95,9,FALSE)</f>
        <v xml:space="preserve">&lt; 0.05% </v>
      </c>
      <c r="J35" s="291"/>
      <c r="K35" s="333" t="str">
        <f>VLOOKUP($A$1,Data!$A$50:$Y$63,9,FALSE)</f>
        <v xml:space="preserve">n/a </v>
      </c>
      <c r="L35" s="290"/>
      <c r="M35" s="286">
        <v>0.8571428571428571</v>
      </c>
      <c r="N35" s="287"/>
      <c r="O35" s="333">
        <f>VLOOKUP($A$1,Data!$A$66:$Y$79,9,FALSE)</f>
        <v>0.97</v>
      </c>
      <c r="P35" s="206"/>
      <c r="Q35" s="262">
        <v>0.90357792601576714</v>
      </c>
      <c r="R35" s="207"/>
      <c r="T35" s="289"/>
    </row>
    <row r="36" spans="1:20" s="281" customFormat="1" ht="18.75" customHeight="1">
      <c r="A36" s="215" t="s">
        <v>30</v>
      </c>
      <c r="B36" s="285"/>
      <c r="C36" s="285"/>
      <c r="D36" s="285"/>
      <c r="E36" s="285"/>
      <c r="F36" s="285"/>
      <c r="G36" s="285"/>
      <c r="H36" s="285"/>
      <c r="I36" s="331">
        <f>VLOOKUP($A$1,Data!$A$82:$Y$95,10,FALSE)</f>
        <v>7.3260000000000006E-2</v>
      </c>
      <c r="J36" s="285"/>
      <c r="K36" s="333">
        <f>VLOOKUP($A$1,Data!$A$50:$Y$63,10,FALSE)</f>
        <v>0.92</v>
      </c>
      <c r="L36" s="290"/>
      <c r="M36" s="286">
        <v>0.83807439824945296</v>
      </c>
      <c r="N36" s="287"/>
      <c r="O36" s="333">
        <f>VLOOKUP($A$1,Data!$A$66:$Y$79,10,FALSE)</f>
        <v>0.92</v>
      </c>
      <c r="P36" s="206"/>
      <c r="Q36" s="262">
        <v>0.8408061594202898</v>
      </c>
      <c r="R36" s="207"/>
      <c r="T36" s="289"/>
    </row>
    <row r="37" spans="1:20" s="281" customFormat="1" ht="18.75" customHeight="1">
      <c r="A37" s="215" t="s">
        <v>31</v>
      </c>
      <c r="B37" s="285"/>
      <c r="C37" s="285"/>
      <c r="D37" s="285"/>
      <c r="E37" s="285"/>
      <c r="F37" s="285"/>
      <c r="G37" s="290"/>
      <c r="H37" s="290"/>
      <c r="I37" s="331">
        <f>VLOOKUP($A$1,Data!$A$82:$Y$95,11,FALSE)</f>
        <v>4.7579999999999997E-2</v>
      </c>
      <c r="J37" s="290"/>
      <c r="K37" s="333">
        <f>VLOOKUP($A$1,Data!$A$50:$Y$63,11,FALSE)</f>
        <v>0.84</v>
      </c>
      <c r="L37" s="290"/>
      <c r="M37" s="286">
        <v>0.85192433137638612</v>
      </c>
      <c r="N37" s="287"/>
      <c r="O37" s="333">
        <f>VLOOKUP($A$1,Data!$A$66:$Y$79,11,FALSE)</f>
        <v>0.91</v>
      </c>
      <c r="P37" s="206"/>
      <c r="Q37" s="262">
        <v>0.92264150943396228</v>
      </c>
      <c r="R37" s="207"/>
      <c r="T37" s="289"/>
    </row>
    <row r="38" spans="1:20" s="281" customFormat="1" ht="18.75" customHeight="1">
      <c r="A38" s="215" t="s">
        <v>32</v>
      </c>
      <c r="B38" s="285"/>
      <c r="C38" s="285"/>
      <c r="D38" s="285"/>
      <c r="E38" s="285"/>
      <c r="F38" s="285"/>
      <c r="G38" s="285"/>
      <c r="H38" s="285"/>
      <c r="I38" s="331">
        <f>VLOOKUP($A$1,Data!$A$82:$Y$95,12,FALSE)</f>
        <v>6.6530000000000006E-2</v>
      </c>
      <c r="J38" s="285"/>
      <c r="K38" s="333">
        <f>VLOOKUP($A$1,Data!$A$50:$Y$63,12,FALSE)</f>
        <v>0.81</v>
      </c>
      <c r="L38" s="290"/>
      <c r="M38" s="286">
        <v>0.81485022307202037</v>
      </c>
      <c r="N38" s="287"/>
      <c r="O38" s="333">
        <f>VLOOKUP($A$1,Data!$A$66:$Y$79,12,FALSE)</f>
        <v>0.88</v>
      </c>
      <c r="P38" s="206"/>
      <c r="Q38" s="262">
        <v>0.82259468872442321</v>
      </c>
      <c r="R38" s="207"/>
      <c r="T38" s="289"/>
    </row>
    <row r="39" spans="1:20" s="281" customFormat="1" ht="18.75" customHeight="1">
      <c r="A39" s="215" t="s">
        <v>33</v>
      </c>
      <c r="B39" s="284"/>
      <c r="C39" s="284"/>
      <c r="D39" s="284"/>
      <c r="E39" s="284"/>
      <c r="F39" s="284"/>
      <c r="G39" s="291"/>
      <c r="H39" s="291"/>
      <c r="I39" s="331">
        <f>VLOOKUP($A$1,Data!$A$82:$Y$95,13,FALSE)</f>
        <v>0.17979000000000001</v>
      </c>
      <c r="J39" s="291"/>
      <c r="K39" s="333">
        <f>VLOOKUP($A$1,Data!$A$50:$Y$63,13,FALSE)</f>
        <v>0.92</v>
      </c>
      <c r="L39" s="290"/>
      <c r="M39" s="286">
        <v>0.84694013009425195</v>
      </c>
      <c r="N39" s="287"/>
      <c r="O39" s="333">
        <f>VLOOKUP($A$1,Data!$A$66:$Y$79,13,FALSE)</f>
        <v>0.92</v>
      </c>
      <c r="P39" s="206"/>
      <c r="Q39" s="262">
        <v>0.84544151692205927</v>
      </c>
      <c r="R39" s="207"/>
      <c r="T39" s="289"/>
    </row>
    <row r="40" spans="1:20" s="281" customFormat="1" ht="18.75" customHeight="1">
      <c r="A40" s="215" t="s">
        <v>34</v>
      </c>
      <c r="B40" s="284"/>
      <c r="C40" s="284"/>
      <c r="D40" s="284"/>
      <c r="E40" s="284"/>
      <c r="F40" s="284"/>
      <c r="G40" s="290"/>
      <c r="H40" s="290"/>
      <c r="I40" s="331">
        <f>VLOOKUP($A$1,Data!$A$82:$Y$95,14,FALSE)</f>
        <v>6.1469999999999997E-2</v>
      </c>
      <c r="J40" s="290"/>
      <c r="K40" s="333">
        <f>VLOOKUP($A$1,Data!$A$50:$Y$63,14,FALSE)</f>
        <v>0.91</v>
      </c>
      <c r="L40" s="290"/>
      <c r="M40" s="286">
        <v>0.85334029227557406</v>
      </c>
      <c r="N40" s="287"/>
      <c r="O40" s="333">
        <f>VLOOKUP($A$1,Data!$A$66:$Y$79,14,FALSE)</f>
        <v>0.91</v>
      </c>
      <c r="P40" s="206"/>
      <c r="Q40" s="262">
        <v>0.84937611408199643</v>
      </c>
      <c r="R40" s="207"/>
      <c r="T40" s="289"/>
    </row>
    <row r="41" spans="1:20" s="281" customFormat="1" ht="18.75" customHeight="1">
      <c r="A41" s="215" t="s">
        <v>35</v>
      </c>
      <c r="B41" s="284"/>
      <c r="C41" s="284"/>
      <c r="D41" s="284"/>
      <c r="E41" s="284"/>
      <c r="F41" s="284"/>
      <c r="G41" s="290"/>
      <c r="H41" s="290"/>
      <c r="I41" s="331">
        <f>VLOOKUP($A$1,Data!$A$82:$Y$95,15,FALSE)</f>
        <v>0.11831999999999999</v>
      </c>
      <c r="J41" s="290"/>
      <c r="K41" s="333">
        <f>VLOOKUP($A$1,Data!$A$50:$Y$63,15,FALSE)</f>
        <v>0.92</v>
      </c>
      <c r="L41" s="290"/>
      <c r="M41" s="286">
        <v>0.84475698771586261</v>
      </c>
      <c r="N41" s="287"/>
      <c r="O41" s="333">
        <f>VLOOKUP($A$1,Data!$A$66:$Y$79,15,FALSE)</f>
        <v>0.93</v>
      </c>
      <c r="P41" s="206"/>
      <c r="Q41" s="262">
        <v>0.84414823494946534</v>
      </c>
      <c r="R41" s="207"/>
      <c r="T41" s="289"/>
    </row>
    <row r="42" spans="1:20" s="281" customFormat="1" ht="18.75" customHeight="1">
      <c r="A42" s="215" t="s">
        <v>36</v>
      </c>
      <c r="B42" s="285"/>
      <c r="C42" s="285"/>
      <c r="D42" s="285"/>
      <c r="E42" s="285"/>
      <c r="F42" s="285"/>
      <c r="G42" s="285"/>
      <c r="H42" s="285"/>
      <c r="I42" s="331" t="str">
        <f>VLOOKUP($A$1,Data!$A$82:$Y$95,16,FALSE)</f>
        <v xml:space="preserve">&lt; 0.05% </v>
      </c>
      <c r="J42" s="285"/>
      <c r="K42" s="333" t="str">
        <f>VLOOKUP($A$1,Data!$A$50:$Y$63,16,FALSE)</f>
        <v xml:space="preserve">n/a </v>
      </c>
      <c r="L42" s="290"/>
      <c r="M42" s="286">
        <v>0.84148550724637683</v>
      </c>
      <c r="N42" s="287"/>
      <c r="O42" s="333" t="str">
        <f>VLOOKUP($A$1,Data!$A$66:$Y$79,16,FALSE)</f>
        <v xml:space="preserve">n/a </v>
      </c>
      <c r="P42" s="206"/>
      <c r="Q42" s="262">
        <v>0.84208367514356031</v>
      </c>
      <c r="R42" s="207"/>
      <c r="T42" s="289"/>
    </row>
    <row r="43" spans="1:20" s="281" customFormat="1" ht="18.75" customHeight="1">
      <c r="A43" s="215" t="s">
        <v>37</v>
      </c>
      <c r="B43" s="284"/>
      <c r="C43" s="284"/>
      <c r="D43" s="284"/>
      <c r="E43" s="284"/>
      <c r="F43" s="284"/>
      <c r="G43" s="290"/>
      <c r="H43" s="290"/>
      <c r="I43" s="331">
        <f>VLOOKUP($A$1,Data!$A$82:$Y$95,17,FALSE)</f>
        <v>6.7400000000000003E-3</v>
      </c>
      <c r="J43" s="290"/>
      <c r="K43" s="333">
        <f>VLOOKUP($A$1,Data!$A$50:$Y$63,17,FALSE)</f>
        <v>1</v>
      </c>
      <c r="L43" s="290"/>
      <c r="M43" s="286">
        <v>0.8350549816727757</v>
      </c>
      <c r="N43" s="287"/>
      <c r="O43" s="333">
        <f>VLOOKUP($A$1,Data!$A$66:$Y$79,17,FALSE)</f>
        <v>1</v>
      </c>
      <c r="P43" s="206"/>
      <c r="Q43" s="262">
        <v>0.83661538461538465</v>
      </c>
      <c r="R43" s="207"/>
      <c r="T43" s="289"/>
    </row>
    <row r="44" spans="1:20" s="281" customFormat="1" ht="18.75" customHeight="1">
      <c r="A44" s="215" t="s">
        <v>38</v>
      </c>
      <c r="B44" s="285"/>
      <c r="C44" s="285"/>
      <c r="D44" s="285"/>
      <c r="E44" s="285"/>
      <c r="F44" s="285"/>
      <c r="G44" s="285"/>
      <c r="H44" s="285"/>
      <c r="I44" s="331" t="str">
        <f>VLOOKUP($A$1,Data!$A$82:$Y$95,18,FALSE)</f>
        <v xml:space="preserve">&lt; 0.05% </v>
      </c>
      <c r="J44" s="285"/>
      <c r="K44" s="333" t="str">
        <f>VLOOKUP($A$1,Data!$A$50:$Y$63,18,FALSE)</f>
        <v xml:space="preserve">n/a </v>
      </c>
      <c r="L44" s="290"/>
      <c r="M44" s="286">
        <v>0.88994565217391308</v>
      </c>
      <c r="N44" s="287"/>
      <c r="O44" s="333">
        <f>VLOOKUP($A$1,Data!$A$66:$Y$79,18,FALSE)</f>
        <v>0.85</v>
      </c>
      <c r="P44" s="206"/>
      <c r="Q44" s="262">
        <v>0.88515709642470208</v>
      </c>
      <c r="R44" s="207"/>
      <c r="T44" s="289"/>
    </row>
    <row r="45" spans="1:20" s="281" customFormat="1" ht="18.75" customHeight="1">
      <c r="A45" s="215" t="s">
        <v>39</v>
      </c>
      <c r="B45" s="284"/>
      <c r="C45" s="284"/>
      <c r="D45" s="284"/>
      <c r="E45" s="284"/>
      <c r="F45" s="284"/>
      <c r="G45" s="290"/>
      <c r="H45" s="290"/>
      <c r="I45" s="331" t="str">
        <f>VLOOKUP($A$1,Data!$A$82:$Y$95,19,FALSE)</f>
        <v xml:space="preserve">&lt; 0.05% </v>
      </c>
      <c r="J45" s="290"/>
      <c r="K45" s="333" t="str">
        <f>VLOOKUP($A$1,Data!$A$50:$Y$63,19,FALSE)</f>
        <v xml:space="preserve">n/a </v>
      </c>
      <c r="L45" s="290"/>
      <c r="M45" s="242">
        <v>0.90196078431372551</v>
      </c>
      <c r="N45" s="287"/>
      <c r="O45" s="333">
        <f>VLOOKUP($A$1,Data!$A$66:$Y$79,19,FALSE)</f>
        <v>0.77</v>
      </c>
      <c r="P45" s="206"/>
      <c r="Q45" s="262">
        <v>0.84210526315789469</v>
      </c>
      <c r="R45" s="207"/>
      <c r="T45" s="289"/>
    </row>
    <row r="46" spans="1:20" s="281" customFormat="1" ht="18.75" customHeight="1">
      <c r="A46" s="215" t="s">
        <v>40</v>
      </c>
      <c r="B46" s="284"/>
      <c r="C46" s="284"/>
      <c r="D46" s="284"/>
      <c r="E46" s="284"/>
      <c r="F46" s="284"/>
      <c r="G46" s="291"/>
      <c r="H46" s="291"/>
      <c r="I46" s="331">
        <f>VLOOKUP($A$1,Data!$A$82:$Y$95,20,FALSE)</f>
        <v>3.2419999999999997E-2</v>
      </c>
      <c r="J46" s="291"/>
      <c r="K46" s="333">
        <f>VLOOKUP($A$1,Data!$A$50:$Y$63,20,FALSE)</f>
        <v>0.87</v>
      </c>
      <c r="L46" s="290"/>
      <c r="M46" s="286">
        <v>0.83768704032462593</v>
      </c>
      <c r="N46" s="287"/>
      <c r="O46" s="333">
        <f>VLOOKUP($A$1,Data!$A$66:$Y$79,20,FALSE)</f>
        <v>0.87</v>
      </c>
      <c r="P46" s="206"/>
      <c r="Q46" s="262">
        <v>0.87978246873330501</v>
      </c>
      <c r="R46" s="207"/>
      <c r="T46" s="289"/>
    </row>
    <row r="47" spans="1:20" s="281" customFormat="1" ht="18.75" customHeight="1">
      <c r="A47" s="215" t="s">
        <v>41</v>
      </c>
      <c r="B47" s="282"/>
      <c r="C47" s="282"/>
      <c r="D47" s="283"/>
      <c r="E47" s="283"/>
      <c r="F47" s="283"/>
      <c r="G47" s="284"/>
      <c r="H47" s="284"/>
      <c r="I47" s="331">
        <f>VLOOKUP($A$1,Data!$A$82:$Y$95,21,FALSE)</f>
        <v>3.79E-3</v>
      </c>
      <c r="J47" s="284"/>
      <c r="K47" s="333" t="str">
        <f>VLOOKUP($A$1,Data!$A$50:$Y$63,21,FALSE)</f>
        <v xml:space="preserve">* </v>
      </c>
      <c r="L47" s="285"/>
      <c r="M47" s="286">
        <v>0.88073394495412849</v>
      </c>
      <c r="N47" s="287"/>
      <c r="O47" s="333">
        <f>VLOOKUP($A$1,Data!$A$66:$Y$79,21,FALSE)</f>
        <v>0.9</v>
      </c>
      <c r="P47" s="206"/>
      <c r="Q47" s="262">
        <v>0.96442687747035571</v>
      </c>
      <c r="R47" s="207"/>
      <c r="T47" s="289"/>
    </row>
    <row r="48" spans="1:20" s="281" customFormat="1" ht="18.75" customHeight="1">
      <c r="A48" s="215" t="s">
        <v>42</v>
      </c>
      <c r="B48" s="282"/>
      <c r="C48" s="282"/>
      <c r="D48" s="283"/>
      <c r="E48" s="283"/>
      <c r="F48" s="283"/>
      <c r="G48" s="285"/>
      <c r="H48" s="285"/>
      <c r="I48" s="331" t="str">
        <f>VLOOKUP($A$1,Data!$A$82:$Y$95,22,FALSE)</f>
        <v xml:space="preserve">&lt; 0.05% </v>
      </c>
      <c r="J48" s="285"/>
      <c r="K48" s="333" t="str">
        <f>VLOOKUP($A$1,Data!$A$50:$Y$63,22,FALSE)</f>
        <v xml:space="preserve">n/a </v>
      </c>
      <c r="L48" s="285"/>
      <c r="M48" s="286">
        <v>0.90909090909090906</v>
      </c>
      <c r="N48" s="287"/>
      <c r="O48" s="333">
        <f>VLOOKUP($A$1,Data!$A$66:$Y$79,22,FALSE)</f>
        <v>0.99</v>
      </c>
      <c r="P48" s="206"/>
      <c r="Q48" s="262">
        <v>0.97516556291390732</v>
      </c>
      <c r="R48" s="207"/>
      <c r="T48" s="289"/>
    </row>
    <row r="49" spans="1:20" s="281" customFormat="1" ht="18.75" customHeight="1">
      <c r="A49" s="215" t="s">
        <v>43</v>
      </c>
      <c r="B49" s="282"/>
      <c r="C49" s="282"/>
      <c r="D49" s="283"/>
      <c r="E49" s="283"/>
      <c r="F49" s="283"/>
      <c r="G49" s="285"/>
      <c r="H49" s="285"/>
      <c r="I49" s="331">
        <f>VLOOKUP($A$1,Data!$A$82:$Y$95,23,FALSE)</f>
        <v>2.8629999999999999E-2</v>
      </c>
      <c r="J49" s="285"/>
      <c r="K49" s="333">
        <f>VLOOKUP($A$1,Data!$A$50:$Y$63,23,FALSE)</f>
        <v>0.87</v>
      </c>
      <c r="L49" s="285"/>
      <c r="M49" s="286">
        <v>0.84195933456561922</v>
      </c>
      <c r="N49" s="287"/>
      <c r="O49" s="333">
        <f>VLOOKUP($A$1,Data!$A$66:$Y$79,23,FALSE)</f>
        <v>0.87</v>
      </c>
      <c r="P49" s="206"/>
      <c r="Q49" s="262">
        <v>0.87195503813729425</v>
      </c>
      <c r="R49" s="207"/>
      <c r="T49" s="289"/>
    </row>
    <row r="50" spans="1:20" ht="18.75" customHeight="1">
      <c r="A50" s="215" t="s">
        <v>44</v>
      </c>
      <c r="B50" s="282"/>
      <c r="C50" s="282"/>
      <c r="D50" s="283"/>
      <c r="E50" s="283"/>
      <c r="F50" s="283"/>
      <c r="G50" s="285"/>
      <c r="H50" s="285"/>
      <c r="I50" s="331" t="str">
        <f>VLOOKUP($A$1,Data!$A$82:$Y$95,24,FALSE)</f>
        <v xml:space="preserve">&lt; 0.05% </v>
      </c>
      <c r="J50" s="285"/>
      <c r="K50" s="333" t="str">
        <f>VLOOKUP($A$1,Data!$A$50:$Y$63,24,FALSE)</f>
        <v xml:space="preserve">n/a </v>
      </c>
      <c r="L50" s="285"/>
      <c r="M50" s="286">
        <v>0.78800000000000003</v>
      </c>
      <c r="N50" s="287"/>
      <c r="O50" s="333" t="str">
        <f>VLOOKUP($A$1,Data!$A$66:$Y$79,24,FALSE)</f>
        <v xml:space="preserve">* </v>
      </c>
      <c r="P50" s="206"/>
      <c r="Q50" s="262">
        <v>0.84084542908072324</v>
      </c>
      <c r="T50" s="292"/>
    </row>
    <row r="51" spans="1:20" ht="18.75" customHeight="1">
      <c r="A51" s="293" t="s">
        <v>45</v>
      </c>
      <c r="B51" s="294"/>
      <c r="C51" s="294"/>
      <c r="D51" s="295"/>
      <c r="E51" s="295"/>
      <c r="F51" s="295"/>
      <c r="G51" s="296"/>
      <c r="H51" s="296"/>
      <c r="I51" s="332">
        <f>VLOOKUP($A$1,Data!$A$82:$Y$95,25,FALSE)</f>
        <v>1.389E-2</v>
      </c>
      <c r="J51" s="296"/>
      <c r="K51" s="334">
        <f>VLOOKUP($A$1,Data!$A$50:$Y$63,25,FALSE)</f>
        <v>0.73</v>
      </c>
      <c r="L51" s="296"/>
      <c r="M51" s="297">
        <v>0.80137414116177386</v>
      </c>
      <c r="N51" s="298"/>
      <c r="O51" s="334">
        <f>VLOOKUP($A$1,Data!$A$66:$Y$79,25,FALSE)</f>
        <v>0.81</v>
      </c>
      <c r="P51" s="213"/>
      <c r="Q51" s="299">
        <v>0.81711219879518071</v>
      </c>
      <c r="T51" s="292"/>
    </row>
    <row r="52" spans="1:20" ht="9" customHeight="1">
      <c r="A52" s="283"/>
      <c r="B52" s="283"/>
      <c r="C52" s="283"/>
      <c r="D52" s="283"/>
      <c r="E52" s="283"/>
      <c r="F52" s="283"/>
      <c r="G52" s="285"/>
      <c r="H52" s="285"/>
      <c r="I52" s="300" t="s">
        <v>46</v>
      </c>
      <c r="J52" s="285"/>
      <c r="K52" s="300" t="s">
        <v>46</v>
      </c>
      <c r="L52" s="285"/>
      <c r="M52" s="260" t="s">
        <v>46</v>
      </c>
      <c r="N52" s="287"/>
      <c r="O52" s="300" t="s">
        <v>46</v>
      </c>
      <c r="P52" s="217"/>
      <c r="Q52" s="301"/>
      <c r="R52" s="266"/>
    </row>
    <row r="53" spans="1:20">
      <c r="Q53" s="220" t="s">
        <v>78</v>
      </c>
      <c r="R53" s="266"/>
    </row>
    <row r="54" spans="1:20" ht="18">
      <c r="A54" s="302" t="s">
        <v>60</v>
      </c>
      <c r="Q54" s="220"/>
      <c r="R54" s="266"/>
    </row>
    <row r="55" spans="1:20" ht="18" customHeight="1">
      <c r="A55" s="221" t="s">
        <v>61</v>
      </c>
      <c r="Q55" s="220"/>
      <c r="R55" s="266"/>
    </row>
    <row r="56" spans="1:20" ht="18" customHeight="1">
      <c r="A56" s="221" t="s">
        <v>62</v>
      </c>
      <c r="Q56" s="220"/>
      <c r="R56" s="266"/>
    </row>
    <row r="57" spans="1:20" ht="9" customHeight="1">
      <c r="Q57" s="303"/>
      <c r="R57" s="266"/>
    </row>
    <row r="58" spans="1:20">
      <c r="A58" s="150" t="s">
        <v>47</v>
      </c>
    </row>
    <row r="59" spans="1:20">
      <c r="A59" s="150" t="s">
        <v>48</v>
      </c>
      <c r="Q59" s="303"/>
      <c r="R59" s="266"/>
    </row>
    <row r="60" spans="1:20" ht="9" customHeight="1">
      <c r="Q60" s="303"/>
      <c r="R60" s="266"/>
    </row>
    <row r="61" spans="1:20" ht="15.75">
      <c r="A61" s="223" t="s">
        <v>49</v>
      </c>
      <c r="B61" s="304"/>
      <c r="C61" s="304"/>
      <c r="M61" s="266"/>
      <c r="N61" s="266"/>
      <c r="O61" s="266"/>
      <c r="P61" s="266"/>
      <c r="Q61" s="266"/>
      <c r="R61" s="266"/>
    </row>
    <row r="62" spans="1:20" ht="8.25" customHeight="1">
      <c r="A62" s="305"/>
      <c r="B62" s="305"/>
      <c r="C62" s="305"/>
      <c r="M62" s="266"/>
      <c r="N62" s="266"/>
      <c r="O62" s="266"/>
      <c r="P62" s="266"/>
      <c r="Q62" s="266"/>
      <c r="R62" s="266"/>
    </row>
    <row r="63" spans="1:20" ht="15.75">
      <c r="A63" s="349" t="s">
        <v>50</v>
      </c>
      <c r="B63" s="349"/>
      <c r="C63" s="349"/>
      <c r="D63" s="306"/>
      <c r="E63" s="306"/>
      <c r="F63" s="306"/>
      <c r="G63" s="306"/>
      <c r="H63" s="306"/>
      <c r="I63" s="306"/>
      <c r="J63" s="306"/>
      <c r="K63" s="307"/>
      <c r="M63" s="266"/>
      <c r="N63" s="308"/>
      <c r="O63" s="266"/>
      <c r="P63" s="309"/>
      <c r="Q63" s="266"/>
      <c r="R63" s="266"/>
    </row>
    <row r="64" spans="1:20" ht="15.75">
      <c r="A64" s="350" t="s">
        <v>51</v>
      </c>
      <c r="B64" s="350"/>
      <c r="C64" s="350"/>
      <c r="D64" s="306"/>
      <c r="E64" s="306"/>
      <c r="F64" s="306"/>
      <c r="G64" s="306"/>
      <c r="H64" s="306"/>
      <c r="I64" s="306"/>
      <c r="J64" s="306"/>
      <c r="K64" s="307"/>
      <c r="M64" s="266"/>
      <c r="N64" s="308"/>
      <c r="O64" s="266"/>
      <c r="P64" s="310"/>
      <c r="Q64" s="266"/>
      <c r="R64" s="266"/>
    </row>
    <row r="65" spans="1:18" ht="15.75">
      <c r="A65" s="351" t="s">
        <v>52</v>
      </c>
      <c r="B65" s="351"/>
      <c r="C65" s="351"/>
      <c r="D65" s="306"/>
      <c r="E65" s="306"/>
      <c r="F65" s="306"/>
      <c r="G65" s="306"/>
      <c r="H65" s="306"/>
      <c r="I65" s="306"/>
      <c r="J65" s="306"/>
      <c r="K65" s="307"/>
      <c r="M65" s="266"/>
      <c r="N65" s="308"/>
      <c r="O65" s="266"/>
      <c r="P65" s="310"/>
      <c r="Q65" s="266"/>
      <c r="R65" s="266"/>
    </row>
    <row r="66" spans="1:18" ht="15.75">
      <c r="A66" s="346" t="s">
        <v>53</v>
      </c>
      <c r="B66" s="346"/>
      <c r="C66" s="346"/>
      <c r="D66" s="306"/>
      <c r="E66" s="306"/>
      <c r="F66" s="306"/>
      <c r="G66" s="306"/>
      <c r="H66" s="306"/>
      <c r="I66" s="306"/>
      <c r="J66" s="306"/>
      <c r="K66" s="307"/>
      <c r="M66" s="266"/>
      <c r="N66" s="308"/>
      <c r="O66" s="266"/>
      <c r="P66" s="310"/>
      <c r="Q66" s="266"/>
      <c r="R66" s="266"/>
    </row>
    <row r="67" spans="1:18">
      <c r="M67" s="266"/>
      <c r="N67" s="266"/>
      <c r="O67" s="266"/>
      <c r="P67" s="266"/>
      <c r="Q67" s="266"/>
      <c r="R67" s="266"/>
    </row>
    <row r="68" spans="1:18">
      <c r="M68" s="266"/>
      <c r="N68" s="266"/>
      <c r="O68" s="266"/>
      <c r="P68" s="266"/>
      <c r="Q68" s="266"/>
      <c r="R68" s="266"/>
    </row>
    <row r="69" spans="1:18">
      <c r="M69" s="266"/>
      <c r="N69" s="266"/>
      <c r="O69" s="266"/>
      <c r="P69" s="266"/>
      <c r="Q69" s="266"/>
    </row>
    <row r="70" spans="1:18">
      <c r="M70" s="266"/>
      <c r="N70" s="266"/>
      <c r="O70" s="266"/>
      <c r="P70" s="266"/>
      <c r="Q70" s="266"/>
    </row>
    <row r="71" spans="1:18">
      <c r="M71" s="266"/>
      <c r="N71" s="266"/>
      <c r="O71" s="266"/>
      <c r="P71" s="266"/>
      <c r="Q71" s="266"/>
    </row>
    <row r="72" spans="1:18">
      <c r="M72" s="266"/>
      <c r="N72" s="266"/>
      <c r="O72" s="266"/>
      <c r="P72" s="266"/>
      <c r="Q72" s="266"/>
    </row>
  </sheetData>
  <sheetProtection password="838C" sheet="1" objects="1" scenarios="1"/>
  <mergeCells count="6">
    <mergeCell ref="A66:C66"/>
    <mergeCell ref="A15:K15"/>
    <mergeCell ref="A27:G27"/>
    <mergeCell ref="A63:C63"/>
    <mergeCell ref="A64:C64"/>
    <mergeCell ref="A65:C65"/>
  </mergeCells>
  <conditionalFormatting sqref="O4:O6">
    <cfRule type="cellIs" dxfId="287" priority="9" stopIfTrue="1" operator="between">
      <formula>0.65</formula>
      <formula>0.74</formula>
    </cfRule>
    <cfRule type="cellIs" dxfId="286" priority="10" stopIfTrue="1" operator="lessThan">
      <formula>0.65</formula>
    </cfRule>
    <cfRule type="cellIs" dxfId="285" priority="11" stopIfTrue="1" operator="between">
      <formula>0.85</formula>
      <formula>1</formula>
    </cfRule>
    <cfRule type="cellIs" dxfId="284" priority="12" stopIfTrue="1" operator="between">
      <formula>0.75</formula>
      <formula>0.85</formula>
    </cfRule>
  </conditionalFormatting>
  <conditionalFormatting sqref="K28:K51">
    <cfRule type="cellIs" dxfId="283" priority="5" stopIfTrue="1" operator="between">
      <formula>0.65</formula>
      <formula>0.74</formula>
    </cfRule>
    <cfRule type="cellIs" dxfId="282" priority="6" stopIfTrue="1" operator="between">
      <formula>0.85</formula>
      <formula>1</formula>
    </cfRule>
    <cfRule type="cellIs" dxfId="281" priority="7" stopIfTrue="1" operator="between">
      <formula>0.75</formula>
      <formula>0.85</formula>
    </cfRule>
    <cfRule type="cellIs" dxfId="280" priority="8" stopIfTrue="1" operator="lessThan">
      <formula>0.65</formula>
    </cfRule>
  </conditionalFormatting>
  <conditionalFormatting sqref="O28:O51">
    <cfRule type="cellIs" dxfId="279" priority="1" stopIfTrue="1" operator="between">
      <formula>0.65</formula>
      <formula>0.74</formula>
    </cfRule>
    <cfRule type="cellIs" dxfId="278" priority="2" stopIfTrue="1" operator="lessThan">
      <formula>0.65</formula>
    </cfRule>
    <cfRule type="cellIs" dxfId="277" priority="3" stopIfTrue="1" operator="between">
      <formula>0.85</formula>
      <formula>1</formula>
    </cfRule>
    <cfRule type="cellIs" dxfId="276" priority="4" stopIfTrue="1" operator="between">
      <formula>0.75</formula>
      <formula>0.85</formula>
    </cfRule>
  </conditionalFormatting>
  <printOptions horizontalCentered="1"/>
  <pageMargins left="0.27559055118110237" right="0.15748031496062992" top="0.70866141732283472" bottom="0.23622047244094491" header="0.35433070866141736" footer="0.23622047244094491"/>
  <pageSetup paperSize="9" scale="62" orientation="portrait" horizontalDpi="300" verticalDpi="300" r:id="rId1"/>
  <headerFooter alignWithMargins="0">
    <oddHeader>&amp;C&amp;"Arial,Bold Italic"&amp;18Learner Outcomes Report (LOR) for 2015/16</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6"/>
  <sheetViews>
    <sheetView view="pageBreakPreview" zoomScale="90" zoomScaleNormal="90" zoomScaleSheetLayoutView="90" workbookViewId="0">
      <selection activeCell="O1" sqref="O1"/>
    </sheetView>
  </sheetViews>
  <sheetFormatPr defaultRowHeight="15"/>
  <cols>
    <col min="1" max="1" width="14.33203125" style="150" customWidth="1"/>
    <col min="2" max="2" width="1.77734375" style="150" customWidth="1"/>
    <col min="3" max="3" width="7.6640625" style="150" customWidth="1"/>
    <col min="4" max="4" width="1.77734375" style="150" customWidth="1"/>
    <col min="5" max="5" width="7.77734375" style="150" customWidth="1"/>
    <col min="6" max="6" width="1.77734375" style="150" customWidth="1"/>
    <col min="7" max="7" width="7.77734375" style="150" customWidth="1"/>
    <col min="8" max="8" width="3.77734375" style="150" customWidth="1"/>
    <col min="9" max="9" width="12" style="150" customWidth="1"/>
    <col min="10" max="10" width="2.6640625" style="150" customWidth="1"/>
    <col min="11" max="11" width="26.77734375" style="150" customWidth="1"/>
    <col min="12" max="12" width="1.77734375" style="150" customWidth="1"/>
    <col min="13" max="13" width="16.21875" style="150" customWidth="1"/>
    <col min="14" max="14" width="1.77734375" style="150" customWidth="1"/>
    <col min="15" max="15" width="15.77734375" style="150" customWidth="1"/>
    <col min="16" max="16" width="2.6640625" style="150" customWidth="1"/>
    <col min="17" max="17" width="20.33203125" style="150" customWidth="1"/>
    <col min="18" max="16384" width="8.88671875" style="150"/>
  </cols>
  <sheetData>
    <row r="1" spans="1:28" ht="21.75" customHeight="1">
      <c r="A1" s="146" t="str">
        <f>VLOOKUP(Providers!$A$16,Providers!$A$1:$B$14,2,FALSE)</f>
        <v>ENW'R SEFYDLIAD: COLEG PENYBONT</v>
      </c>
      <c r="B1" s="147"/>
      <c r="C1" s="147"/>
      <c r="D1" s="147"/>
      <c r="E1" s="148"/>
      <c r="F1" s="148"/>
      <c r="G1" s="148"/>
      <c r="H1" s="148"/>
      <c r="I1" s="148"/>
      <c r="J1" s="148"/>
      <c r="K1" s="148"/>
      <c r="L1" s="148"/>
      <c r="M1" s="149"/>
      <c r="N1" s="149"/>
      <c r="O1" s="149"/>
    </row>
    <row r="2" spans="1:28" ht="19.5">
      <c r="A2" s="151"/>
      <c r="B2" s="151"/>
      <c r="C2" s="151"/>
      <c r="D2" s="151"/>
      <c r="E2" s="152"/>
      <c r="F2" s="152"/>
      <c r="G2" s="152"/>
      <c r="H2" s="152"/>
      <c r="I2" s="152"/>
      <c r="J2" s="152"/>
      <c r="K2" s="153" t="s">
        <v>115</v>
      </c>
      <c r="L2" s="154"/>
      <c r="M2" s="154"/>
      <c r="N2" s="155"/>
      <c r="O2" s="156"/>
      <c r="R2" s="317"/>
      <c r="S2" s="318" t="s">
        <v>4</v>
      </c>
      <c r="T2" s="318" t="s">
        <v>254</v>
      </c>
      <c r="U2" s="318" t="s">
        <v>255</v>
      </c>
      <c r="V2" s="318" t="s">
        <v>256</v>
      </c>
      <c r="W2" s="317" t="s">
        <v>257</v>
      </c>
      <c r="X2" s="317" t="s">
        <v>258</v>
      </c>
      <c r="Y2" s="317" t="s">
        <v>259</v>
      </c>
      <c r="Z2" s="317" t="s">
        <v>260</v>
      </c>
      <c r="AA2" s="317"/>
    </row>
    <row r="3" spans="1:28" ht="30">
      <c r="A3" s="157"/>
      <c r="B3" s="157"/>
      <c r="C3" s="157"/>
      <c r="D3" s="157"/>
      <c r="E3" s="158"/>
      <c r="F3" s="158"/>
      <c r="G3" s="158"/>
      <c r="H3" s="158"/>
      <c r="I3" s="158"/>
      <c r="J3" s="158"/>
      <c r="K3" s="159" t="s">
        <v>0</v>
      </c>
      <c r="L3" s="160"/>
      <c r="M3" s="161" t="s">
        <v>1</v>
      </c>
      <c r="N3" s="162"/>
      <c r="O3" s="161" t="s">
        <v>212</v>
      </c>
      <c r="R3" s="317"/>
      <c r="S3" s="319">
        <v>0.85918987423169879</v>
      </c>
      <c r="T3" s="318"/>
      <c r="U3" s="318"/>
      <c r="V3" s="318"/>
      <c r="W3" s="317"/>
      <c r="X3" s="317"/>
      <c r="Y3" s="317"/>
      <c r="Z3" s="317"/>
      <c r="AA3" s="317"/>
    </row>
    <row r="4" spans="1:28" ht="19.5" customHeight="1">
      <c r="A4" s="157"/>
      <c r="B4" s="157"/>
      <c r="C4" s="157"/>
      <c r="D4" s="157"/>
      <c r="E4" s="158"/>
      <c r="F4" s="158"/>
      <c r="G4" s="158"/>
      <c r="H4" s="158"/>
      <c r="I4" s="158"/>
      <c r="J4" s="158"/>
      <c r="K4" s="163" t="s">
        <v>116</v>
      </c>
      <c r="L4" s="149"/>
      <c r="M4" s="336">
        <f>VLOOKUP($A$1,Data!$A$1:$D$14,2,FALSE)</f>
        <v>0.86</v>
      </c>
      <c r="N4" s="163"/>
      <c r="O4" s="164">
        <v>0.82846613998334129</v>
      </c>
      <c r="R4" s="320"/>
      <c r="S4" s="319"/>
      <c r="T4" s="321">
        <f>VLOOKUP($A$1,Data!$A$34:$J$47,2,FALSE)</f>
        <v>0.93</v>
      </c>
      <c r="U4" s="317"/>
      <c r="V4" s="317"/>
      <c r="W4" s="317"/>
      <c r="X4" s="317"/>
      <c r="Y4" s="317"/>
      <c r="Z4" s="317"/>
      <c r="AA4" s="317"/>
    </row>
    <row r="5" spans="1:28" ht="19.5" customHeight="1">
      <c r="A5" s="165"/>
      <c r="B5" s="165"/>
      <c r="C5" s="165"/>
      <c r="D5" s="165"/>
      <c r="E5" s="166"/>
      <c r="F5" s="166"/>
      <c r="G5" s="166"/>
      <c r="H5" s="166"/>
      <c r="I5" s="166"/>
      <c r="J5" s="166"/>
      <c r="K5" s="163" t="s">
        <v>117</v>
      </c>
      <c r="L5" s="163"/>
      <c r="M5" s="336">
        <f>VLOOKUP($A$1,Data!$A$1:$D$14,3,FALSE)</f>
        <v>0.86</v>
      </c>
      <c r="N5" s="163"/>
      <c r="O5" s="164">
        <v>0.83060155817616754</v>
      </c>
      <c r="R5" s="322" t="s">
        <v>5</v>
      </c>
      <c r="S5" s="319"/>
      <c r="T5" s="317"/>
      <c r="U5" s="321">
        <f>VLOOKUP($A$1,Data!$A$34:$J$47,3,FALSE)</f>
        <v>0.93</v>
      </c>
      <c r="V5" s="317"/>
      <c r="W5" s="317"/>
      <c r="X5" s="317"/>
      <c r="Y5" s="317"/>
      <c r="Z5" s="317"/>
      <c r="AA5" s="317"/>
    </row>
    <row r="6" spans="1:28" ht="19.5" customHeight="1">
      <c r="A6" s="166"/>
      <c r="B6" s="167"/>
      <c r="C6" s="166"/>
      <c r="D6" s="166"/>
      <c r="E6" s="166"/>
      <c r="F6" s="166"/>
      <c r="G6" s="166"/>
      <c r="I6" s="166"/>
      <c r="J6" s="166"/>
      <c r="K6" s="163" t="s">
        <v>213</v>
      </c>
      <c r="L6" s="163"/>
      <c r="M6" s="336">
        <f>VLOOKUP($A$1,Data!$A$1:$D$14,4,FALSE)</f>
        <v>0.86</v>
      </c>
      <c r="N6" s="163"/>
      <c r="O6" s="164">
        <v>0.82926094948342521</v>
      </c>
      <c r="R6" s="320"/>
      <c r="S6" s="319"/>
      <c r="T6" s="317"/>
      <c r="U6" s="317"/>
      <c r="V6" s="323">
        <f>VLOOKUP($A$1,Data!$A$34:$J$47,4,FALSE)</f>
        <v>0.85</v>
      </c>
      <c r="W6" s="317"/>
      <c r="X6" s="317"/>
      <c r="Y6" s="317"/>
      <c r="Z6" s="317"/>
      <c r="AA6" s="317"/>
    </row>
    <row r="7" spans="1:28" ht="7.5" customHeight="1">
      <c r="A7" s="168"/>
      <c r="B7" s="169"/>
      <c r="C7" s="51"/>
      <c r="D7" s="51"/>
      <c r="E7" s="51"/>
      <c r="F7" s="51"/>
      <c r="G7" s="51"/>
      <c r="H7" s="51"/>
      <c r="I7" s="51"/>
      <c r="J7" s="51"/>
      <c r="K7" s="156"/>
      <c r="L7" s="170"/>
      <c r="M7" s="170"/>
      <c r="N7" s="155"/>
      <c r="O7" s="156"/>
      <c r="R7" s="324"/>
      <c r="S7" s="319"/>
      <c r="T7" s="317"/>
      <c r="U7" s="317"/>
      <c r="V7" s="317"/>
      <c r="W7" s="317"/>
      <c r="X7" s="317"/>
      <c r="Y7" s="317"/>
      <c r="Z7" s="317"/>
      <c r="AA7" s="317"/>
    </row>
    <row r="8" spans="1:28" ht="19.5" customHeight="1">
      <c r="A8" s="168"/>
      <c r="B8" s="171"/>
      <c r="C8" s="51"/>
      <c r="D8" s="51"/>
      <c r="E8" s="51"/>
      <c r="F8" s="51"/>
      <c r="G8" s="51"/>
      <c r="H8" s="51"/>
      <c r="I8" s="51"/>
      <c r="J8" s="51"/>
      <c r="K8" s="172" t="s">
        <v>214</v>
      </c>
      <c r="L8" s="173"/>
      <c r="M8" s="174"/>
      <c r="N8" s="163"/>
      <c r="R8" s="320"/>
      <c r="S8" s="319"/>
      <c r="T8" s="321">
        <f>VLOOKUP($A$1,Data!$A$34:$J$47,5,FALSE)</f>
        <v>0.95</v>
      </c>
      <c r="U8" s="317"/>
      <c r="V8" s="317"/>
      <c r="W8" s="317"/>
      <c r="X8" s="317"/>
      <c r="Y8" s="317"/>
      <c r="Z8" s="317"/>
      <c r="AA8" s="317"/>
    </row>
    <row r="9" spans="1:28" ht="19.5" customHeight="1">
      <c r="A9" s="168"/>
      <c r="B9" s="171"/>
      <c r="C9" s="51"/>
      <c r="D9" s="51"/>
      <c r="E9" s="51"/>
      <c r="F9" s="51"/>
      <c r="G9" s="51"/>
      <c r="H9" s="166"/>
      <c r="I9" s="166"/>
      <c r="J9" s="166"/>
      <c r="K9" s="175" t="s">
        <v>58</v>
      </c>
      <c r="L9" s="176"/>
      <c r="M9" s="176"/>
      <c r="N9" s="176"/>
      <c r="O9" s="176"/>
      <c r="R9" s="322" t="s">
        <v>6</v>
      </c>
      <c r="S9" s="319"/>
      <c r="T9" s="317"/>
      <c r="U9" s="321">
        <f>VLOOKUP($A$1,Data!$A$34:$J$47,6,FALSE)</f>
        <v>0.93</v>
      </c>
      <c r="V9" s="317"/>
      <c r="W9" s="317"/>
      <c r="X9" s="317"/>
      <c r="Y9" s="317"/>
      <c r="Z9" s="317"/>
      <c r="AA9" s="317"/>
    </row>
    <row r="10" spans="1:28" ht="19.5" customHeight="1">
      <c r="B10" s="165"/>
      <c r="C10" s="165"/>
      <c r="D10" s="165"/>
      <c r="E10" s="166"/>
      <c r="F10" s="166"/>
      <c r="G10" s="166"/>
      <c r="H10" s="166"/>
      <c r="I10" s="166"/>
      <c r="J10" s="166"/>
      <c r="K10" s="177" t="s">
        <v>59</v>
      </c>
      <c r="L10" s="176"/>
      <c r="M10" s="176"/>
      <c r="N10" s="176"/>
      <c r="O10" s="176"/>
      <c r="R10" s="320"/>
      <c r="S10" s="319"/>
      <c r="T10" s="317"/>
      <c r="U10" s="317"/>
      <c r="V10" s="323">
        <f>VLOOKUP($A$1,Data!$A$34:$J$47,7,FALSE)</f>
        <v>0.88</v>
      </c>
      <c r="W10" s="317"/>
      <c r="X10" s="317"/>
      <c r="Y10" s="317"/>
      <c r="Z10" s="317"/>
      <c r="AA10" s="317"/>
    </row>
    <row r="11" spans="1:28" ht="19.5" customHeight="1">
      <c r="B11" s="51"/>
      <c r="C11" s="51"/>
      <c r="D11" s="314"/>
      <c r="E11" s="314"/>
      <c r="F11" s="315"/>
      <c r="G11" s="315"/>
      <c r="H11" s="166"/>
      <c r="I11" s="166"/>
      <c r="J11" s="166"/>
      <c r="K11" s="175" t="s">
        <v>215</v>
      </c>
      <c r="L11" s="176"/>
      <c r="M11" s="176"/>
      <c r="N11" s="176"/>
      <c r="O11" s="176"/>
      <c r="R11" s="324"/>
      <c r="S11" s="319"/>
      <c r="T11" s="317"/>
      <c r="U11" s="317"/>
      <c r="V11" s="317"/>
      <c r="W11" s="317"/>
      <c r="X11" s="317"/>
      <c r="Y11" s="317"/>
      <c r="Z11" s="317"/>
      <c r="AA11" s="317"/>
    </row>
    <row r="12" spans="1:28" ht="19.5" customHeight="1">
      <c r="B12" s="165"/>
      <c r="C12" s="165"/>
      <c r="D12" s="165"/>
      <c r="E12" s="166"/>
      <c r="F12" s="166"/>
      <c r="G12" s="166"/>
      <c r="H12" s="166"/>
      <c r="I12" s="166"/>
      <c r="J12" s="166"/>
      <c r="L12" s="176"/>
      <c r="M12" s="176"/>
      <c r="N12" s="176"/>
      <c r="O12" s="176"/>
      <c r="R12" s="320"/>
      <c r="S12" s="319"/>
      <c r="T12" s="321">
        <f>VLOOKUP($A$1,Data!$A$34:$J$47,8,FALSE)</f>
        <v>0.93</v>
      </c>
      <c r="U12" s="317"/>
      <c r="V12" s="317"/>
      <c r="W12" s="317"/>
      <c r="X12" s="317"/>
      <c r="Y12" s="317"/>
      <c r="Z12" s="317"/>
      <c r="AA12" s="317"/>
    </row>
    <row r="13" spans="1:28" ht="19.5" customHeight="1">
      <c r="B13" s="165"/>
      <c r="C13" s="165"/>
      <c r="D13" s="165"/>
      <c r="E13" s="166"/>
      <c r="F13" s="166"/>
      <c r="G13" s="166"/>
      <c r="H13" s="166"/>
      <c r="I13" s="166"/>
      <c r="J13" s="166"/>
      <c r="K13" s="163"/>
      <c r="L13" s="176"/>
      <c r="M13" s="176"/>
      <c r="N13" s="176"/>
      <c r="O13" s="176"/>
      <c r="R13" s="322" t="s">
        <v>7</v>
      </c>
      <c r="S13" s="319"/>
      <c r="T13" s="317"/>
      <c r="U13" s="321">
        <f>VLOOKUP($A$1,Data!$A$34:$J$47,9,FALSE)</f>
        <v>0.93</v>
      </c>
      <c r="V13" s="317"/>
      <c r="W13" s="317"/>
      <c r="X13" s="317"/>
      <c r="Y13" s="317"/>
      <c r="Z13" s="317"/>
      <c r="AA13" s="317"/>
    </row>
    <row r="14" spans="1:28" ht="19.5" customHeight="1">
      <c r="A14" s="165"/>
      <c r="B14" s="165"/>
      <c r="C14" s="165"/>
      <c r="D14" s="165"/>
      <c r="E14" s="166"/>
      <c r="F14" s="166"/>
      <c r="G14" s="166"/>
      <c r="H14" s="166"/>
      <c r="I14" s="166"/>
      <c r="J14" s="166"/>
      <c r="K14" s="178"/>
      <c r="L14" s="176"/>
      <c r="M14" s="176"/>
      <c r="N14" s="163"/>
      <c r="R14" s="320"/>
      <c r="S14" s="319"/>
      <c r="T14" s="317"/>
      <c r="U14" s="317"/>
      <c r="V14" s="323"/>
      <c r="W14" s="325">
        <f>IF(AA14&gt;=0.85,AA14,"")</f>
        <v>0.86</v>
      </c>
      <c r="X14" s="325" t="str">
        <f>IF(AA14&gt;=0.75,IF(AA14&lt;=0.84, AA14,""),"")</f>
        <v/>
      </c>
      <c r="Y14" s="326" t="str">
        <f>IF(AA14&gt;=0.65,IF(AA14&lt;=0.74, AA14,""),"")</f>
        <v/>
      </c>
      <c r="Z14" s="326" t="str">
        <f>IF(AA14&lt;0.65,AA14,"")</f>
        <v/>
      </c>
      <c r="AA14" s="323">
        <f>VLOOKUP($A$1,Data!$A$34:$J$47,10,FALSE)</f>
        <v>0.86</v>
      </c>
      <c r="AB14" s="316"/>
    </row>
    <row r="15" spans="1:28" ht="16.5">
      <c r="A15" s="360" t="s">
        <v>9</v>
      </c>
      <c r="B15" s="360"/>
      <c r="C15" s="360"/>
      <c r="D15" s="360"/>
      <c r="E15" s="360"/>
      <c r="F15" s="360"/>
      <c r="G15" s="360"/>
      <c r="H15" s="360"/>
      <c r="I15" s="360"/>
      <c r="J15" s="179"/>
      <c r="R15" s="317"/>
      <c r="S15" s="319">
        <v>0.85918987423169879</v>
      </c>
      <c r="T15" s="317"/>
      <c r="U15" s="317"/>
      <c r="V15" s="317"/>
      <c r="W15" s="317"/>
      <c r="X15" s="317"/>
      <c r="Y15" s="317"/>
      <c r="Z15" s="317"/>
      <c r="AA15" s="317"/>
    </row>
    <row r="16" spans="1:28" ht="6" customHeight="1">
      <c r="I16" s="180"/>
      <c r="J16" s="180"/>
    </row>
    <row r="17" spans="1:16" ht="27" customHeight="1">
      <c r="A17" s="159" t="s">
        <v>10</v>
      </c>
      <c r="B17" s="159"/>
      <c r="C17" s="181" t="s">
        <v>11</v>
      </c>
      <c r="D17" s="181"/>
      <c r="E17" s="181" t="s">
        <v>12</v>
      </c>
      <c r="F17" s="181"/>
      <c r="G17" s="181" t="s">
        <v>13</v>
      </c>
      <c r="H17" s="182"/>
      <c r="I17" s="159" t="s">
        <v>14</v>
      </c>
      <c r="J17" s="183"/>
      <c r="K17" s="337"/>
      <c r="L17" s="182"/>
      <c r="M17" s="159" t="s">
        <v>15</v>
      </c>
      <c r="N17" s="183"/>
      <c r="O17" s="183"/>
      <c r="P17" s="184"/>
    </row>
    <row r="18" spans="1:16" ht="19.5" customHeight="1">
      <c r="A18" s="185"/>
      <c r="B18" s="185"/>
      <c r="C18" s="186"/>
      <c r="D18" s="186"/>
      <c r="E18" s="186"/>
      <c r="F18" s="186"/>
      <c r="G18" s="186"/>
      <c r="H18" s="187"/>
      <c r="I18" s="185" t="s">
        <v>155</v>
      </c>
      <c r="J18" s="185"/>
      <c r="K18" s="338">
        <f>VLOOKUP($A$1,Data!$A$17:$F$30,2,FALSE)</f>
        <v>0.96902226520000001</v>
      </c>
      <c r="L18" s="187"/>
      <c r="M18" s="188" t="s">
        <v>16</v>
      </c>
      <c r="N18" s="185"/>
      <c r="O18" s="328">
        <f>VLOOKUP($A$1,Data!$H$17:$M$30,2,FALSE)</f>
        <v>0.25891855720000001</v>
      </c>
      <c r="P18" s="184"/>
    </row>
    <row r="19" spans="1:16" ht="19.5" customHeight="1">
      <c r="A19" s="185" t="s">
        <v>152</v>
      </c>
      <c r="B19" s="185"/>
      <c r="C19" s="328">
        <f>VLOOKUP($A$1,Data!$H$1:$Q$14,2,FALSE)</f>
        <v>0.24038026260000001</v>
      </c>
      <c r="D19" s="328"/>
      <c r="E19" s="328">
        <f>VLOOKUP($A$1,Data!$H$1:$Q$14,3,FALSE)</f>
        <v>0.2213671344</v>
      </c>
      <c r="F19" s="328"/>
      <c r="G19" s="328">
        <f>VLOOKUP($A$1,Data!$H$1:$Q$14,4,FALSE)</f>
        <v>0.461747397</v>
      </c>
      <c r="H19" s="187"/>
      <c r="I19" s="185" t="s">
        <v>156</v>
      </c>
      <c r="J19" s="185"/>
      <c r="K19" s="338">
        <f>VLOOKUP($A$1,Data!$A$17:$F$30,3,FALSE)</f>
        <v>6.0503388E-3</v>
      </c>
      <c r="L19" s="187"/>
      <c r="M19" s="188"/>
      <c r="N19" s="185"/>
      <c r="O19" s="328">
        <f>VLOOKUP($A$1,Data!$H$17:$M$30,3,FALSE)</f>
        <v>0.25152845130000001</v>
      </c>
      <c r="P19" s="184"/>
    </row>
    <row r="20" spans="1:16" ht="19.5" customHeight="1">
      <c r="A20" s="185" t="s">
        <v>153</v>
      </c>
      <c r="B20" s="185"/>
      <c r="C20" s="328">
        <f>VLOOKUP($A$1,Data!$H$1:$Q$14,5,FALSE)</f>
        <v>0.22566772299999999</v>
      </c>
      <c r="D20" s="328"/>
      <c r="E20" s="328">
        <f>VLOOKUP($A$1,Data!$H$1:$Q$14,6,FALSE)</f>
        <v>0.31258488000000001</v>
      </c>
      <c r="F20" s="328"/>
      <c r="G20" s="328">
        <f>VLOOKUP($A$1,Data!$H$1:$Q$14,7,FALSE)</f>
        <v>0.538252603</v>
      </c>
      <c r="H20" s="187"/>
      <c r="I20" s="185" t="s">
        <v>157</v>
      </c>
      <c r="J20" s="185"/>
      <c r="K20" s="338">
        <f>VLOOKUP($A$1,Data!$A$17:$F$30,4,FALSE)</f>
        <v>1.0890609900000001E-2</v>
      </c>
      <c r="L20" s="187"/>
      <c r="M20" s="188"/>
      <c r="N20" s="185"/>
      <c r="O20" s="328">
        <f>VLOOKUP($A$1,Data!$H$17:$M$30,4,FALSE)</f>
        <v>0.15061744329999999</v>
      </c>
      <c r="P20" s="184"/>
    </row>
    <row r="21" spans="1:16" ht="19.5" customHeight="1">
      <c r="B21" s="185"/>
      <c r="C21" s="52"/>
      <c r="D21" s="52"/>
      <c r="E21" s="52"/>
      <c r="F21" s="52"/>
      <c r="G21" s="52"/>
      <c r="H21" s="187"/>
      <c r="I21" s="185" t="s">
        <v>158</v>
      </c>
      <c r="J21" s="185"/>
      <c r="K21" s="338">
        <f>VLOOKUP($A$1,Data!$A$17:$F$30,5,FALSE)</f>
        <v>1.11326234E-2</v>
      </c>
      <c r="L21" s="187"/>
      <c r="M21" s="188"/>
      <c r="N21" s="185"/>
      <c r="O21" s="328">
        <f>VLOOKUP($A$1,Data!$H$17:$M$30,5,FALSE)</f>
        <v>0.1403727401</v>
      </c>
      <c r="P21" s="184"/>
    </row>
    <row r="22" spans="1:16" ht="19.5" customHeight="1">
      <c r="A22" s="189" t="s">
        <v>154</v>
      </c>
      <c r="B22" s="189"/>
      <c r="C22" s="329">
        <f>VLOOKUP($A$1,Data!$H$1:$Q$14,8,FALSE)</f>
        <v>0.46604798549999998</v>
      </c>
      <c r="D22" s="329"/>
      <c r="E22" s="329">
        <f>VLOOKUP($A$1,Data!$H$1:$Q$14,9,FALSE)</f>
        <v>0.53395201449999996</v>
      </c>
      <c r="F22" s="329"/>
      <c r="G22" s="329">
        <f>VLOOKUP($A$1,Data!$H$1:$Q$14,10,FALSE)</f>
        <v>1</v>
      </c>
      <c r="H22" s="187"/>
      <c r="I22" s="185" t="s">
        <v>159</v>
      </c>
      <c r="J22" s="185"/>
      <c r="K22" s="338">
        <f>VLOOKUP($A$1,Data!$A$17:$F$30,6,FALSE)</f>
        <v>2.9041625999999998E-3</v>
      </c>
      <c r="L22" s="187"/>
      <c r="M22" s="188" t="s">
        <v>17</v>
      </c>
      <c r="N22" s="185"/>
      <c r="O22" s="328">
        <f>VLOOKUP($A$1,Data!$H$17:$M$30,6,FALSE)</f>
        <v>0.19856280809999999</v>
      </c>
      <c r="P22" s="184"/>
    </row>
    <row r="23" spans="1:16" ht="9.75" customHeight="1">
      <c r="A23" s="190"/>
      <c r="B23" s="190"/>
      <c r="C23" s="190"/>
      <c r="D23" s="190"/>
      <c r="E23" s="191"/>
      <c r="F23" s="191"/>
      <c r="G23" s="191"/>
      <c r="H23" s="187"/>
      <c r="I23" s="190"/>
      <c r="J23" s="190"/>
      <c r="K23" s="192"/>
      <c r="L23" s="187"/>
      <c r="M23" s="193"/>
      <c r="N23" s="190"/>
      <c r="O23" s="191"/>
      <c r="P23" s="184"/>
    </row>
    <row r="24" spans="1:16" ht="6.75" customHeight="1">
      <c r="A24" s="146"/>
      <c r="B24" s="146"/>
      <c r="C24" s="146"/>
      <c r="D24" s="146"/>
      <c r="E24" s="194"/>
      <c r="F24" s="194"/>
      <c r="G24" s="194"/>
      <c r="H24" s="194"/>
      <c r="I24" s="179"/>
      <c r="J24" s="179"/>
      <c r="K24" s="184"/>
      <c r="L24" s="184"/>
      <c r="M24" s="184"/>
      <c r="N24" s="184"/>
      <c r="O24" s="184"/>
    </row>
    <row r="25" spans="1:16" ht="18">
      <c r="A25" s="195" t="s">
        <v>216</v>
      </c>
      <c r="B25" s="195"/>
      <c r="C25" s="195"/>
      <c r="D25" s="196"/>
    </row>
    <row r="26" spans="1:16" ht="6.75" customHeight="1">
      <c r="E26" s="197"/>
      <c r="F26" s="197"/>
      <c r="G26" s="197"/>
      <c r="H26" s="197"/>
      <c r="I26" s="197"/>
      <c r="J26" s="197"/>
    </row>
    <row r="27" spans="1:16" s="149" customFormat="1" ht="45">
      <c r="A27" s="198" t="s">
        <v>217</v>
      </c>
      <c r="B27" s="198"/>
      <c r="C27" s="198"/>
      <c r="D27" s="198"/>
      <c r="E27" s="361" t="s">
        <v>0</v>
      </c>
      <c r="F27" s="361"/>
      <c r="G27" s="361"/>
      <c r="H27" s="361"/>
      <c r="I27" s="361"/>
      <c r="J27" s="361"/>
      <c r="K27" s="361"/>
      <c r="L27" s="199"/>
      <c r="M27" s="200" t="s">
        <v>218</v>
      </c>
      <c r="N27" s="200"/>
      <c r="O27" s="201" t="s">
        <v>219</v>
      </c>
      <c r="P27" s="202"/>
    </row>
    <row r="28" spans="1:16" s="149" customFormat="1" ht="15.75">
      <c r="A28" s="203" t="s">
        <v>220</v>
      </c>
      <c r="B28" s="203"/>
      <c r="C28" s="204"/>
      <c r="D28" s="204"/>
      <c r="E28" s="355"/>
      <c r="F28" s="355"/>
      <c r="G28" s="355"/>
      <c r="H28" s="355"/>
      <c r="I28" s="355"/>
      <c r="J28" s="355"/>
      <c r="K28" s="355"/>
      <c r="L28" s="205"/>
      <c r="M28" s="339">
        <f>VLOOKUP($A$1,Data!$A$98:$AA$112,2,FALSE)</f>
        <v>0.97</v>
      </c>
      <c r="N28" s="206"/>
      <c r="O28" s="164">
        <v>0.90758327427356489</v>
      </c>
      <c r="P28" s="207"/>
    </row>
    <row r="29" spans="1:16" s="149" customFormat="1" ht="18.75" customHeight="1">
      <c r="A29" s="204" t="s">
        <v>221</v>
      </c>
      <c r="B29" s="204"/>
      <c r="C29" s="204"/>
      <c r="D29" s="204"/>
      <c r="E29" s="354" t="s">
        <v>222</v>
      </c>
      <c r="F29" s="354"/>
      <c r="G29" s="354"/>
      <c r="H29" s="354"/>
      <c r="I29" s="354"/>
      <c r="J29" s="354"/>
      <c r="K29" s="354"/>
      <c r="L29" s="205"/>
      <c r="M29" s="339" t="str">
        <f>VLOOKUP($A$1,Data!$A$98:$AA$112,3,FALSE)</f>
        <v>*</v>
      </c>
      <c r="N29" s="206"/>
      <c r="O29" s="164">
        <v>0.85905567300916141</v>
      </c>
      <c r="P29" s="207"/>
    </row>
    <row r="30" spans="1:16" s="149" customFormat="1" ht="18.75" customHeight="1">
      <c r="A30" s="204"/>
      <c r="B30" s="204"/>
      <c r="C30" s="204"/>
      <c r="D30" s="204"/>
      <c r="E30" s="354" t="s">
        <v>223</v>
      </c>
      <c r="F30" s="354"/>
      <c r="G30" s="354"/>
      <c r="H30" s="354"/>
      <c r="I30" s="354"/>
      <c r="J30" s="354"/>
      <c r="K30" s="354"/>
      <c r="L30" s="205"/>
      <c r="M30" s="339" t="str">
        <f>VLOOKUP($A$1,Data!$A$98:$AA$112,4,FALSE)</f>
        <v>n/a</v>
      </c>
      <c r="N30" s="206"/>
      <c r="O30" s="164">
        <v>0.8036880522474068</v>
      </c>
      <c r="P30" s="207"/>
    </row>
    <row r="31" spans="1:16" s="149" customFormat="1" ht="18.75" customHeight="1">
      <c r="A31" s="208"/>
      <c r="B31" s="208"/>
      <c r="C31" s="208"/>
      <c r="D31" s="208"/>
      <c r="E31" s="354" t="s">
        <v>224</v>
      </c>
      <c r="F31" s="354"/>
      <c r="G31" s="354"/>
      <c r="H31" s="354"/>
      <c r="I31" s="354"/>
      <c r="J31" s="354"/>
      <c r="K31" s="354"/>
      <c r="L31" s="205"/>
      <c r="M31" s="339">
        <f>VLOOKUP($A$1,Data!$A$98:$AA$112,5,FALSE)</f>
        <v>0.88</v>
      </c>
      <c r="N31" s="206"/>
      <c r="O31" s="164">
        <v>0.82281675921251896</v>
      </c>
      <c r="P31" s="207"/>
    </row>
    <row r="32" spans="1:16" s="149" customFormat="1" ht="18.75" customHeight="1">
      <c r="A32" s="208"/>
      <c r="B32" s="208"/>
      <c r="C32" s="208"/>
      <c r="D32" s="208"/>
      <c r="E32" s="354" t="s">
        <v>225</v>
      </c>
      <c r="F32" s="354"/>
      <c r="G32" s="354"/>
      <c r="H32" s="354"/>
      <c r="I32" s="354"/>
      <c r="J32" s="354"/>
      <c r="K32" s="354"/>
      <c r="L32" s="205"/>
      <c r="M32" s="339">
        <f>VLOOKUP($A$1,Data!$A$98:$AA$112,6,FALSE)</f>
        <v>0.86</v>
      </c>
      <c r="N32" s="206"/>
      <c r="O32" s="164">
        <v>0.83681046676096182</v>
      </c>
      <c r="P32" s="207"/>
    </row>
    <row r="33" spans="1:16" s="149" customFormat="1" ht="18.75" customHeight="1">
      <c r="A33" s="208"/>
      <c r="B33" s="208"/>
      <c r="C33" s="208"/>
      <c r="D33" s="208"/>
      <c r="E33" s="354" t="s">
        <v>226</v>
      </c>
      <c r="F33" s="354"/>
      <c r="G33" s="354"/>
      <c r="H33" s="354"/>
      <c r="I33" s="354"/>
      <c r="J33" s="354"/>
      <c r="K33" s="354"/>
      <c r="L33" s="205"/>
      <c r="M33" s="339">
        <f>VLOOKUP($A$1,Data!$A$98:$AA$112,7,FALSE)</f>
        <v>0.85</v>
      </c>
      <c r="N33" s="206"/>
      <c r="O33" s="164">
        <v>0.84626961943668033</v>
      </c>
      <c r="P33" s="207"/>
    </row>
    <row r="34" spans="1:16" s="149" customFormat="1" ht="18.75" customHeight="1">
      <c r="A34" s="208"/>
      <c r="B34" s="208"/>
      <c r="C34" s="208"/>
      <c r="D34" s="208"/>
      <c r="E34" s="354" t="s">
        <v>227</v>
      </c>
      <c r="F34" s="354"/>
      <c r="G34" s="354"/>
      <c r="H34" s="354"/>
      <c r="I34" s="354"/>
      <c r="J34" s="354"/>
      <c r="K34" s="354"/>
      <c r="L34" s="205"/>
      <c r="M34" s="339">
        <f>VLOOKUP($A$1,Data!$A$98:$AA$112,8,FALSE)</f>
        <v>0.8</v>
      </c>
      <c r="N34" s="206"/>
      <c r="O34" s="164">
        <v>0.91186839012925969</v>
      </c>
      <c r="P34" s="207"/>
    </row>
    <row r="35" spans="1:16" s="149" customFormat="1" ht="18.75" customHeight="1">
      <c r="A35" s="208"/>
      <c r="B35" s="208"/>
      <c r="C35" s="208"/>
      <c r="D35" s="208"/>
      <c r="E35" s="354" t="s">
        <v>228</v>
      </c>
      <c r="F35" s="354"/>
      <c r="G35" s="354"/>
      <c r="H35" s="354"/>
      <c r="I35" s="354"/>
      <c r="J35" s="354"/>
      <c r="K35" s="354"/>
      <c r="L35" s="205"/>
      <c r="M35" s="339" t="str">
        <f>VLOOKUP($A$1,Data!$A$98:$AA$112,9,FALSE)</f>
        <v>n/a</v>
      </c>
      <c r="N35" s="206"/>
      <c r="O35" s="164">
        <v>0.97671925256547709</v>
      </c>
      <c r="P35" s="207"/>
    </row>
    <row r="36" spans="1:16" s="149" customFormat="1" ht="18.75" customHeight="1">
      <c r="A36" s="204" t="s">
        <v>229</v>
      </c>
      <c r="B36" s="208"/>
      <c r="C36" s="208"/>
      <c r="D36" s="208"/>
      <c r="E36" s="354" t="s">
        <v>230</v>
      </c>
      <c r="F36" s="354"/>
      <c r="G36" s="354"/>
      <c r="H36" s="354"/>
      <c r="I36" s="354"/>
      <c r="J36" s="354"/>
      <c r="K36" s="354"/>
      <c r="L36" s="205"/>
      <c r="M36" s="339">
        <f>VLOOKUP($A$1,Data!$A$98:$AA$112,10,FALSE)</f>
        <v>0.8</v>
      </c>
      <c r="N36" s="206"/>
      <c r="O36" s="164">
        <v>0.79957237147903693</v>
      </c>
      <c r="P36" s="207"/>
    </row>
    <row r="37" spans="1:16" s="149" customFormat="1" ht="18.75" customHeight="1">
      <c r="A37" s="204"/>
      <c r="B37" s="208"/>
      <c r="C37" s="208"/>
      <c r="D37" s="208"/>
      <c r="E37" s="354" t="s">
        <v>222</v>
      </c>
      <c r="F37" s="354"/>
      <c r="G37" s="354"/>
      <c r="H37" s="354"/>
      <c r="I37" s="354"/>
      <c r="J37" s="354"/>
      <c r="K37" s="354"/>
      <c r="L37" s="205"/>
      <c r="M37" s="339">
        <f>VLOOKUP($A$1,Data!$A$98:$AA$112,11,FALSE)</f>
        <v>0.85</v>
      </c>
      <c r="N37" s="206"/>
      <c r="O37" s="164">
        <v>0.84252183406113534</v>
      </c>
      <c r="P37" s="207"/>
    </row>
    <row r="38" spans="1:16" s="149" customFormat="1" ht="18.75" customHeight="1">
      <c r="A38" s="208"/>
      <c r="B38" s="208"/>
      <c r="C38" s="208"/>
      <c r="D38" s="208"/>
      <c r="E38" s="354" t="s">
        <v>223</v>
      </c>
      <c r="F38" s="354"/>
      <c r="G38" s="354"/>
      <c r="H38" s="354"/>
      <c r="I38" s="354"/>
      <c r="J38" s="354"/>
      <c r="K38" s="354"/>
      <c r="L38" s="205"/>
      <c r="M38" s="339">
        <f>VLOOKUP($A$1,Data!$A$98:$AA$112,12,FALSE)</f>
        <v>0.95</v>
      </c>
      <c r="N38" s="206"/>
      <c r="O38" s="164">
        <v>0.93167342211928195</v>
      </c>
      <c r="P38" s="207"/>
    </row>
    <row r="39" spans="1:16" s="149" customFormat="1" ht="18.75" customHeight="1">
      <c r="A39" s="208"/>
      <c r="B39" s="208"/>
      <c r="C39" s="208"/>
      <c r="D39" s="208"/>
      <c r="E39" s="354" t="s">
        <v>224</v>
      </c>
      <c r="F39" s="354"/>
      <c r="G39" s="354"/>
      <c r="H39" s="354"/>
      <c r="I39" s="354"/>
      <c r="J39" s="354"/>
      <c r="K39" s="354"/>
      <c r="L39" s="205"/>
      <c r="M39" s="339">
        <f>VLOOKUP($A$1,Data!$A$98:$AA$112,13,FALSE)</f>
        <v>0.78</v>
      </c>
      <c r="N39" s="206"/>
      <c r="O39" s="164">
        <v>0.77210056772100566</v>
      </c>
      <c r="P39" s="207"/>
    </row>
    <row r="40" spans="1:16" s="149" customFormat="1" ht="18.75" customHeight="1">
      <c r="A40" s="208"/>
      <c r="B40" s="208"/>
      <c r="C40" s="208"/>
      <c r="D40" s="208"/>
      <c r="E40" s="354" t="s">
        <v>225</v>
      </c>
      <c r="F40" s="354"/>
      <c r="G40" s="354"/>
      <c r="H40" s="354"/>
      <c r="I40" s="354"/>
      <c r="J40" s="354"/>
      <c r="K40" s="354"/>
      <c r="L40" s="205"/>
      <c r="M40" s="339">
        <f>VLOOKUP($A$1,Data!$A$98:$AA$112,14,FALSE)</f>
        <v>0.76</v>
      </c>
      <c r="N40" s="206"/>
      <c r="O40" s="164">
        <v>0.75681896650937963</v>
      </c>
      <c r="P40" s="207"/>
    </row>
    <row r="41" spans="1:16" s="149" customFormat="1" ht="18.75" customHeight="1">
      <c r="A41" s="208"/>
      <c r="B41" s="208"/>
      <c r="C41" s="208"/>
      <c r="D41" s="208"/>
      <c r="E41" s="354" t="s">
        <v>226</v>
      </c>
      <c r="F41" s="354"/>
      <c r="G41" s="354"/>
      <c r="H41" s="354"/>
      <c r="I41" s="354"/>
      <c r="J41" s="354"/>
      <c r="K41" s="354"/>
      <c r="L41" s="205"/>
      <c r="M41" s="339">
        <f>VLOOKUP($A$1,Data!$A$98:$AA$112,15,FALSE)</f>
        <v>0.86</v>
      </c>
      <c r="N41" s="206"/>
      <c r="O41" s="164">
        <v>0.8580261315912272</v>
      </c>
      <c r="P41" s="207"/>
    </row>
    <row r="42" spans="1:16" s="149" customFormat="1" ht="18.75" customHeight="1">
      <c r="A42" s="208"/>
      <c r="B42" s="208"/>
      <c r="C42" s="208"/>
      <c r="D42" s="208"/>
      <c r="E42" s="359" t="s">
        <v>231</v>
      </c>
      <c r="F42" s="354"/>
      <c r="G42" s="354"/>
      <c r="H42" s="354"/>
      <c r="I42" s="354"/>
      <c r="J42" s="354"/>
      <c r="K42" s="354"/>
      <c r="L42" s="205"/>
      <c r="M42" s="339">
        <f>VLOOKUP($A$1,Data!$A$98:$AA$112,16,FALSE)</f>
        <v>0.88</v>
      </c>
      <c r="N42" s="206"/>
      <c r="O42" s="164">
        <v>0.90770962296004498</v>
      </c>
      <c r="P42" s="207"/>
    </row>
    <row r="43" spans="1:16" s="149" customFormat="1" ht="18.75" customHeight="1">
      <c r="A43" s="208"/>
      <c r="B43" s="208"/>
      <c r="C43" s="208"/>
      <c r="D43" s="208"/>
      <c r="E43" s="354" t="s">
        <v>228</v>
      </c>
      <c r="F43" s="354"/>
      <c r="G43" s="354"/>
      <c r="H43" s="354"/>
      <c r="I43" s="354"/>
      <c r="J43" s="354"/>
      <c r="K43" s="354"/>
      <c r="L43" s="205"/>
      <c r="M43" s="339">
        <f>VLOOKUP($A$1,Data!$A$98:$AA$112,17,FALSE)</f>
        <v>0.94</v>
      </c>
      <c r="N43" s="206"/>
      <c r="O43" s="164">
        <v>0.88861013547415957</v>
      </c>
      <c r="P43" s="207"/>
    </row>
    <row r="44" spans="1:16" s="149" customFormat="1" ht="18.75" customHeight="1">
      <c r="A44" s="204" t="s">
        <v>232</v>
      </c>
      <c r="B44" s="208"/>
      <c r="C44" s="208"/>
      <c r="D44" s="208"/>
      <c r="E44" s="354" t="s">
        <v>233</v>
      </c>
      <c r="F44" s="354"/>
      <c r="G44" s="354"/>
      <c r="H44" s="354"/>
      <c r="I44" s="354"/>
      <c r="J44" s="354"/>
      <c r="K44" s="354"/>
      <c r="L44" s="205"/>
      <c r="M44" s="339">
        <f>VLOOKUP($A$1,Data!$A$98:$AA$112,18,FALSE)</f>
        <v>0.72</v>
      </c>
      <c r="N44" s="206"/>
      <c r="O44" s="164">
        <v>0.83688438700663637</v>
      </c>
      <c r="P44" s="207"/>
    </row>
    <row r="45" spans="1:16" s="149" customFormat="1" ht="18.75" customHeight="1">
      <c r="A45" s="204"/>
      <c r="B45" s="208"/>
      <c r="C45" s="208"/>
      <c r="D45" s="208"/>
      <c r="E45" s="354" t="s">
        <v>222</v>
      </c>
      <c r="F45" s="354"/>
      <c r="G45" s="354"/>
      <c r="H45" s="354"/>
      <c r="I45" s="354"/>
      <c r="J45" s="354"/>
      <c r="K45" s="354"/>
      <c r="L45" s="205"/>
      <c r="M45" s="339">
        <f>VLOOKUP($A$1,Data!$A$98:$AA$112,19,FALSE)</f>
        <v>0.77</v>
      </c>
      <c r="N45" s="206"/>
      <c r="O45" s="164">
        <v>0.83156404812455764</v>
      </c>
      <c r="P45" s="207"/>
    </row>
    <row r="46" spans="1:16" s="149" customFormat="1" ht="18.75" customHeight="1">
      <c r="A46" s="208"/>
      <c r="B46" s="208"/>
      <c r="C46" s="208"/>
      <c r="D46" s="208"/>
      <c r="E46" s="354" t="s">
        <v>223</v>
      </c>
      <c r="F46" s="354"/>
      <c r="G46" s="354"/>
      <c r="H46" s="354"/>
      <c r="I46" s="354"/>
      <c r="J46" s="354"/>
      <c r="K46" s="354"/>
      <c r="L46" s="205"/>
      <c r="M46" s="339">
        <f>VLOOKUP($A$1,Data!$A$98:$AA$112,20,FALSE)</f>
        <v>0.96</v>
      </c>
      <c r="N46" s="206"/>
      <c r="O46" s="164">
        <v>0.91496062992125982</v>
      </c>
      <c r="P46" s="207"/>
    </row>
    <row r="47" spans="1:16" s="149" customFormat="1" ht="18.75" customHeight="1">
      <c r="A47" s="208"/>
      <c r="B47" s="208"/>
      <c r="D47" s="208"/>
      <c r="E47" s="354" t="s">
        <v>224</v>
      </c>
      <c r="F47" s="354"/>
      <c r="G47" s="354"/>
      <c r="H47" s="354"/>
      <c r="I47" s="354"/>
      <c r="J47" s="354"/>
      <c r="K47" s="354"/>
      <c r="L47" s="205"/>
      <c r="M47" s="339">
        <f>VLOOKUP($A$1,Data!$A$98:$AA$112,21,FALSE)</f>
        <v>0.68</v>
      </c>
      <c r="N47" s="206"/>
      <c r="O47" s="164">
        <v>0.80150976909413851</v>
      </c>
      <c r="P47" s="207"/>
    </row>
    <row r="48" spans="1:16" s="149" customFormat="1" ht="18.75" customHeight="1">
      <c r="A48" s="208"/>
      <c r="B48" s="208"/>
      <c r="C48" s="208"/>
      <c r="D48" s="208"/>
      <c r="E48" s="354" t="s">
        <v>225</v>
      </c>
      <c r="F48" s="354"/>
      <c r="G48" s="354"/>
      <c r="H48" s="354"/>
      <c r="I48" s="354"/>
      <c r="J48" s="354"/>
      <c r="K48" s="354"/>
      <c r="L48" s="205"/>
      <c r="M48" s="339">
        <f>VLOOKUP($A$1,Data!$A$98:$AA$112,22,FALSE)</f>
        <v>0.83</v>
      </c>
      <c r="N48" s="206"/>
      <c r="O48" s="164">
        <v>0.8284329391711942</v>
      </c>
      <c r="P48" s="207"/>
    </row>
    <row r="49" spans="1:21" s="149" customFormat="1" ht="18.75" customHeight="1">
      <c r="A49" s="208"/>
      <c r="B49" s="208"/>
      <c r="C49" s="208"/>
      <c r="D49" s="208"/>
      <c r="E49" s="354" t="s">
        <v>226</v>
      </c>
      <c r="F49" s="354"/>
      <c r="G49" s="354"/>
      <c r="H49" s="354"/>
      <c r="I49" s="354"/>
      <c r="J49" s="354"/>
      <c r="K49" s="354"/>
      <c r="L49" s="205"/>
      <c r="M49" s="339">
        <f>VLOOKUP($A$1,Data!$A$98:$AA$112,23,FALSE)</f>
        <v>0.91</v>
      </c>
      <c r="N49" s="206"/>
      <c r="O49" s="164">
        <v>0.90816051710207379</v>
      </c>
      <c r="P49" s="207"/>
    </row>
    <row r="50" spans="1:21" s="149" customFormat="1" ht="18.75" customHeight="1">
      <c r="A50" s="208"/>
      <c r="B50" s="208"/>
      <c r="C50" s="208"/>
      <c r="D50" s="208"/>
      <c r="E50" s="354" t="s">
        <v>227</v>
      </c>
      <c r="F50" s="354"/>
      <c r="G50" s="354"/>
      <c r="H50" s="354"/>
      <c r="I50" s="354"/>
      <c r="J50" s="354"/>
      <c r="K50" s="354"/>
      <c r="L50" s="205"/>
      <c r="M50" s="339" t="str">
        <f>VLOOKUP($A$1,Data!$A$98:$AA$112,24,FALSE)</f>
        <v>n/a</v>
      </c>
      <c r="N50" s="206"/>
      <c r="O50" s="164">
        <v>0.93370165745856348</v>
      </c>
      <c r="P50" s="207"/>
    </row>
    <row r="51" spans="1:21" s="149" customFormat="1" ht="18.75" customHeight="1">
      <c r="A51" s="208"/>
      <c r="B51" s="208"/>
      <c r="C51" s="208"/>
      <c r="D51" s="208"/>
      <c r="E51" s="354" t="s">
        <v>228</v>
      </c>
      <c r="F51" s="354"/>
      <c r="G51" s="354"/>
      <c r="H51" s="354"/>
      <c r="I51" s="354"/>
      <c r="J51" s="354"/>
      <c r="K51" s="354"/>
      <c r="L51" s="205"/>
      <c r="M51" s="339">
        <f>VLOOKUP($A$1,Data!$A$98:$AA$112,25,FALSE)</f>
        <v>0.79</v>
      </c>
      <c r="N51" s="206"/>
      <c r="O51" s="164">
        <v>0.79484357805376515</v>
      </c>
      <c r="P51" s="207"/>
    </row>
    <row r="52" spans="1:21" s="149" customFormat="1" ht="18.75" customHeight="1">
      <c r="A52" s="204" t="s">
        <v>234</v>
      </c>
      <c r="B52" s="208"/>
      <c r="C52" s="208"/>
      <c r="D52" s="208"/>
      <c r="E52" s="355"/>
      <c r="F52" s="355"/>
      <c r="G52" s="355"/>
      <c r="H52" s="355"/>
      <c r="I52" s="355"/>
      <c r="J52" s="355"/>
      <c r="K52" s="355"/>
      <c r="L52" s="205"/>
      <c r="M52" s="339">
        <f>VLOOKUP($A$1,Data!$A$98:$AA$112,26,FALSE)</f>
        <v>0.52</v>
      </c>
      <c r="N52" s="206"/>
      <c r="O52" s="164">
        <v>0.88091006043370068</v>
      </c>
      <c r="P52" s="207"/>
      <c r="Q52" s="150"/>
      <c r="R52" s="150"/>
    </row>
    <row r="53" spans="1:21" s="149" customFormat="1" ht="18.75" customHeight="1">
      <c r="A53" s="209" t="s">
        <v>235</v>
      </c>
      <c r="B53" s="210"/>
      <c r="C53" s="210"/>
      <c r="D53" s="211"/>
      <c r="E53" s="356"/>
      <c r="F53" s="356"/>
      <c r="G53" s="356"/>
      <c r="H53" s="356"/>
      <c r="I53" s="356"/>
      <c r="J53" s="356"/>
      <c r="K53" s="356"/>
      <c r="L53" s="212"/>
      <c r="M53" s="340">
        <f>VLOOKUP($A$1,Data!$A$98:$AA$112,27,FALSE)</f>
        <v>0.95</v>
      </c>
      <c r="N53" s="213"/>
      <c r="O53" s="214">
        <v>0.97829181494661921</v>
      </c>
      <c r="P53" s="207"/>
      <c r="Q53" s="150"/>
      <c r="R53" s="150"/>
      <c r="S53" s="150"/>
      <c r="T53" s="150"/>
      <c r="U53" s="150"/>
    </row>
    <row r="54" spans="1:21" s="149" customFormat="1" ht="3" customHeight="1">
      <c r="A54" s="204"/>
      <c r="B54" s="204"/>
      <c r="C54" s="204"/>
      <c r="D54" s="204"/>
      <c r="E54" s="215"/>
      <c r="F54" s="215"/>
      <c r="G54" s="215"/>
      <c r="H54" s="215"/>
      <c r="I54" s="215"/>
      <c r="J54" s="215"/>
      <c r="K54" s="205"/>
      <c r="L54" s="205"/>
      <c r="M54" s="216" t="s">
        <v>46</v>
      </c>
      <c r="N54" s="217"/>
      <c r="O54" s="218"/>
      <c r="P54" s="207">
        <v>22</v>
      </c>
      <c r="Q54" s="150"/>
      <c r="R54" s="150"/>
      <c r="S54" s="150"/>
      <c r="T54" s="150"/>
      <c r="U54" s="150"/>
    </row>
    <row r="55" spans="1:21" ht="18.75" customHeight="1">
      <c r="O55" s="219" t="s">
        <v>78</v>
      </c>
    </row>
    <row r="56" spans="1:21" ht="9" customHeight="1">
      <c r="O56" s="220"/>
    </row>
    <row r="57" spans="1:21" ht="18.75" customHeight="1">
      <c r="A57" s="177" t="s">
        <v>236</v>
      </c>
      <c r="O57" s="220"/>
    </row>
    <row r="58" spans="1:21" ht="18.75" customHeight="1">
      <c r="A58" s="177" t="s">
        <v>237</v>
      </c>
      <c r="O58" s="220"/>
    </row>
    <row r="59" spans="1:21" ht="18.75" customHeight="1">
      <c r="A59" s="221" t="s">
        <v>61</v>
      </c>
      <c r="O59" s="220"/>
    </row>
    <row r="60" spans="1:21" ht="18.75" customHeight="1">
      <c r="A60" s="221" t="s">
        <v>62</v>
      </c>
      <c r="O60" s="220"/>
    </row>
    <row r="61" spans="1:21" ht="9" customHeight="1">
      <c r="A61" s="222"/>
      <c r="O61" s="220"/>
    </row>
    <row r="62" spans="1:21" ht="18.75" customHeight="1">
      <c r="A62" s="150" t="s">
        <v>47</v>
      </c>
      <c r="O62" s="220"/>
    </row>
    <row r="63" spans="1:21" ht="18.75" customHeight="1">
      <c r="A63" s="150" t="s">
        <v>48</v>
      </c>
      <c r="O63" s="220"/>
    </row>
    <row r="64" spans="1:21" ht="9" customHeight="1">
      <c r="A64" s="222"/>
      <c r="O64" s="220"/>
    </row>
    <row r="65" spans="1:16" ht="20.25" customHeight="1">
      <c r="A65" s="223" t="s">
        <v>238</v>
      </c>
      <c r="B65" s="223"/>
      <c r="C65" s="223"/>
      <c r="K65" s="184"/>
      <c r="L65" s="184"/>
      <c r="M65" s="184"/>
      <c r="N65" s="184"/>
      <c r="O65" s="184"/>
      <c r="P65" s="184"/>
    </row>
    <row r="66" spans="1:16" ht="8.25" customHeight="1">
      <c r="A66" s="224"/>
      <c r="B66" s="224"/>
      <c r="C66" s="224"/>
      <c r="K66" s="184"/>
      <c r="L66" s="184"/>
      <c r="M66" s="184"/>
      <c r="N66" s="184"/>
      <c r="O66" s="184"/>
      <c r="P66" s="184"/>
    </row>
    <row r="67" spans="1:16" ht="15.75">
      <c r="A67" s="357" t="s">
        <v>50</v>
      </c>
      <c r="B67" s="357"/>
      <c r="C67" s="357"/>
      <c r="D67" s="225"/>
      <c r="E67" s="225"/>
      <c r="F67" s="225"/>
      <c r="G67" s="225"/>
      <c r="H67" s="225"/>
      <c r="I67" s="226"/>
      <c r="K67" s="184"/>
      <c r="L67" s="227"/>
      <c r="M67" s="184"/>
      <c r="N67" s="228"/>
      <c r="O67" s="184"/>
      <c r="P67" s="184"/>
    </row>
    <row r="68" spans="1:16" ht="15.75">
      <c r="A68" s="358" t="s">
        <v>51</v>
      </c>
      <c r="B68" s="358"/>
      <c r="C68" s="358"/>
      <c r="D68" s="225"/>
      <c r="E68" s="225"/>
      <c r="F68" s="225"/>
      <c r="G68" s="225"/>
      <c r="H68" s="225"/>
      <c r="I68" s="226"/>
      <c r="K68" s="184"/>
      <c r="L68" s="227"/>
      <c r="M68" s="184"/>
      <c r="N68" s="229"/>
      <c r="O68" s="184"/>
      <c r="P68" s="184"/>
    </row>
    <row r="69" spans="1:16" ht="15.75">
      <c r="A69" s="352" t="s">
        <v>52</v>
      </c>
      <c r="B69" s="352"/>
      <c r="C69" s="352"/>
      <c r="D69" s="225"/>
      <c r="E69" s="225"/>
      <c r="F69" s="225"/>
      <c r="G69" s="225"/>
      <c r="H69" s="225"/>
      <c r="I69" s="226"/>
      <c r="K69" s="184"/>
      <c r="L69" s="227"/>
      <c r="M69" s="184"/>
      <c r="N69" s="229"/>
      <c r="O69" s="184"/>
      <c r="P69" s="184"/>
    </row>
    <row r="70" spans="1:16" ht="15.75">
      <c r="A70" s="353" t="s">
        <v>53</v>
      </c>
      <c r="B70" s="353"/>
      <c r="C70" s="353"/>
      <c r="D70" s="225"/>
      <c r="E70" s="225"/>
      <c r="F70" s="225"/>
      <c r="G70" s="225"/>
      <c r="H70" s="225"/>
      <c r="I70" s="226"/>
      <c r="K70" s="184"/>
      <c r="L70" s="227"/>
      <c r="M70" s="184"/>
      <c r="N70" s="229"/>
      <c r="O70" s="184"/>
      <c r="P70" s="184"/>
    </row>
    <row r="71" spans="1:16" ht="23.25" customHeight="1">
      <c r="K71" s="184"/>
      <c r="L71" s="184"/>
      <c r="M71" s="184"/>
      <c r="N71" s="184"/>
      <c r="O71" s="184"/>
      <c r="P71" s="184"/>
    </row>
    <row r="72" spans="1:16">
      <c r="K72" s="184"/>
      <c r="L72" s="184"/>
      <c r="M72" s="184"/>
      <c r="N72" s="184"/>
      <c r="O72" s="184"/>
      <c r="P72" s="184"/>
    </row>
    <row r="73" spans="1:16">
      <c r="K73" s="184"/>
      <c r="L73" s="184"/>
      <c r="M73" s="184"/>
      <c r="N73" s="184"/>
      <c r="O73" s="184"/>
      <c r="P73" s="184"/>
    </row>
    <row r="74" spans="1:16">
      <c r="K74" s="184"/>
      <c r="L74" s="184"/>
      <c r="M74" s="184"/>
      <c r="N74" s="184"/>
      <c r="O74" s="184"/>
      <c r="P74" s="184"/>
    </row>
    <row r="75" spans="1:16">
      <c r="K75" s="184"/>
      <c r="L75" s="184"/>
      <c r="M75" s="184"/>
      <c r="N75" s="184"/>
      <c r="O75" s="184"/>
      <c r="P75" s="184"/>
    </row>
    <row r="76" spans="1:16">
      <c r="K76" s="184"/>
      <c r="L76" s="184"/>
      <c r="M76" s="184"/>
      <c r="N76" s="184"/>
      <c r="O76" s="184"/>
      <c r="P76" s="184"/>
    </row>
  </sheetData>
  <sheetProtection password="838C" sheet="1" objects="1" scenarios="1"/>
  <mergeCells count="32">
    <mergeCell ref="E37:K37"/>
    <mergeCell ref="A15:I15"/>
    <mergeCell ref="E27:K27"/>
    <mergeCell ref="E28:K28"/>
    <mergeCell ref="E29:K29"/>
    <mergeCell ref="E30:K30"/>
    <mergeCell ref="E31:K31"/>
    <mergeCell ref="E32:K32"/>
    <mergeCell ref="E33:K33"/>
    <mergeCell ref="E34:K34"/>
    <mergeCell ref="E35:K35"/>
    <mergeCell ref="E36:K36"/>
    <mergeCell ref="E49:K49"/>
    <mergeCell ref="E38:K38"/>
    <mergeCell ref="E39:K39"/>
    <mergeCell ref="E40:K40"/>
    <mergeCell ref="E41:K41"/>
    <mergeCell ref="E42:K42"/>
    <mergeCell ref="E43:K43"/>
    <mergeCell ref="E44:K44"/>
    <mergeCell ref="E45:K45"/>
    <mergeCell ref="E46:K46"/>
    <mergeCell ref="E47:K47"/>
    <mergeCell ref="E48:K48"/>
    <mergeCell ref="A69:C69"/>
    <mergeCell ref="A70:C70"/>
    <mergeCell ref="E50:K50"/>
    <mergeCell ref="E51:K51"/>
    <mergeCell ref="E52:K52"/>
    <mergeCell ref="E53:K53"/>
    <mergeCell ref="A67:C67"/>
    <mergeCell ref="A68:C68"/>
  </mergeCells>
  <conditionalFormatting sqref="M54">
    <cfRule type="cellIs" dxfId="275" priority="13" stopIfTrue="1" operator="between">
      <formula>0.65</formula>
      <formula>0.74</formula>
    </cfRule>
    <cfRule type="cellIs" dxfId="274" priority="14" stopIfTrue="1" operator="between">
      <formula>0.85</formula>
      <formula>1</formula>
    </cfRule>
    <cfRule type="cellIs" dxfId="273" priority="15" stopIfTrue="1" operator="between">
      <formula>0.75</formula>
      <formula>0.85</formula>
    </cfRule>
    <cfRule type="cellIs" dxfId="272" priority="16" stopIfTrue="1" operator="lessThan">
      <formula>0.65</formula>
    </cfRule>
  </conditionalFormatting>
  <conditionalFormatting sqref="M4:M6">
    <cfRule type="cellIs" dxfId="271" priority="9" stopIfTrue="1" operator="between">
      <formula>0.65</formula>
      <formula>0.74</formula>
    </cfRule>
    <cfRule type="cellIs" dxfId="270" priority="10" stopIfTrue="1" operator="between">
      <formula>0.85</formula>
      <formula>1</formula>
    </cfRule>
    <cfRule type="cellIs" dxfId="269" priority="11" stopIfTrue="1" operator="between">
      <formula>0.75</formula>
      <formula>0.85</formula>
    </cfRule>
    <cfRule type="cellIs" dxfId="268" priority="12" stopIfTrue="1" operator="lessThan">
      <formula>0.65</formula>
    </cfRule>
  </conditionalFormatting>
  <conditionalFormatting sqref="M28:M53">
    <cfRule type="cellIs" dxfId="267" priority="6" stopIfTrue="1" operator="between">
      <formula>0.85</formula>
      <formula>1</formula>
    </cfRule>
    <cfRule type="cellIs" dxfId="266" priority="7" stopIfTrue="1" operator="between">
      <formula>0.75</formula>
      <formula>0.85</formula>
    </cfRule>
    <cfRule type="cellIs" dxfId="265" priority="8" stopIfTrue="1" operator="lessThan">
      <formula>0.65</formula>
    </cfRule>
  </conditionalFormatting>
  <conditionalFormatting sqref="M28:M53">
    <cfRule type="cellIs" dxfId="264" priority="5" stopIfTrue="1" operator="between">
      <formula>0.65</formula>
      <formula>0.74</formula>
    </cfRule>
  </conditionalFormatting>
  <conditionalFormatting sqref="M28:M53">
    <cfRule type="cellIs" dxfId="263" priority="1" stopIfTrue="1" operator="between">
      <formula>0.65</formula>
      <formula>0.74</formula>
    </cfRule>
    <cfRule type="cellIs" dxfId="262" priority="2" stopIfTrue="1" operator="between">
      <formula>0.85</formula>
      <formula>1</formula>
    </cfRule>
    <cfRule type="cellIs" dxfId="261" priority="3" stopIfTrue="1" operator="between">
      <formula>0.75</formula>
      <formula>0.85</formula>
    </cfRule>
    <cfRule type="cellIs" dxfId="260" priority="4" stopIfTrue="1" operator="lessThan">
      <formula>0.65</formula>
    </cfRule>
  </conditionalFormatting>
  <printOptions horizontalCentered="1"/>
  <pageMargins left="0.27559055118110237" right="0.15748031496062992" top="0.70866141732283472" bottom="0.23622047244094491" header="0.35433070866141736" footer="0.23622047244094491"/>
  <pageSetup paperSize="9" scale="62" orientation="portrait" horizontalDpi="300" verticalDpi="300" r:id="rId1"/>
  <headerFooter alignWithMargins="0">
    <oddHeader>&amp;C&amp;"Arial,Bold Italic"&amp;18Adroddiad ar Ddeilliannau Dysgwyr ar gyfer 2015/16</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D7" sqref="D7"/>
    </sheetView>
  </sheetViews>
  <sheetFormatPr defaultRowHeight="15"/>
  <cols>
    <col min="2" max="2" width="46.77734375" customWidth="1"/>
  </cols>
  <sheetData>
    <row r="1" spans="1:2" ht="15" customHeight="1">
      <c r="A1" s="40"/>
      <c r="B1" s="41" t="s">
        <v>160</v>
      </c>
    </row>
    <row r="2" spans="1:2" ht="15" customHeight="1">
      <c r="A2" s="42">
        <v>1</v>
      </c>
      <c r="B2" s="43" t="s">
        <v>63</v>
      </c>
    </row>
    <row r="3" spans="1:2" ht="15" customHeight="1">
      <c r="A3" s="42">
        <v>2</v>
      </c>
      <c r="B3" s="43" t="s">
        <v>64</v>
      </c>
    </row>
    <row r="4" spans="1:2" ht="15" customHeight="1">
      <c r="A4" s="42">
        <v>3</v>
      </c>
      <c r="B4" s="43" t="s">
        <v>65</v>
      </c>
    </row>
    <row r="5" spans="1:2" ht="15" customHeight="1">
      <c r="A5" s="42">
        <v>4</v>
      </c>
      <c r="B5" s="43" t="s">
        <v>66</v>
      </c>
    </row>
    <row r="6" spans="1:2" ht="15" customHeight="1">
      <c r="A6" s="42">
        <v>5</v>
      </c>
      <c r="B6" s="43" t="s">
        <v>67</v>
      </c>
    </row>
    <row r="7" spans="1:2" ht="15" customHeight="1">
      <c r="A7" s="42">
        <v>6</v>
      </c>
      <c r="B7" s="43" t="s">
        <v>68</v>
      </c>
    </row>
    <row r="8" spans="1:2" ht="15" customHeight="1">
      <c r="A8" s="42">
        <v>7</v>
      </c>
      <c r="B8" s="43" t="s">
        <v>69</v>
      </c>
    </row>
    <row r="9" spans="1:2" ht="15" customHeight="1">
      <c r="A9" s="42">
        <v>8</v>
      </c>
      <c r="B9" s="43" t="s">
        <v>70</v>
      </c>
    </row>
    <row r="10" spans="1:2" ht="15" customHeight="1">
      <c r="A10" s="42">
        <v>9</v>
      </c>
      <c r="B10" s="43" t="s">
        <v>71</v>
      </c>
    </row>
    <row r="11" spans="1:2" ht="15" customHeight="1">
      <c r="A11" s="42">
        <v>10</v>
      </c>
      <c r="B11" s="43" t="s">
        <v>72</v>
      </c>
    </row>
    <row r="12" spans="1:2" ht="15" customHeight="1">
      <c r="A12" s="42">
        <v>11</v>
      </c>
      <c r="B12" s="43" t="s">
        <v>73</v>
      </c>
    </row>
    <row r="13" spans="1:2" ht="15" customHeight="1">
      <c r="A13" s="42">
        <v>12</v>
      </c>
      <c r="B13" s="43" t="s">
        <v>74</v>
      </c>
    </row>
    <row r="14" spans="1:2" ht="15" customHeight="1" thickBot="1">
      <c r="A14" s="44">
        <v>13</v>
      </c>
      <c r="B14" s="45" t="s">
        <v>161</v>
      </c>
    </row>
    <row r="15" spans="1:2" ht="15.75" thickBot="1"/>
    <row r="16" spans="1:2" ht="15.75" thickBot="1">
      <c r="A16" s="145">
        <v>1</v>
      </c>
    </row>
  </sheetData>
  <sheetProtection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workbookViewId="0">
      <selection activeCell="F1" sqref="F1"/>
    </sheetView>
  </sheetViews>
  <sheetFormatPr defaultRowHeight="15"/>
  <cols>
    <col min="1" max="1" width="39.88671875" style="58" customWidth="1"/>
    <col min="2" max="27" width="7.21875" style="58" customWidth="1"/>
    <col min="28" max="16384" width="8.88671875" style="58"/>
  </cols>
  <sheetData>
    <row r="1" spans="1:23" ht="51" customHeight="1" thickBot="1">
      <c r="A1" s="54" t="s">
        <v>162</v>
      </c>
      <c r="B1" s="55" t="s">
        <v>163</v>
      </c>
      <c r="C1" s="56" t="s">
        <v>164</v>
      </c>
      <c r="D1" s="57" t="s">
        <v>165</v>
      </c>
      <c r="H1" s="54" t="s">
        <v>162</v>
      </c>
      <c r="I1" s="59" t="s">
        <v>166</v>
      </c>
      <c r="J1" s="60" t="s">
        <v>167</v>
      </c>
      <c r="K1" s="60" t="s">
        <v>168</v>
      </c>
      <c r="L1" s="60" t="s">
        <v>169</v>
      </c>
      <c r="M1" s="60" t="s">
        <v>170</v>
      </c>
      <c r="N1" s="60" t="s">
        <v>171</v>
      </c>
      <c r="O1" s="60" t="s">
        <v>172</v>
      </c>
      <c r="P1" s="60" t="s">
        <v>173</v>
      </c>
      <c r="Q1" s="61" t="s">
        <v>174</v>
      </c>
    </row>
    <row r="2" spans="1:23" ht="15" customHeight="1">
      <c r="A2" s="62" t="s">
        <v>63</v>
      </c>
      <c r="B2" s="63">
        <v>0.86</v>
      </c>
      <c r="C2" s="64">
        <v>0.86</v>
      </c>
      <c r="D2" s="65">
        <v>0.86</v>
      </c>
      <c r="H2" s="62" t="s">
        <v>63</v>
      </c>
      <c r="I2" s="66">
        <v>0.24038026260000001</v>
      </c>
      <c r="J2" s="52">
        <v>0.2213671344</v>
      </c>
      <c r="K2" s="52">
        <v>0.461747397</v>
      </c>
      <c r="L2" s="52">
        <v>0.22566772299999999</v>
      </c>
      <c r="M2" s="52">
        <v>0.31258488000000001</v>
      </c>
      <c r="N2" s="52">
        <v>0.538252603</v>
      </c>
      <c r="O2" s="53">
        <v>0.46604798549999998</v>
      </c>
      <c r="P2" s="53">
        <v>0.53395201449999996</v>
      </c>
      <c r="Q2" s="67">
        <v>1</v>
      </c>
    </row>
    <row r="3" spans="1:23" ht="15" customHeight="1">
      <c r="A3" s="62" t="s">
        <v>64</v>
      </c>
      <c r="B3" s="63">
        <v>0.83</v>
      </c>
      <c r="C3" s="64">
        <v>0.83</v>
      </c>
      <c r="D3" s="65">
        <v>0.83</v>
      </c>
      <c r="H3" s="62" t="s">
        <v>64</v>
      </c>
      <c r="I3" s="66">
        <v>0.29375879869999999</v>
      </c>
      <c r="J3" s="52">
        <v>0.16119192869999999</v>
      </c>
      <c r="K3" s="52">
        <v>0.45495072739999998</v>
      </c>
      <c r="L3" s="52">
        <v>0.25762552789999998</v>
      </c>
      <c r="M3" s="52">
        <v>0.28742374469999998</v>
      </c>
      <c r="N3" s="52">
        <v>0.54504927260000002</v>
      </c>
      <c r="O3" s="53">
        <v>0.55138432660000003</v>
      </c>
      <c r="P3" s="53">
        <v>0.44861567340000003</v>
      </c>
      <c r="Q3" s="67">
        <v>1</v>
      </c>
      <c r="T3" s="52"/>
      <c r="V3" s="52"/>
    </row>
    <row r="4" spans="1:23" ht="15" customHeight="1">
      <c r="A4" s="62" t="s">
        <v>65</v>
      </c>
      <c r="B4" s="63">
        <v>0.79</v>
      </c>
      <c r="C4" s="64">
        <v>0.72</v>
      </c>
      <c r="D4" s="65">
        <v>0.77</v>
      </c>
      <c r="H4" s="62" t="s">
        <v>65</v>
      </c>
      <c r="I4" s="66">
        <v>0.28820960699999998</v>
      </c>
      <c r="J4" s="52">
        <v>0.16484716159999999</v>
      </c>
      <c r="K4" s="52">
        <v>0.45305676859999999</v>
      </c>
      <c r="L4" s="52">
        <v>0.27074235810000002</v>
      </c>
      <c r="M4" s="52">
        <v>0.27620087339999999</v>
      </c>
      <c r="N4" s="52">
        <v>0.54694323140000001</v>
      </c>
      <c r="O4" s="53">
        <v>0.5589519651</v>
      </c>
      <c r="P4" s="53">
        <v>0.4410480349</v>
      </c>
      <c r="Q4" s="67">
        <v>1</v>
      </c>
      <c r="T4" s="52"/>
      <c r="V4" s="52"/>
    </row>
    <row r="5" spans="1:23" ht="15" customHeight="1">
      <c r="A5" s="62" t="s">
        <v>66</v>
      </c>
      <c r="B5" s="63">
        <v>0.86</v>
      </c>
      <c r="C5" s="64">
        <v>0.82</v>
      </c>
      <c r="D5" s="65">
        <v>0.85</v>
      </c>
      <c r="H5" s="62" t="s">
        <v>66</v>
      </c>
      <c r="I5" s="66">
        <v>0.23524746190000001</v>
      </c>
      <c r="J5" s="52">
        <v>0.28854695429999999</v>
      </c>
      <c r="K5" s="52">
        <v>0.5237944162</v>
      </c>
      <c r="L5" s="52">
        <v>0.23096446700000001</v>
      </c>
      <c r="M5" s="52">
        <v>0.24524111679999999</v>
      </c>
      <c r="N5" s="52">
        <v>0.4762055838</v>
      </c>
      <c r="O5" s="53">
        <v>0.46621192890000002</v>
      </c>
      <c r="P5" s="53">
        <v>0.53378807110000004</v>
      </c>
      <c r="Q5" s="67">
        <v>1</v>
      </c>
      <c r="T5" s="52"/>
      <c r="V5" s="52"/>
    </row>
    <row r="6" spans="1:23" ht="15" customHeight="1">
      <c r="A6" s="62" t="s">
        <v>67</v>
      </c>
      <c r="B6" s="63">
        <v>0.82</v>
      </c>
      <c r="C6" s="64">
        <v>0.83</v>
      </c>
      <c r="D6" s="65">
        <v>0.83</v>
      </c>
      <c r="H6" s="62" t="s">
        <v>67</v>
      </c>
      <c r="I6" s="66">
        <v>0.18134855899999999</v>
      </c>
      <c r="J6" s="52">
        <v>0.34638390429999999</v>
      </c>
      <c r="K6" s="52">
        <v>0.52773246330000001</v>
      </c>
      <c r="L6" s="52">
        <v>0.14627514950000001</v>
      </c>
      <c r="M6" s="52">
        <v>0.32599238720000001</v>
      </c>
      <c r="N6" s="52">
        <v>0.47226753669999999</v>
      </c>
      <c r="O6" s="53">
        <v>0.3276237085</v>
      </c>
      <c r="P6" s="53">
        <v>0.6723762915</v>
      </c>
      <c r="Q6" s="67">
        <v>1</v>
      </c>
      <c r="T6" s="52"/>
      <c r="V6" s="52"/>
    </row>
    <row r="7" spans="1:23" ht="15" customHeight="1">
      <c r="A7" s="62" t="s">
        <v>68</v>
      </c>
      <c r="B7" s="63">
        <v>0.83</v>
      </c>
      <c r="C7" s="64">
        <v>0.77</v>
      </c>
      <c r="D7" s="65">
        <v>0.8</v>
      </c>
      <c r="H7" s="62" t="s">
        <v>68</v>
      </c>
      <c r="I7" s="66">
        <v>0.29112754159999998</v>
      </c>
      <c r="J7" s="52">
        <v>0.106284658</v>
      </c>
      <c r="K7" s="52">
        <v>0.39741219960000002</v>
      </c>
      <c r="L7" s="52">
        <v>0.35258780039999998</v>
      </c>
      <c r="M7" s="52">
        <v>0.25</v>
      </c>
      <c r="N7" s="52">
        <v>0.60258780040000004</v>
      </c>
      <c r="O7" s="53">
        <v>0.64371534200000002</v>
      </c>
      <c r="P7" s="53">
        <v>0.35628465799999998</v>
      </c>
      <c r="Q7" s="67">
        <v>1</v>
      </c>
      <c r="T7" s="52"/>
      <c r="V7" s="52"/>
    </row>
    <row r="8" spans="1:23" ht="15" customHeight="1">
      <c r="A8" s="62" t="s">
        <v>69</v>
      </c>
      <c r="B8" s="63">
        <v>0.85</v>
      </c>
      <c r="C8" s="64">
        <v>0.8</v>
      </c>
      <c r="D8" s="65">
        <v>0.84</v>
      </c>
      <c r="H8" s="62" t="s">
        <v>69</v>
      </c>
      <c r="I8" s="66">
        <v>0.2081018519</v>
      </c>
      <c r="J8" s="52">
        <v>0.24699074069999999</v>
      </c>
      <c r="K8" s="52">
        <v>0.45509259260000001</v>
      </c>
      <c r="L8" s="52">
        <v>0.1613425926</v>
      </c>
      <c r="M8" s="52">
        <v>0.38356481479999999</v>
      </c>
      <c r="N8" s="52">
        <v>0.54490740739999999</v>
      </c>
      <c r="O8" s="53">
        <v>0.36944444440000002</v>
      </c>
      <c r="P8" s="53">
        <v>0.63055555559999998</v>
      </c>
      <c r="Q8" s="67">
        <v>1</v>
      </c>
      <c r="T8" s="52"/>
      <c r="V8" s="52"/>
    </row>
    <row r="9" spans="1:23" ht="15" customHeight="1">
      <c r="A9" s="62" t="s">
        <v>70</v>
      </c>
      <c r="B9" s="63">
        <v>0.86</v>
      </c>
      <c r="C9" s="64">
        <v>0.89</v>
      </c>
      <c r="D9" s="65">
        <v>0.88</v>
      </c>
      <c r="H9" s="62" t="s">
        <v>70</v>
      </c>
      <c r="I9" s="66">
        <v>0.4083457526</v>
      </c>
      <c r="J9" s="52">
        <v>8.9418777999999994E-3</v>
      </c>
      <c r="K9" s="52">
        <v>0.4172876304</v>
      </c>
      <c r="L9" s="52">
        <v>0.57675111769999998</v>
      </c>
      <c r="M9" s="52">
        <v>5.9612518999999997E-3</v>
      </c>
      <c r="N9" s="52">
        <v>0.58271236959999995</v>
      </c>
      <c r="O9" s="53">
        <v>0.98509687030000004</v>
      </c>
      <c r="P9" s="53">
        <v>1.49031297E-2</v>
      </c>
      <c r="Q9" s="67">
        <v>1</v>
      </c>
      <c r="T9" s="52"/>
      <c r="V9" s="52"/>
    </row>
    <row r="10" spans="1:23" ht="15" customHeight="1">
      <c r="A10" s="62" t="s">
        <v>71</v>
      </c>
      <c r="B10" s="63">
        <v>0.81</v>
      </c>
      <c r="C10" s="64">
        <v>0.87</v>
      </c>
      <c r="D10" s="65">
        <v>0.85</v>
      </c>
      <c r="H10" s="62" t="s">
        <v>71</v>
      </c>
      <c r="I10" s="66">
        <v>0.21784576159999999</v>
      </c>
      <c r="J10" s="52">
        <v>0.23938814529999999</v>
      </c>
      <c r="K10" s="52">
        <v>0.45723390689999999</v>
      </c>
      <c r="L10" s="52">
        <v>0.24525175269999999</v>
      </c>
      <c r="M10" s="52">
        <v>0.29751434030000001</v>
      </c>
      <c r="N10" s="52">
        <v>0.54276609310000001</v>
      </c>
      <c r="O10" s="53">
        <v>0.46309751430000001</v>
      </c>
      <c r="P10" s="53">
        <v>0.53690248569999999</v>
      </c>
      <c r="Q10" s="67">
        <v>1</v>
      </c>
      <c r="T10" s="52"/>
      <c r="V10" s="52"/>
    </row>
    <row r="11" spans="1:23" ht="15" customHeight="1">
      <c r="A11" s="62" t="s">
        <v>72</v>
      </c>
      <c r="B11" s="63">
        <v>0.83</v>
      </c>
      <c r="C11" s="64">
        <v>0.75</v>
      </c>
      <c r="D11" s="65">
        <v>0.81</v>
      </c>
      <c r="H11" s="62" t="s">
        <v>72</v>
      </c>
      <c r="I11" s="66">
        <v>0.2391089807</v>
      </c>
      <c r="J11" s="52">
        <v>0.2833779783</v>
      </c>
      <c r="K11" s="52">
        <v>0.52248695899999997</v>
      </c>
      <c r="L11" s="52">
        <v>0.178344847</v>
      </c>
      <c r="M11" s="52">
        <v>0.299168194</v>
      </c>
      <c r="N11" s="52">
        <v>0.47751304100000003</v>
      </c>
      <c r="O11" s="53">
        <v>0.4174538277</v>
      </c>
      <c r="P11" s="53">
        <v>0.58254617230000005</v>
      </c>
      <c r="Q11" s="67">
        <v>1</v>
      </c>
      <c r="T11" s="52"/>
      <c r="V11" s="52"/>
    </row>
    <row r="12" spans="1:23" ht="15" customHeight="1">
      <c r="A12" s="62" t="s">
        <v>73</v>
      </c>
      <c r="B12" s="63">
        <v>0.83</v>
      </c>
      <c r="C12" s="64">
        <v>0.86</v>
      </c>
      <c r="D12" s="65">
        <v>0.84</v>
      </c>
      <c r="H12" s="62" t="s">
        <v>73</v>
      </c>
      <c r="I12" s="66">
        <v>0.20059356210000001</v>
      </c>
      <c r="J12" s="52">
        <v>0.29480252639999999</v>
      </c>
      <c r="K12" s="52">
        <v>0.49539608860000001</v>
      </c>
      <c r="L12" s="52">
        <v>0.17121984630000001</v>
      </c>
      <c r="M12" s="52">
        <v>0.33338406510000002</v>
      </c>
      <c r="N12" s="52">
        <v>0.50460391140000005</v>
      </c>
      <c r="O12" s="53">
        <v>0.37181340839999999</v>
      </c>
      <c r="P12" s="53">
        <v>0.62818659160000001</v>
      </c>
      <c r="Q12" s="67">
        <v>1</v>
      </c>
      <c r="T12" s="52"/>
      <c r="V12" s="52"/>
    </row>
    <row r="13" spans="1:23" ht="15" customHeight="1">
      <c r="A13" s="62" t="s">
        <v>74</v>
      </c>
      <c r="B13" s="63">
        <v>0.79</v>
      </c>
      <c r="C13" s="64">
        <v>0.71</v>
      </c>
      <c r="D13" s="65">
        <v>0.77</v>
      </c>
      <c r="H13" s="62" t="s">
        <v>74</v>
      </c>
      <c r="I13" s="66">
        <v>0.26239027679999999</v>
      </c>
      <c r="J13" s="52">
        <v>0.1893315327</v>
      </c>
      <c r="K13" s="52">
        <v>0.45172180960000002</v>
      </c>
      <c r="L13" s="52">
        <v>0.24902093180000001</v>
      </c>
      <c r="M13" s="52">
        <v>0.29925725860000002</v>
      </c>
      <c r="N13" s="52">
        <v>0.54827819040000003</v>
      </c>
      <c r="O13" s="53">
        <v>0.5114112086</v>
      </c>
      <c r="P13" s="53">
        <v>0.4885887914</v>
      </c>
      <c r="Q13" s="67">
        <v>1</v>
      </c>
      <c r="T13" s="52"/>
      <c r="V13" s="52"/>
    </row>
    <row r="14" spans="1:23" ht="15" customHeight="1" thickBot="1">
      <c r="A14" s="68" t="s">
        <v>161</v>
      </c>
      <c r="B14" s="69">
        <v>0.8</v>
      </c>
      <c r="C14" s="70">
        <v>0.84</v>
      </c>
      <c r="D14" s="71">
        <v>0.82</v>
      </c>
      <c r="H14" s="68" t="s">
        <v>161</v>
      </c>
      <c r="I14" s="72">
        <v>0.27423788110000002</v>
      </c>
      <c r="J14" s="73">
        <v>0.20964517739999999</v>
      </c>
      <c r="K14" s="73">
        <v>0.48388305850000002</v>
      </c>
      <c r="L14" s="73">
        <v>0.22901049479999999</v>
      </c>
      <c r="M14" s="73">
        <v>0.28710644680000003</v>
      </c>
      <c r="N14" s="73">
        <v>0.51611694149999998</v>
      </c>
      <c r="O14" s="74">
        <v>0.50324837580000004</v>
      </c>
      <c r="P14" s="74">
        <v>0.49675162420000002</v>
      </c>
      <c r="Q14" s="75">
        <v>1</v>
      </c>
      <c r="S14" s="52"/>
      <c r="T14" s="52"/>
      <c r="U14" s="52"/>
      <c r="V14" s="52"/>
      <c r="W14" s="52"/>
    </row>
    <row r="15" spans="1:23" ht="15.75">
      <c r="T15" s="53"/>
      <c r="V15" s="53"/>
    </row>
    <row r="16" spans="1:23" ht="15.75" thickBot="1"/>
    <row r="17" spans="1:13" ht="27" customHeight="1" thickBot="1">
      <c r="A17" s="54" t="s">
        <v>162</v>
      </c>
      <c r="B17" s="76" t="s">
        <v>175</v>
      </c>
      <c r="C17" s="77" t="s">
        <v>176</v>
      </c>
      <c r="D17" s="77" t="s">
        <v>177</v>
      </c>
      <c r="E17" s="77" t="s">
        <v>178</v>
      </c>
      <c r="F17" s="78" t="s">
        <v>179</v>
      </c>
      <c r="H17" s="54" t="s">
        <v>162</v>
      </c>
      <c r="I17" s="79" t="s">
        <v>180</v>
      </c>
      <c r="J17" s="77"/>
      <c r="K17" s="77"/>
      <c r="L17" s="77"/>
      <c r="M17" s="80" t="s">
        <v>181</v>
      </c>
    </row>
    <row r="18" spans="1:13" ht="15" customHeight="1">
      <c r="A18" s="62" t="s">
        <v>63</v>
      </c>
      <c r="B18" s="81">
        <v>0.96902226520000001</v>
      </c>
      <c r="C18" s="82">
        <v>6.0503388E-3</v>
      </c>
      <c r="D18" s="82">
        <v>1.0890609900000001E-2</v>
      </c>
      <c r="E18" s="82">
        <v>1.11326234E-2</v>
      </c>
      <c r="F18" s="83">
        <v>2.9041625999999998E-3</v>
      </c>
      <c r="H18" s="84" t="s">
        <v>63</v>
      </c>
      <c r="I18" s="66">
        <v>0.25891855720000001</v>
      </c>
      <c r="J18" s="52">
        <v>0.25152845130000001</v>
      </c>
      <c r="K18" s="52">
        <v>0.15061744329999999</v>
      </c>
      <c r="L18" s="52">
        <v>0.1403727401</v>
      </c>
      <c r="M18" s="85">
        <v>0.19856280809999999</v>
      </c>
    </row>
    <row r="19" spans="1:13">
      <c r="A19" s="62" t="s">
        <v>64</v>
      </c>
      <c r="B19" s="81">
        <v>0.97870813400000001</v>
      </c>
      <c r="C19" s="82">
        <v>3.1100478000000002E-3</v>
      </c>
      <c r="D19" s="82">
        <v>9.3301435000000005E-3</v>
      </c>
      <c r="E19" s="82">
        <v>7.4162678999999997E-3</v>
      </c>
      <c r="F19" s="83">
        <v>1.4354067E-3</v>
      </c>
      <c r="H19" s="84" t="s">
        <v>64</v>
      </c>
      <c r="I19" s="66">
        <v>0.1465129895</v>
      </c>
      <c r="J19" s="52">
        <v>0.26383365149999999</v>
      </c>
      <c r="K19" s="52">
        <v>0.33671162859999998</v>
      </c>
      <c r="L19" s="52">
        <v>0.1848584637</v>
      </c>
      <c r="M19" s="85">
        <v>6.80832668E-2</v>
      </c>
    </row>
    <row r="20" spans="1:13">
      <c r="A20" s="62" t="s">
        <v>65</v>
      </c>
      <c r="B20" s="81">
        <v>0.96428571429999999</v>
      </c>
      <c r="C20" s="82">
        <v>8.6872587000000005E-3</v>
      </c>
      <c r="D20" s="82">
        <v>9.6525097000000008E-3</v>
      </c>
      <c r="E20" s="82">
        <v>1.06177606E-2</v>
      </c>
      <c r="F20" s="83">
        <v>6.7567568000000003E-3</v>
      </c>
      <c r="H20" s="84" t="s">
        <v>65</v>
      </c>
      <c r="I20" s="66">
        <v>3.71900826E-2</v>
      </c>
      <c r="J20" s="52">
        <v>0.1469962575</v>
      </c>
      <c r="K20" s="52">
        <v>0.4519822838</v>
      </c>
      <c r="L20" s="52">
        <v>0.2599465587</v>
      </c>
      <c r="M20" s="85">
        <v>0.1038848174</v>
      </c>
    </row>
    <row r="21" spans="1:13">
      <c r="A21" s="62" t="s">
        <v>66</v>
      </c>
      <c r="B21" s="81">
        <v>0.93777353389999996</v>
      </c>
      <c r="C21" s="82">
        <v>1.76653139E-2</v>
      </c>
      <c r="D21" s="82">
        <v>2.5224795099999999E-2</v>
      </c>
      <c r="E21" s="82">
        <v>1.10607146E-2</v>
      </c>
      <c r="F21" s="83">
        <v>8.2756426000000008E-3</v>
      </c>
      <c r="H21" s="84" t="s">
        <v>66</v>
      </c>
      <c r="I21" s="66">
        <v>0.2922395391</v>
      </c>
      <c r="J21" s="52">
        <v>0.2444283189</v>
      </c>
      <c r="K21" s="52">
        <v>0.2009419378</v>
      </c>
      <c r="L21" s="52">
        <v>0.1269497174</v>
      </c>
      <c r="M21" s="85">
        <v>0.13544048689999999</v>
      </c>
    </row>
    <row r="22" spans="1:13">
      <c r="A22" s="62" t="s">
        <v>67</v>
      </c>
      <c r="B22" s="81">
        <v>0.97368239280000002</v>
      </c>
      <c r="C22" s="82">
        <v>3.5228293E-3</v>
      </c>
      <c r="D22" s="82">
        <v>1.11901637E-2</v>
      </c>
      <c r="E22" s="82">
        <v>4.6971058000000003E-3</v>
      </c>
      <c r="F22" s="83">
        <v>6.9075085000000003E-3</v>
      </c>
      <c r="H22" s="84" t="s">
        <v>67</v>
      </c>
      <c r="I22" s="66">
        <v>0.16108002299999999</v>
      </c>
      <c r="J22" s="52">
        <v>0.19231567329999999</v>
      </c>
      <c r="K22" s="52">
        <v>0.25901425649999998</v>
      </c>
      <c r="L22" s="52">
        <v>0.26290318429999998</v>
      </c>
      <c r="M22" s="85">
        <v>0.1246868629</v>
      </c>
    </row>
    <row r="23" spans="1:13">
      <c r="A23" s="62" t="s">
        <v>68</v>
      </c>
      <c r="B23" s="81">
        <v>0.98748261469999998</v>
      </c>
      <c r="C23" s="82">
        <v>4.1724618E-3</v>
      </c>
      <c r="D23" s="82">
        <v>4.1724618E-3</v>
      </c>
      <c r="E23" s="82">
        <v>2.3180343000000002E-3</v>
      </c>
      <c r="F23" s="83">
        <v>1.8544274E-3</v>
      </c>
      <c r="H23" s="84" t="s">
        <v>68</v>
      </c>
      <c r="I23" s="66">
        <v>0.37131241069999998</v>
      </c>
      <c r="J23" s="52">
        <v>0.32248076650000002</v>
      </c>
      <c r="K23" s="52">
        <v>0.18103556030000001</v>
      </c>
      <c r="L23" s="52">
        <v>7.3089691200000001E-2</v>
      </c>
      <c r="M23" s="85">
        <v>5.2081571399999999E-2</v>
      </c>
    </row>
    <row r="24" spans="1:13">
      <c r="A24" s="62" t="s">
        <v>69</v>
      </c>
      <c r="B24" s="81">
        <v>0.97941244510000003</v>
      </c>
      <c r="C24" s="82">
        <v>2.3132083999999999E-3</v>
      </c>
      <c r="D24" s="82">
        <v>9.4841544999999996E-3</v>
      </c>
      <c r="E24" s="82">
        <v>6.9396253000000001E-3</v>
      </c>
      <c r="F24" s="83">
        <v>1.8505666999999999E-3</v>
      </c>
      <c r="H24" s="84" t="s">
        <v>69</v>
      </c>
      <c r="I24" s="66">
        <v>0.1195810506</v>
      </c>
      <c r="J24" s="52">
        <v>0.22765258329999999</v>
      </c>
      <c r="K24" s="52">
        <v>0.33754247840000001</v>
      </c>
      <c r="L24" s="52">
        <v>0.26486151270000002</v>
      </c>
      <c r="M24" s="85">
        <v>5.03623749E-2</v>
      </c>
    </row>
    <row r="25" spans="1:13" ht="14.25" customHeight="1">
      <c r="A25" s="62" t="s">
        <v>70</v>
      </c>
      <c r="B25" s="81">
        <v>0.71052631580000003</v>
      </c>
      <c r="C25" s="82">
        <v>6.6917293200000005E-2</v>
      </c>
      <c r="D25" s="82">
        <v>0.1233082707</v>
      </c>
      <c r="E25" s="82">
        <v>7.29323308E-2</v>
      </c>
      <c r="F25" s="83">
        <v>2.6315789499999999E-2</v>
      </c>
      <c r="H25" s="84" t="s">
        <v>70</v>
      </c>
      <c r="I25" s="66">
        <v>0.33681151980000001</v>
      </c>
      <c r="J25" s="52">
        <v>0.13911879990000001</v>
      </c>
      <c r="K25" s="52">
        <v>0.13551415629999999</v>
      </c>
      <c r="L25" s="52">
        <v>0.13299203600000001</v>
      </c>
      <c r="M25" s="85">
        <v>0.25556348800000001</v>
      </c>
    </row>
    <row r="26" spans="1:13">
      <c r="A26" s="62" t="s">
        <v>71</v>
      </c>
      <c r="B26" s="81">
        <v>0.92824543609999999</v>
      </c>
      <c r="C26" s="82">
        <v>1.6607505099999999E-2</v>
      </c>
      <c r="D26" s="82">
        <v>3.7778904699999998E-2</v>
      </c>
      <c r="E26" s="82">
        <v>1.01419878E-2</v>
      </c>
      <c r="F26" s="83">
        <v>7.2261662999999997E-3</v>
      </c>
      <c r="H26" s="84" t="s">
        <v>71</v>
      </c>
      <c r="I26" s="66">
        <v>0.26675582790000002</v>
      </c>
      <c r="J26" s="52">
        <v>0.17286766249999999</v>
      </c>
      <c r="K26" s="52">
        <v>0.20462688609999999</v>
      </c>
      <c r="L26" s="52">
        <v>0.1301724078</v>
      </c>
      <c r="M26" s="85">
        <v>0.22557721580000001</v>
      </c>
    </row>
    <row r="27" spans="1:13">
      <c r="A27" s="62" t="s">
        <v>72</v>
      </c>
      <c r="B27" s="81">
        <v>0.68878200590000005</v>
      </c>
      <c r="C27" s="82">
        <v>0.1225067195</v>
      </c>
      <c r="D27" s="82">
        <v>8.3463007500000005E-2</v>
      </c>
      <c r="E27" s="82">
        <v>3.5082755700000003E-2</v>
      </c>
      <c r="F27" s="83">
        <v>7.0165511400000005E-2</v>
      </c>
      <c r="H27" s="84" t="s">
        <v>72</v>
      </c>
      <c r="I27" s="66">
        <v>0.41792087280000001</v>
      </c>
      <c r="J27" s="52">
        <v>0.17082765790000001</v>
      </c>
      <c r="K27" s="52">
        <v>0.13784178969999999</v>
      </c>
      <c r="L27" s="52">
        <v>0.1128401758</v>
      </c>
      <c r="M27" s="85">
        <v>0.16056950380000001</v>
      </c>
    </row>
    <row r="28" spans="1:13">
      <c r="A28" s="62" t="s">
        <v>73</v>
      </c>
      <c r="B28" s="81">
        <v>0.97711581719999996</v>
      </c>
      <c r="C28" s="82">
        <v>5.6628655999999998E-3</v>
      </c>
      <c r="D28" s="82">
        <v>1.0006981599999999E-2</v>
      </c>
      <c r="E28" s="82">
        <v>4.7319835999999997E-3</v>
      </c>
      <c r="F28" s="83">
        <v>2.4823520000000002E-3</v>
      </c>
      <c r="H28" s="84" t="s">
        <v>73</v>
      </c>
      <c r="I28" s="66">
        <v>0.1605169441</v>
      </c>
      <c r="J28" s="52">
        <v>0.22483385049999999</v>
      </c>
      <c r="K28" s="52">
        <v>0.19075679679999999</v>
      </c>
      <c r="L28" s="52">
        <v>0.2399928623</v>
      </c>
      <c r="M28" s="85">
        <v>0.18389954620000001</v>
      </c>
    </row>
    <row r="29" spans="1:13">
      <c r="A29" s="62" t="s">
        <v>74</v>
      </c>
      <c r="B29" s="81">
        <v>0.96745762710000005</v>
      </c>
      <c r="C29" s="82">
        <v>7.7288136000000004E-3</v>
      </c>
      <c r="D29" s="82">
        <v>1.2610169500000001E-2</v>
      </c>
      <c r="E29" s="82">
        <v>8.2711864E-3</v>
      </c>
      <c r="F29" s="83">
        <v>3.9322033999999997E-3</v>
      </c>
      <c r="H29" s="84" t="s">
        <v>74</v>
      </c>
      <c r="I29" s="66">
        <v>0.34243812750000002</v>
      </c>
      <c r="J29" s="52">
        <v>0.2943441685</v>
      </c>
      <c r="K29" s="52">
        <v>0.16418545749999999</v>
      </c>
      <c r="L29" s="52">
        <v>8.2703226399999996E-2</v>
      </c>
      <c r="M29" s="85">
        <v>0.1163290201</v>
      </c>
    </row>
    <row r="30" spans="1:13" ht="15.75" thickBot="1">
      <c r="A30" s="68" t="s">
        <v>161</v>
      </c>
      <c r="B30" s="86">
        <v>0.96231430809999996</v>
      </c>
      <c r="C30" s="87">
        <v>3.2838155E-3</v>
      </c>
      <c r="D30" s="87">
        <v>1.95465207E-2</v>
      </c>
      <c r="E30" s="87">
        <v>9.6950743000000002E-3</v>
      </c>
      <c r="F30" s="88">
        <v>5.1602814999999998E-3</v>
      </c>
      <c r="H30" s="89" t="s">
        <v>161</v>
      </c>
      <c r="I30" s="72">
        <v>0.2483537063</v>
      </c>
      <c r="J30" s="73">
        <v>0.25719406459999999</v>
      </c>
      <c r="K30" s="73">
        <v>0.1940494582</v>
      </c>
      <c r="L30" s="73">
        <v>0.1686172742</v>
      </c>
      <c r="M30" s="90">
        <v>0.1317854967</v>
      </c>
    </row>
    <row r="32" spans="1:13" ht="15.75" thickBot="1"/>
    <row r="33" spans="1:17" ht="15.75" thickBot="1">
      <c r="B33" s="370" t="s">
        <v>5</v>
      </c>
      <c r="C33" s="371"/>
      <c r="D33" s="372"/>
      <c r="E33" s="370" t="s">
        <v>6</v>
      </c>
      <c r="F33" s="371"/>
      <c r="G33" s="372"/>
      <c r="H33" s="370" t="s">
        <v>7</v>
      </c>
      <c r="I33" s="371"/>
      <c r="J33" s="372"/>
    </row>
    <row r="34" spans="1:17" ht="15.75" thickBot="1">
      <c r="A34" s="54" t="s">
        <v>162</v>
      </c>
      <c r="B34" s="76" t="s">
        <v>182</v>
      </c>
      <c r="C34" s="77" t="s">
        <v>183</v>
      </c>
      <c r="D34" s="77" t="s">
        <v>184</v>
      </c>
      <c r="E34" s="76" t="s">
        <v>182</v>
      </c>
      <c r="F34" s="77" t="s">
        <v>183</v>
      </c>
      <c r="G34" s="77" t="s">
        <v>184</v>
      </c>
      <c r="H34" s="76" t="s">
        <v>182</v>
      </c>
      <c r="I34" s="77" t="s">
        <v>183</v>
      </c>
      <c r="J34" s="78" t="s">
        <v>184</v>
      </c>
    </row>
    <row r="35" spans="1:17" ht="15" customHeight="1">
      <c r="A35" s="62" t="s">
        <v>63</v>
      </c>
      <c r="B35" s="91">
        <v>0.93</v>
      </c>
      <c r="C35" s="92">
        <v>0.93</v>
      </c>
      <c r="D35" s="92">
        <v>0.85</v>
      </c>
      <c r="E35" s="92">
        <v>0.95</v>
      </c>
      <c r="F35" s="92">
        <v>0.93</v>
      </c>
      <c r="G35" s="92">
        <v>0.88</v>
      </c>
      <c r="H35" s="93">
        <v>0.93</v>
      </c>
      <c r="I35" s="92">
        <v>0.93</v>
      </c>
      <c r="J35" s="94">
        <v>0.86</v>
      </c>
    </row>
    <row r="36" spans="1:17">
      <c r="A36" s="62" t="s">
        <v>64</v>
      </c>
      <c r="B36" s="95">
        <v>0.89</v>
      </c>
      <c r="C36" s="96">
        <v>0.94</v>
      </c>
      <c r="D36" s="96">
        <v>0.85</v>
      </c>
      <c r="E36" s="96">
        <v>0.89</v>
      </c>
      <c r="F36" s="96">
        <v>0.95</v>
      </c>
      <c r="G36" s="96">
        <v>0.86</v>
      </c>
      <c r="H36" s="97">
        <v>0.91</v>
      </c>
      <c r="I36" s="96">
        <v>0.93</v>
      </c>
      <c r="J36" s="98">
        <v>0.87</v>
      </c>
      <c r="M36" s="99"/>
      <c r="O36" s="99"/>
    </row>
    <row r="37" spans="1:17">
      <c r="A37" s="62" t="s">
        <v>65</v>
      </c>
      <c r="B37" s="95">
        <v>0.92</v>
      </c>
      <c r="C37" s="96">
        <v>0.93</v>
      </c>
      <c r="D37" s="96">
        <v>0.85</v>
      </c>
      <c r="E37" s="96">
        <v>0.9</v>
      </c>
      <c r="F37" s="96">
        <v>0.92</v>
      </c>
      <c r="G37" s="96">
        <v>0.81</v>
      </c>
      <c r="H37" s="97">
        <v>0.88</v>
      </c>
      <c r="I37" s="96">
        <v>0.95</v>
      </c>
      <c r="J37" s="98">
        <v>0.81</v>
      </c>
      <c r="M37" s="99"/>
      <c r="O37" s="99"/>
    </row>
    <row r="38" spans="1:17">
      <c r="A38" s="62" t="s">
        <v>66</v>
      </c>
      <c r="B38" s="95">
        <v>0.92</v>
      </c>
      <c r="C38" s="96">
        <v>0.95</v>
      </c>
      <c r="D38" s="96">
        <v>0.86</v>
      </c>
      <c r="E38" s="96">
        <v>0.93</v>
      </c>
      <c r="F38" s="96">
        <v>0.94</v>
      </c>
      <c r="G38" s="96">
        <v>0.86</v>
      </c>
      <c r="H38" s="97">
        <v>0.95</v>
      </c>
      <c r="I38" s="96">
        <v>0.94</v>
      </c>
      <c r="J38" s="98">
        <v>0.87</v>
      </c>
      <c r="M38" s="99"/>
      <c r="O38" s="99"/>
    </row>
    <row r="39" spans="1:17">
      <c r="A39" s="62" t="s">
        <v>67</v>
      </c>
      <c r="B39" s="95">
        <v>0.92</v>
      </c>
      <c r="C39" s="96">
        <v>0.95</v>
      </c>
      <c r="D39" s="96">
        <v>0.86</v>
      </c>
      <c r="E39" s="96">
        <v>0.92</v>
      </c>
      <c r="F39" s="96">
        <v>0.95</v>
      </c>
      <c r="G39" s="96">
        <v>0.87</v>
      </c>
      <c r="H39" s="97">
        <v>0.92</v>
      </c>
      <c r="I39" s="96">
        <v>0.95</v>
      </c>
      <c r="J39" s="98">
        <v>0.88</v>
      </c>
      <c r="M39" s="99"/>
      <c r="O39" s="99"/>
    </row>
    <row r="40" spans="1:17" ht="15" customHeight="1">
      <c r="A40" s="62" t="s">
        <v>68</v>
      </c>
      <c r="B40" s="95">
        <v>0.91</v>
      </c>
      <c r="C40" s="96">
        <v>0.88</v>
      </c>
      <c r="D40" s="96">
        <v>0.8</v>
      </c>
      <c r="E40" s="96">
        <v>0.91</v>
      </c>
      <c r="F40" s="96">
        <v>0.92</v>
      </c>
      <c r="G40" s="96">
        <v>0.83</v>
      </c>
      <c r="H40" s="97">
        <v>0.9</v>
      </c>
      <c r="I40" s="96">
        <v>0.86</v>
      </c>
      <c r="J40" s="98">
        <v>0.78</v>
      </c>
      <c r="N40" s="99"/>
      <c r="P40" s="99"/>
    </row>
    <row r="41" spans="1:17">
      <c r="A41" s="62" t="s">
        <v>69</v>
      </c>
      <c r="B41" s="95">
        <v>0.91</v>
      </c>
      <c r="C41" s="96">
        <v>0.93</v>
      </c>
      <c r="D41" s="96">
        <v>0.85</v>
      </c>
      <c r="E41" s="96">
        <v>0.91</v>
      </c>
      <c r="F41" s="96">
        <v>0.95</v>
      </c>
      <c r="G41" s="96">
        <v>0.86</v>
      </c>
      <c r="H41" s="97">
        <v>0.92</v>
      </c>
      <c r="I41" s="96">
        <v>0.95</v>
      </c>
      <c r="J41" s="98">
        <v>0.89</v>
      </c>
      <c r="N41" s="99"/>
      <c r="P41" s="99"/>
      <c r="Q41" s="99"/>
    </row>
    <row r="42" spans="1:17" ht="15" customHeight="1">
      <c r="A42" s="62" t="s">
        <v>70</v>
      </c>
      <c r="B42" s="95">
        <v>0.93</v>
      </c>
      <c r="C42" s="96">
        <v>0.95</v>
      </c>
      <c r="D42" s="96">
        <v>0.89</v>
      </c>
      <c r="E42" s="96">
        <v>0.92</v>
      </c>
      <c r="F42" s="96">
        <v>0.96</v>
      </c>
      <c r="G42" s="96">
        <v>0.89</v>
      </c>
      <c r="H42" s="97">
        <v>0.96</v>
      </c>
      <c r="I42" s="96">
        <v>0.94</v>
      </c>
      <c r="J42" s="98">
        <v>0.9</v>
      </c>
      <c r="N42" s="99"/>
      <c r="P42" s="99"/>
    </row>
    <row r="43" spans="1:17" ht="15" customHeight="1">
      <c r="A43" s="62" t="s">
        <v>71</v>
      </c>
      <c r="B43" s="95">
        <v>0.9</v>
      </c>
      <c r="C43" s="96">
        <v>0.93</v>
      </c>
      <c r="D43" s="96">
        <v>0.86</v>
      </c>
      <c r="E43" s="96">
        <v>0.91</v>
      </c>
      <c r="F43" s="96">
        <v>0.94</v>
      </c>
      <c r="G43" s="96">
        <v>0.86</v>
      </c>
      <c r="H43" s="97">
        <v>0.92</v>
      </c>
      <c r="I43" s="96">
        <v>0.93</v>
      </c>
      <c r="J43" s="98">
        <v>0.86</v>
      </c>
      <c r="N43" s="99"/>
      <c r="P43" s="99"/>
    </row>
    <row r="44" spans="1:17">
      <c r="A44" s="62" t="s">
        <v>72</v>
      </c>
      <c r="B44" s="95">
        <v>0.95</v>
      </c>
      <c r="C44" s="96">
        <v>0.9</v>
      </c>
      <c r="D44" s="96">
        <v>0.86</v>
      </c>
      <c r="E44" s="96">
        <v>0.94</v>
      </c>
      <c r="F44" s="96">
        <v>0.94</v>
      </c>
      <c r="G44" s="100">
        <v>0.88</v>
      </c>
      <c r="H44" s="97">
        <v>0.93</v>
      </c>
      <c r="I44" s="96">
        <v>0.95</v>
      </c>
      <c r="J44" s="98">
        <v>0.89</v>
      </c>
    </row>
    <row r="45" spans="1:17">
      <c r="A45" s="62" t="s">
        <v>73</v>
      </c>
      <c r="B45" s="95">
        <v>0.94</v>
      </c>
      <c r="C45" s="96">
        <v>0.95</v>
      </c>
      <c r="D45" s="96">
        <v>0.9</v>
      </c>
      <c r="E45" s="96">
        <v>0.92</v>
      </c>
      <c r="F45" s="96">
        <v>0.94</v>
      </c>
      <c r="G45" s="96">
        <v>0.87</v>
      </c>
      <c r="H45" s="97">
        <v>0.9</v>
      </c>
      <c r="I45" s="96">
        <v>0.95</v>
      </c>
      <c r="J45" s="98">
        <v>0.85</v>
      </c>
      <c r="M45" s="99"/>
      <c r="O45" s="99"/>
    </row>
    <row r="46" spans="1:17">
      <c r="A46" s="62" t="s">
        <v>74</v>
      </c>
      <c r="B46" s="95">
        <v>0.89</v>
      </c>
      <c r="C46" s="96">
        <v>0.91</v>
      </c>
      <c r="D46" s="96">
        <v>0.79</v>
      </c>
      <c r="E46" s="96">
        <v>0.85</v>
      </c>
      <c r="F46" s="96">
        <v>0.92</v>
      </c>
      <c r="G46" s="96">
        <v>0.8</v>
      </c>
      <c r="H46" s="97">
        <v>0.89</v>
      </c>
      <c r="I46" s="96">
        <v>0.93</v>
      </c>
      <c r="J46" s="98">
        <v>0.83</v>
      </c>
      <c r="M46" s="99"/>
      <c r="O46" s="99"/>
    </row>
    <row r="47" spans="1:17" ht="15.75" thickBot="1">
      <c r="A47" s="68" t="s">
        <v>161</v>
      </c>
      <c r="B47" s="101">
        <v>0.94</v>
      </c>
      <c r="C47" s="102">
        <v>0.92</v>
      </c>
      <c r="D47" s="102">
        <v>0.88</v>
      </c>
      <c r="E47" s="102">
        <v>0.93</v>
      </c>
      <c r="F47" s="102">
        <v>0.92</v>
      </c>
      <c r="G47" s="102">
        <v>0.84</v>
      </c>
      <c r="H47" s="103">
        <v>0.92</v>
      </c>
      <c r="I47" s="102">
        <v>0.91</v>
      </c>
      <c r="J47" s="104">
        <v>0.83</v>
      </c>
      <c r="M47" s="99"/>
      <c r="O47" s="99"/>
    </row>
    <row r="48" spans="1:17" ht="15" customHeight="1">
      <c r="A48" s="105"/>
      <c r="B48" s="105"/>
      <c r="C48" s="105"/>
      <c r="D48" s="105"/>
      <c r="E48" s="105"/>
      <c r="F48" s="105"/>
      <c r="G48" s="105"/>
      <c r="N48" s="99"/>
      <c r="P48" s="99"/>
    </row>
    <row r="49" spans="1:25" ht="15.75" thickBot="1">
      <c r="A49" s="105" t="s">
        <v>185</v>
      </c>
      <c r="B49" s="105"/>
      <c r="C49" s="105"/>
      <c r="D49" s="105"/>
      <c r="E49" s="105"/>
      <c r="F49" s="105"/>
      <c r="G49" s="105"/>
      <c r="N49" s="99"/>
      <c r="P49" s="99"/>
    </row>
    <row r="50" spans="1:25" ht="15.75" thickBot="1">
      <c r="A50" s="55" t="s">
        <v>162</v>
      </c>
      <c r="B50" s="106" t="s">
        <v>186</v>
      </c>
      <c r="C50" s="107" t="s">
        <v>187</v>
      </c>
      <c r="D50" s="108" t="s">
        <v>188</v>
      </c>
      <c r="E50" s="108" t="s">
        <v>189</v>
      </c>
      <c r="F50" s="108" t="s">
        <v>190</v>
      </c>
      <c r="G50" s="108" t="s">
        <v>191</v>
      </c>
      <c r="H50" s="108" t="s">
        <v>192</v>
      </c>
      <c r="I50" s="108" t="s">
        <v>193</v>
      </c>
      <c r="J50" s="108" t="s">
        <v>194</v>
      </c>
      <c r="K50" s="108" t="s">
        <v>195</v>
      </c>
      <c r="L50" s="108" t="s">
        <v>196</v>
      </c>
      <c r="M50" s="108" t="s">
        <v>197</v>
      </c>
      <c r="N50" s="108" t="s">
        <v>198</v>
      </c>
      <c r="O50" s="108" t="s">
        <v>199</v>
      </c>
      <c r="P50" s="108" t="s">
        <v>200</v>
      </c>
      <c r="Q50" s="108" t="s">
        <v>201</v>
      </c>
      <c r="R50" s="108" t="s">
        <v>202</v>
      </c>
      <c r="S50" s="108" t="s">
        <v>203</v>
      </c>
      <c r="T50" s="108" t="s">
        <v>204</v>
      </c>
      <c r="U50" s="108" t="s">
        <v>205</v>
      </c>
      <c r="V50" s="108" t="s">
        <v>206</v>
      </c>
      <c r="W50" s="108" t="s">
        <v>207</v>
      </c>
      <c r="X50" s="108" t="s">
        <v>208</v>
      </c>
      <c r="Y50" s="109" t="s">
        <v>209</v>
      </c>
    </row>
    <row r="51" spans="1:25" ht="15" customHeight="1">
      <c r="A51" s="62" t="s">
        <v>63</v>
      </c>
      <c r="B51" s="110">
        <v>0.8</v>
      </c>
      <c r="C51" s="111">
        <v>0.85</v>
      </c>
      <c r="D51" s="111">
        <v>0.87</v>
      </c>
      <c r="E51" s="111">
        <v>0.9</v>
      </c>
      <c r="F51" s="111">
        <v>0.79</v>
      </c>
      <c r="G51" s="111">
        <v>0.84</v>
      </c>
      <c r="H51" s="111">
        <v>0.89</v>
      </c>
      <c r="I51" s="111" t="s">
        <v>76</v>
      </c>
      <c r="J51" s="111">
        <v>0.92</v>
      </c>
      <c r="K51" s="111">
        <v>0.84</v>
      </c>
      <c r="L51" s="111">
        <v>0.81</v>
      </c>
      <c r="M51" s="111">
        <v>0.92</v>
      </c>
      <c r="N51" s="111">
        <v>0.91</v>
      </c>
      <c r="O51" s="111">
        <v>0.92</v>
      </c>
      <c r="P51" s="111" t="s">
        <v>76</v>
      </c>
      <c r="Q51" s="111">
        <v>1</v>
      </c>
      <c r="R51" s="111" t="s">
        <v>76</v>
      </c>
      <c r="S51" s="111" t="s">
        <v>76</v>
      </c>
      <c r="T51" s="111">
        <v>0.87</v>
      </c>
      <c r="U51" s="111" t="s">
        <v>77</v>
      </c>
      <c r="V51" s="111" t="s">
        <v>76</v>
      </c>
      <c r="W51" s="111">
        <v>0.87</v>
      </c>
      <c r="X51" s="111" t="s">
        <v>76</v>
      </c>
      <c r="Y51" s="112">
        <v>0.73</v>
      </c>
    </row>
    <row r="52" spans="1:25">
      <c r="A52" s="62" t="s">
        <v>64</v>
      </c>
      <c r="B52" s="113">
        <v>0.74</v>
      </c>
      <c r="C52" s="114">
        <v>0.8</v>
      </c>
      <c r="D52" s="114">
        <v>0.85</v>
      </c>
      <c r="E52" s="114">
        <v>0.8</v>
      </c>
      <c r="F52" s="114">
        <v>0.89</v>
      </c>
      <c r="G52" s="114">
        <v>0.84</v>
      </c>
      <c r="H52" s="114">
        <v>0.86</v>
      </c>
      <c r="I52" s="114" t="s">
        <v>76</v>
      </c>
      <c r="J52" s="114">
        <v>0.84</v>
      </c>
      <c r="K52" s="114">
        <v>0.96</v>
      </c>
      <c r="L52" s="114">
        <v>0.73</v>
      </c>
      <c r="M52" s="114">
        <v>0.89</v>
      </c>
      <c r="N52" s="114">
        <v>0.89</v>
      </c>
      <c r="O52" s="114">
        <v>0.89</v>
      </c>
      <c r="P52" s="114">
        <v>0.96</v>
      </c>
      <c r="Q52" s="114">
        <v>0.86</v>
      </c>
      <c r="R52" s="114">
        <v>0.92</v>
      </c>
      <c r="S52" s="114" t="s">
        <v>76</v>
      </c>
      <c r="T52" s="114">
        <v>0.91</v>
      </c>
      <c r="U52" s="114" t="s">
        <v>76</v>
      </c>
      <c r="V52" s="114" t="s">
        <v>76</v>
      </c>
      <c r="W52" s="114">
        <v>0.91</v>
      </c>
      <c r="X52" s="114" t="s">
        <v>76</v>
      </c>
      <c r="Y52" s="115">
        <v>0.76</v>
      </c>
    </row>
    <row r="53" spans="1:25">
      <c r="A53" s="62" t="s">
        <v>65</v>
      </c>
      <c r="B53" s="113">
        <v>0.75</v>
      </c>
      <c r="C53" s="114">
        <v>0.68</v>
      </c>
      <c r="D53" s="114" t="s">
        <v>76</v>
      </c>
      <c r="E53" s="114">
        <v>0.78</v>
      </c>
      <c r="F53" s="114">
        <v>0.84</v>
      </c>
      <c r="G53" s="114">
        <v>0.78</v>
      </c>
      <c r="H53" s="114">
        <v>0.85</v>
      </c>
      <c r="I53" s="114" t="s">
        <v>76</v>
      </c>
      <c r="J53" s="114">
        <v>0.75</v>
      </c>
      <c r="K53" s="114">
        <v>0.88</v>
      </c>
      <c r="L53" s="114" t="s">
        <v>76</v>
      </c>
      <c r="M53" s="114">
        <v>0.66</v>
      </c>
      <c r="N53" s="114">
        <v>0.61</v>
      </c>
      <c r="O53" s="114">
        <v>0.68</v>
      </c>
      <c r="P53" s="114" t="s">
        <v>76</v>
      </c>
      <c r="Q53" s="114">
        <v>0.9</v>
      </c>
      <c r="R53" s="114">
        <v>0.79</v>
      </c>
      <c r="S53" s="114" t="s">
        <v>76</v>
      </c>
      <c r="T53" s="114">
        <v>0.88</v>
      </c>
      <c r="U53" s="114" t="s">
        <v>76</v>
      </c>
      <c r="V53" s="114" t="s">
        <v>76</v>
      </c>
      <c r="W53" s="114">
        <v>0.88</v>
      </c>
      <c r="X53" s="114" t="s">
        <v>76</v>
      </c>
      <c r="Y53" s="115">
        <v>0.53</v>
      </c>
    </row>
    <row r="54" spans="1:25">
      <c r="A54" s="62" t="s">
        <v>66</v>
      </c>
      <c r="B54" s="113">
        <v>0.85</v>
      </c>
      <c r="C54" s="114">
        <v>0.81</v>
      </c>
      <c r="D54" s="114">
        <v>0.84</v>
      </c>
      <c r="E54" s="114">
        <v>0.84</v>
      </c>
      <c r="F54" s="114">
        <v>0.82</v>
      </c>
      <c r="G54" s="114">
        <v>0.87</v>
      </c>
      <c r="H54" s="114">
        <v>0.89</v>
      </c>
      <c r="I54" s="114">
        <v>0.98</v>
      </c>
      <c r="J54" s="114">
        <v>0.88</v>
      </c>
      <c r="K54" s="114">
        <v>0.92</v>
      </c>
      <c r="L54" s="114">
        <v>0.92</v>
      </c>
      <c r="M54" s="114">
        <v>0.86</v>
      </c>
      <c r="N54" s="114">
        <v>0.84</v>
      </c>
      <c r="O54" s="114">
        <v>0.86</v>
      </c>
      <c r="P54" s="114">
        <v>0.84</v>
      </c>
      <c r="Q54" s="114">
        <v>0.84</v>
      </c>
      <c r="R54" s="114">
        <v>0.9</v>
      </c>
      <c r="S54" s="114" t="s">
        <v>76</v>
      </c>
      <c r="T54" s="114">
        <v>0.89</v>
      </c>
      <c r="U54" s="114">
        <v>1</v>
      </c>
      <c r="V54" s="114" t="s">
        <v>76</v>
      </c>
      <c r="W54" s="114">
        <v>0.89</v>
      </c>
      <c r="X54" s="114" t="s">
        <v>76</v>
      </c>
      <c r="Y54" s="115">
        <v>0.78</v>
      </c>
    </row>
    <row r="55" spans="1:25">
      <c r="A55" s="62" t="s">
        <v>67</v>
      </c>
      <c r="B55" s="113">
        <v>0.75</v>
      </c>
      <c r="C55" s="114">
        <v>0.8</v>
      </c>
      <c r="D55" s="114">
        <v>0.89</v>
      </c>
      <c r="E55" s="114">
        <v>0.84</v>
      </c>
      <c r="F55" s="114">
        <v>0.82</v>
      </c>
      <c r="G55" s="114">
        <v>0.86</v>
      </c>
      <c r="H55" s="114">
        <v>0.84</v>
      </c>
      <c r="I55" s="114">
        <v>0.84</v>
      </c>
      <c r="J55" s="114">
        <v>0.83</v>
      </c>
      <c r="K55" s="114">
        <v>0.86</v>
      </c>
      <c r="L55" s="114">
        <v>0.8</v>
      </c>
      <c r="M55" s="114">
        <v>0.83</v>
      </c>
      <c r="N55" s="114">
        <v>0.76</v>
      </c>
      <c r="O55" s="114">
        <v>0.87</v>
      </c>
      <c r="P55" s="114">
        <v>0.9</v>
      </c>
      <c r="Q55" s="114">
        <v>0.83</v>
      </c>
      <c r="R55" s="114">
        <v>0.92</v>
      </c>
      <c r="S55" s="114">
        <v>0.9</v>
      </c>
      <c r="T55" s="114">
        <v>0.89</v>
      </c>
      <c r="U55" s="114">
        <v>0.81</v>
      </c>
      <c r="V55" s="114" t="s">
        <v>77</v>
      </c>
      <c r="W55" s="114">
        <v>0.9</v>
      </c>
      <c r="X55" s="114" t="s">
        <v>76</v>
      </c>
      <c r="Y55" s="115">
        <v>0.8</v>
      </c>
    </row>
    <row r="56" spans="1:25" ht="15" customHeight="1">
      <c r="A56" s="62" t="s">
        <v>68</v>
      </c>
      <c r="B56" s="113">
        <v>0.88</v>
      </c>
      <c r="C56" s="114">
        <v>0.82</v>
      </c>
      <c r="D56" s="114" t="s">
        <v>76</v>
      </c>
      <c r="E56" s="114">
        <v>0.81</v>
      </c>
      <c r="F56" s="114">
        <v>0.82</v>
      </c>
      <c r="G56" s="114">
        <v>0.85</v>
      </c>
      <c r="H56" s="114">
        <v>0.75</v>
      </c>
      <c r="I56" s="114" t="s">
        <v>76</v>
      </c>
      <c r="J56" s="114">
        <v>0.75</v>
      </c>
      <c r="K56" s="114" t="s">
        <v>76</v>
      </c>
      <c r="L56" s="114">
        <v>0.81</v>
      </c>
      <c r="M56" s="114">
        <v>0.85</v>
      </c>
      <c r="N56" s="114">
        <v>0.89</v>
      </c>
      <c r="O56" s="114">
        <v>0.84</v>
      </c>
      <c r="P56" s="114">
        <v>0.66</v>
      </c>
      <c r="Q56" s="114">
        <v>0.65</v>
      </c>
      <c r="R56" s="114">
        <v>0.83</v>
      </c>
      <c r="S56" s="114" t="s">
        <v>76</v>
      </c>
      <c r="T56" s="114">
        <v>0.75</v>
      </c>
      <c r="U56" s="114">
        <v>0.81</v>
      </c>
      <c r="V56" s="114" t="s">
        <v>76</v>
      </c>
      <c r="W56" s="114">
        <v>0.76</v>
      </c>
      <c r="X56" s="114">
        <v>0.68</v>
      </c>
      <c r="Y56" s="115">
        <v>0.84</v>
      </c>
    </row>
    <row r="57" spans="1:25">
      <c r="A57" s="62" t="s">
        <v>69</v>
      </c>
      <c r="B57" s="113">
        <v>0.8</v>
      </c>
      <c r="C57" s="114">
        <v>0.79</v>
      </c>
      <c r="D57" s="114">
        <v>0.89</v>
      </c>
      <c r="E57" s="114">
        <v>0.88</v>
      </c>
      <c r="F57" s="114">
        <v>0.86</v>
      </c>
      <c r="G57" s="114">
        <v>0.8</v>
      </c>
      <c r="H57" s="114">
        <v>0.88</v>
      </c>
      <c r="I57" s="114" t="s">
        <v>76</v>
      </c>
      <c r="J57" s="114">
        <v>0.85</v>
      </c>
      <c r="K57" s="114">
        <v>0.94</v>
      </c>
      <c r="L57" s="114">
        <v>0.78</v>
      </c>
      <c r="M57" s="114">
        <v>0.89</v>
      </c>
      <c r="N57" s="114">
        <v>0.91</v>
      </c>
      <c r="O57" s="114">
        <v>0.88</v>
      </c>
      <c r="P57" s="114">
        <v>0.81</v>
      </c>
      <c r="Q57" s="114">
        <v>0.75</v>
      </c>
      <c r="R57" s="114">
        <v>0.83</v>
      </c>
      <c r="S57" s="114" t="s">
        <v>76</v>
      </c>
      <c r="T57" s="114">
        <v>0.84</v>
      </c>
      <c r="U57" s="114" t="s">
        <v>76</v>
      </c>
      <c r="V57" s="114" t="s">
        <v>76</v>
      </c>
      <c r="W57" s="114">
        <v>0.84</v>
      </c>
      <c r="X57" s="114" t="s">
        <v>76</v>
      </c>
      <c r="Y57" s="115">
        <v>0.83</v>
      </c>
    </row>
    <row r="58" spans="1:25" ht="15" customHeight="1">
      <c r="A58" s="62" t="s">
        <v>70</v>
      </c>
      <c r="B58" s="113">
        <v>0.86</v>
      </c>
      <c r="C58" s="114">
        <v>0.85</v>
      </c>
      <c r="D58" s="114" t="s">
        <v>76</v>
      </c>
      <c r="E58" s="114">
        <v>0.81</v>
      </c>
      <c r="F58" s="114" t="s">
        <v>76</v>
      </c>
      <c r="G58" s="114">
        <v>0.89</v>
      </c>
      <c r="H58" s="114" t="s">
        <v>76</v>
      </c>
      <c r="I58" s="114" t="s">
        <v>76</v>
      </c>
      <c r="J58" s="114" t="s">
        <v>76</v>
      </c>
      <c r="K58" s="114" t="s">
        <v>76</v>
      </c>
      <c r="L58" s="114">
        <v>0.88</v>
      </c>
      <c r="M58" s="114">
        <v>0.9</v>
      </c>
      <c r="N58" s="114">
        <v>0.86</v>
      </c>
      <c r="O58" s="114">
        <v>0.92</v>
      </c>
      <c r="P58" s="114">
        <v>0.9</v>
      </c>
      <c r="Q58" s="114">
        <v>0.89</v>
      </c>
      <c r="R58" s="114">
        <v>0.94</v>
      </c>
      <c r="S58" s="114" t="s">
        <v>76</v>
      </c>
      <c r="T58" s="114">
        <v>0.93</v>
      </c>
      <c r="U58" s="114" t="s">
        <v>76</v>
      </c>
      <c r="V58" s="114" t="s">
        <v>76</v>
      </c>
      <c r="W58" s="114">
        <v>0.93</v>
      </c>
      <c r="X58" s="114" t="s">
        <v>76</v>
      </c>
      <c r="Y58" s="115">
        <v>0.87</v>
      </c>
    </row>
    <row r="59" spans="1:25">
      <c r="A59" s="62" t="s">
        <v>71</v>
      </c>
      <c r="B59" s="113">
        <v>0.79</v>
      </c>
      <c r="C59" s="114">
        <v>0.84</v>
      </c>
      <c r="D59" s="114" t="s">
        <v>76</v>
      </c>
      <c r="E59" s="114">
        <v>0.89</v>
      </c>
      <c r="F59" s="114">
        <v>0.78</v>
      </c>
      <c r="G59" s="114">
        <v>0.79</v>
      </c>
      <c r="H59" s="114">
        <v>0.83</v>
      </c>
      <c r="I59" s="114" t="s">
        <v>76</v>
      </c>
      <c r="J59" s="114">
        <v>0.8</v>
      </c>
      <c r="K59" s="114">
        <v>0.89</v>
      </c>
      <c r="L59" s="114">
        <v>0.75</v>
      </c>
      <c r="M59" s="114">
        <v>0.86</v>
      </c>
      <c r="N59" s="114">
        <v>0.93</v>
      </c>
      <c r="O59" s="114">
        <v>0.82</v>
      </c>
      <c r="P59" s="114">
        <v>0.88</v>
      </c>
      <c r="Q59" s="114">
        <v>0.93</v>
      </c>
      <c r="R59" s="114">
        <v>0.91</v>
      </c>
      <c r="S59" s="114" t="s">
        <v>76</v>
      </c>
      <c r="T59" s="114">
        <v>0.86</v>
      </c>
      <c r="U59" s="114">
        <v>0.94</v>
      </c>
      <c r="V59" s="114" t="s">
        <v>76</v>
      </c>
      <c r="W59" s="114">
        <v>0.81</v>
      </c>
      <c r="X59" s="114">
        <v>0.93</v>
      </c>
      <c r="Y59" s="115">
        <v>0.83</v>
      </c>
    </row>
    <row r="60" spans="1:25">
      <c r="A60" s="62" t="s">
        <v>72</v>
      </c>
      <c r="B60" s="113">
        <v>0.84</v>
      </c>
      <c r="C60" s="114">
        <v>0.72</v>
      </c>
      <c r="D60" s="114" t="s">
        <v>76</v>
      </c>
      <c r="E60" s="114">
        <v>0.8</v>
      </c>
      <c r="F60" s="114">
        <v>0.85</v>
      </c>
      <c r="G60" s="114">
        <v>0.83</v>
      </c>
      <c r="H60" s="114">
        <v>0.84</v>
      </c>
      <c r="I60" s="114">
        <v>1</v>
      </c>
      <c r="J60" s="114">
        <v>0.85</v>
      </c>
      <c r="K60" s="114">
        <v>0.81</v>
      </c>
      <c r="L60" s="114">
        <v>0.82</v>
      </c>
      <c r="M60" s="114">
        <v>0.81</v>
      </c>
      <c r="N60" s="114">
        <v>0.75</v>
      </c>
      <c r="O60" s="114">
        <v>0.82</v>
      </c>
      <c r="P60" s="114">
        <v>0.74</v>
      </c>
      <c r="Q60" s="114">
        <v>0.68</v>
      </c>
      <c r="R60" s="114">
        <v>0.9</v>
      </c>
      <c r="S60" s="114" t="s">
        <v>77</v>
      </c>
      <c r="T60" s="114">
        <v>0.83</v>
      </c>
      <c r="U60" s="114" t="s">
        <v>76</v>
      </c>
      <c r="V60" s="114">
        <v>0.91</v>
      </c>
      <c r="W60" s="114">
        <v>0.95</v>
      </c>
      <c r="X60" s="114">
        <v>0.75</v>
      </c>
      <c r="Y60" s="115">
        <v>0.77</v>
      </c>
    </row>
    <row r="61" spans="1:25">
      <c r="A61" s="62" t="s">
        <v>73</v>
      </c>
      <c r="B61" s="113">
        <v>0.79</v>
      </c>
      <c r="C61" s="114">
        <v>0.85</v>
      </c>
      <c r="D61" s="114">
        <v>0.83</v>
      </c>
      <c r="E61" s="114">
        <v>0.86</v>
      </c>
      <c r="F61" s="114">
        <v>0.78</v>
      </c>
      <c r="G61" s="114">
        <v>0.87</v>
      </c>
      <c r="H61" s="114">
        <v>0.86</v>
      </c>
      <c r="I61" s="114">
        <v>0.92</v>
      </c>
      <c r="J61" s="114">
        <v>0.88</v>
      </c>
      <c r="K61" s="114">
        <v>0.79</v>
      </c>
      <c r="L61" s="114">
        <v>0.82</v>
      </c>
      <c r="M61" s="114">
        <v>0.82</v>
      </c>
      <c r="N61" s="114">
        <v>0.85</v>
      </c>
      <c r="O61" s="114">
        <v>0.81</v>
      </c>
      <c r="P61" s="114">
        <v>0.89</v>
      </c>
      <c r="Q61" s="114">
        <v>0.82</v>
      </c>
      <c r="R61" s="114">
        <v>0.91</v>
      </c>
      <c r="S61" s="114" t="s">
        <v>76</v>
      </c>
      <c r="T61" s="114">
        <v>0.84</v>
      </c>
      <c r="U61" s="114">
        <v>0.82</v>
      </c>
      <c r="V61" s="114" t="s">
        <v>76</v>
      </c>
      <c r="W61" s="114">
        <v>0.84</v>
      </c>
      <c r="X61" s="114" t="s">
        <v>76</v>
      </c>
      <c r="Y61" s="115">
        <v>0.85</v>
      </c>
    </row>
    <row r="62" spans="1:25">
      <c r="A62" s="62" t="s">
        <v>74</v>
      </c>
      <c r="B62" s="113">
        <v>0.74</v>
      </c>
      <c r="C62" s="114">
        <v>0.66</v>
      </c>
      <c r="D62" s="114" t="s">
        <v>76</v>
      </c>
      <c r="E62" s="114">
        <v>0.86</v>
      </c>
      <c r="F62" s="114">
        <v>0.74</v>
      </c>
      <c r="G62" s="114">
        <v>0.83</v>
      </c>
      <c r="H62" s="114">
        <v>0.79</v>
      </c>
      <c r="I62" s="114">
        <v>0.79</v>
      </c>
      <c r="J62" s="114">
        <v>0.78</v>
      </c>
      <c r="K62" s="114">
        <v>0.82</v>
      </c>
      <c r="L62" s="114">
        <v>0.79</v>
      </c>
      <c r="M62" s="114">
        <v>0.79</v>
      </c>
      <c r="N62" s="114">
        <v>0.83</v>
      </c>
      <c r="O62" s="114">
        <v>0.78</v>
      </c>
      <c r="P62" s="114">
        <v>0.78</v>
      </c>
      <c r="Q62" s="114">
        <v>0.72</v>
      </c>
      <c r="R62" s="114">
        <v>0.72</v>
      </c>
      <c r="S62" s="114" t="s">
        <v>76</v>
      </c>
      <c r="T62" s="114">
        <v>0.76</v>
      </c>
      <c r="U62" s="114" t="s">
        <v>76</v>
      </c>
      <c r="V62" s="114" t="s">
        <v>76</v>
      </c>
      <c r="W62" s="114">
        <v>0.76</v>
      </c>
      <c r="X62" s="114" t="s">
        <v>77</v>
      </c>
      <c r="Y62" s="115">
        <v>0.73</v>
      </c>
    </row>
    <row r="63" spans="1:25" ht="15.75" thickBot="1">
      <c r="A63" s="68" t="s">
        <v>161</v>
      </c>
      <c r="B63" s="116">
        <v>0.79</v>
      </c>
      <c r="C63" s="117">
        <v>0.86</v>
      </c>
      <c r="D63" s="117" t="s">
        <v>77</v>
      </c>
      <c r="E63" s="117">
        <v>0.79</v>
      </c>
      <c r="F63" s="117">
        <v>0.85</v>
      </c>
      <c r="G63" s="117">
        <v>0.81</v>
      </c>
      <c r="H63" s="117">
        <v>0.79</v>
      </c>
      <c r="I63" s="117">
        <v>0.8</v>
      </c>
      <c r="J63" s="117">
        <v>0.78</v>
      </c>
      <c r="K63" s="117">
        <v>0.82</v>
      </c>
      <c r="L63" s="117">
        <v>0.87</v>
      </c>
      <c r="M63" s="117">
        <v>0.82</v>
      </c>
      <c r="N63" s="117">
        <v>0.87</v>
      </c>
      <c r="O63" s="117">
        <v>0.81</v>
      </c>
      <c r="P63" s="117">
        <v>0.79</v>
      </c>
      <c r="Q63" s="117">
        <v>0.77</v>
      </c>
      <c r="R63" s="117">
        <v>0.86</v>
      </c>
      <c r="S63" s="117" t="s">
        <v>76</v>
      </c>
      <c r="T63" s="117">
        <v>0.69</v>
      </c>
      <c r="U63" s="117" t="s">
        <v>76</v>
      </c>
      <c r="V63" s="117" t="s">
        <v>76</v>
      </c>
      <c r="W63" s="117">
        <v>0.69</v>
      </c>
      <c r="X63" s="117" t="s">
        <v>76</v>
      </c>
      <c r="Y63" s="118">
        <v>0.83</v>
      </c>
    </row>
    <row r="65" spans="1:25" ht="15.75" thickBot="1">
      <c r="A65" s="119" t="s">
        <v>210</v>
      </c>
    </row>
    <row r="66" spans="1:25" ht="15.75" thickBot="1">
      <c r="A66" s="55" t="s">
        <v>162</v>
      </c>
      <c r="B66" s="106" t="s">
        <v>186</v>
      </c>
      <c r="C66" s="107" t="s">
        <v>187</v>
      </c>
      <c r="D66" s="108" t="s">
        <v>188</v>
      </c>
      <c r="E66" s="108" t="s">
        <v>189</v>
      </c>
      <c r="F66" s="108" t="s">
        <v>190</v>
      </c>
      <c r="G66" s="108" t="s">
        <v>191</v>
      </c>
      <c r="H66" s="108" t="s">
        <v>192</v>
      </c>
      <c r="I66" s="108" t="s">
        <v>193</v>
      </c>
      <c r="J66" s="108" t="s">
        <v>194</v>
      </c>
      <c r="K66" s="108" t="s">
        <v>195</v>
      </c>
      <c r="L66" s="108" t="s">
        <v>196</v>
      </c>
      <c r="M66" s="108" t="s">
        <v>197</v>
      </c>
      <c r="N66" s="108" t="s">
        <v>198</v>
      </c>
      <c r="O66" s="108" t="s">
        <v>199</v>
      </c>
      <c r="P66" s="108" t="s">
        <v>200</v>
      </c>
      <c r="Q66" s="108" t="s">
        <v>201</v>
      </c>
      <c r="R66" s="108" t="s">
        <v>202</v>
      </c>
      <c r="S66" s="108" t="s">
        <v>203</v>
      </c>
      <c r="T66" s="108" t="s">
        <v>204</v>
      </c>
      <c r="U66" s="108" t="s">
        <v>205</v>
      </c>
      <c r="V66" s="108" t="s">
        <v>206</v>
      </c>
      <c r="W66" s="108" t="s">
        <v>207</v>
      </c>
      <c r="X66" s="108" t="s">
        <v>208</v>
      </c>
      <c r="Y66" s="109" t="s">
        <v>209</v>
      </c>
    </row>
    <row r="67" spans="1:25">
      <c r="A67" s="62" t="s">
        <v>63</v>
      </c>
      <c r="B67" s="110">
        <v>0.71</v>
      </c>
      <c r="C67" s="111">
        <v>0.73</v>
      </c>
      <c r="D67" s="111">
        <v>0.87</v>
      </c>
      <c r="E67" s="111">
        <v>0.86</v>
      </c>
      <c r="F67" s="111">
        <v>0.78</v>
      </c>
      <c r="G67" s="111">
        <v>0.83</v>
      </c>
      <c r="H67" s="111">
        <v>0.95</v>
      </c>
      <c r="I67" s="111">
        <v>0.97</v>
      </c>
      <c r="J67" s="111">
        <v>0.92</v>
      </c>
      <c r="K67" s="111">
        <v>0.91</v>
      </c>
      <c r="L67" s="111">
        <v>0.88</v>
      </c>
      <c r="M67" s="111">
        <v>0.92</v>
      </c>
      <c r="N67" s="111">
        <v>0.91</v>
      </c>
      <c r="O67" s="111">
        <v>0.93</v>
      </c>
      <c r="P67" s="111" t="s">
        <v>76</v>
      </c>
      <c r="Q67" s="111">
        <v>1</v>
      </c>
      <c r="R67" s="111">
        <v>0.85</v>
      </c>
      <c r="S67" s="111">
        <v>0.77</v>
      </c>
      <c r="T67" s="111">
        <v>0.87</v>
      </c>
      <c r="U67" s="111">
        <v>0.9</v>
      </c>
      <c r="V67" s="111">
        <v>0.99</v>
      </c>
      <c r="W67" s="111">
        <v>0.87</v>
      </c>
      <c r="X67" s="111" t="s">
        <v>77</v>
      </c>
      <c r="Y67" s="120">
        <v>0.81</v>
      </c>
    </row>
    <row r="68" spans="1:25">
      <c r="A68" s="62" t="s">
        <v>64</v>
      </c>
      <c r="B68" s="113">
        <v>0.82</v>
      </c>
      <c r="C68" s="114">
        <v>0.74</v>
      </c>
      <c r="D68" s="114">
        <v>0.8</v>
      </c>
      <c r="E68" s="114">
        <v>0.8</v>
      </c>
      <c r="F68" s="114">
        <v>0.87</v>
      </c>
      <c r="G68" s="114">
        <v>0.97</v>
      </c>
      <c r="H68" s="114">
        <v>0.91</v>
      </c>
      <c r="I68" s="114">
        <v>1</v>
      </c>
      <c r="J68" s="114">
        <v>0.85</v>
      </c>
      <c r="K68" s="114">
        <v>0.97</v>
      </c>
      <c r="L68" s="114">
        <v>0.73</v>
      </c>
      <c r="M68" s="114">
        <v>0.88</v>
      </c>
      <c r="N68" s="114">
        <v>0.89</v>
      </c>
      <c r="O68" s="114">
        <v>0.88</v>
      </c>
      <c r="P68" s="114">
        <v>0.96</v>
      </c>
      <c r="Q68" s="114">
        <v>0.85</v>
      </c>
      <c r="R68" s="114">
        <v>0.91</v>
      </c>
      <c r="S68" s="114">
        <v>0.62</v>
      </c>
      <c r="T68" s="114">
        <v>0.9</v>
      </c>
      <c r="U68" s="114">
        <v>1</v>
      </c>
      <c r="V68" s="114">
        <v>0.97</v>
      </c>
      <c r="W68" s="114">
        <v>0.9</v>
      </c>
      <c r="X68" s="114" t="s">
        <v>76</v>
      </c>
      <c r="Y68" s="121">
        <v>0.82</v>
      </c>
    </row>
    <row r="69" spans="1:25">
      <c r="A69" s="62" t="s">
        <v>65</v>
      </c>
      <c r="B69" s="113">
        <v>0.8</v>
      </c>
      <c r="C69" s="114">
        <v>0.73</v>
      </c>
      <c r="D69" s="114" t="s">
        <v>76</v>
      </c>
      <c r="E69" s="114">
        <v>0.79</v>
      </c>
      <c r="F69" s="114">
        <v>0.82</v>
      </c>
      <c r="G69" s="114">
        <v>0.78</v>
      </c>
      <c r="H69" s="114">
        <v>0.82</v>
      </c>
      <c r="I69" s="114" t="s">
        <v>76</v>
      </c>
      <c r="J69" s="114">
        <v>0.73</v>
      </c>
      <c r="K69" s="114">
        <v>0.87</v>
      </c>
      <c r="L69" s="114" t="s">
        <v>76</v>
      </c>
      <c r="M69" s="114">
        <v>0.71</v>
      </c>
      <c r="N69" s="114">
        <v>0.76</v>
      </c>
      <c r="O69" s="114">
        <v>0.68</v>
      </c>
      <c r="P69" s="114" t="s">
        <v>76</v>
      </c>
      <c r="Q69" s="114">
        <v>0.9</v>
      </c>
      <c r="R69" s="114">
        <v>0.81</v>
      </c>
      <c r="S69" s="114" t="s">
        <v>77</v>
      </c>
      <c r="T69" s="114">
        <v>0.85</v>
      </c>
      <c r="U69" s="114" t="s">
        <v>76</v>
      </c>
      <c r="V69" s="114" t="s">
        <v>77</v>
      </c>
      <c r="W69" s="114">
        <v>0.85</v>
      </c>
      <c r="X69" s="114">
        <v>0.81</v>
      </c>
      <c r="Y69" s="121">
        <v>0.52</v>
      </c>
    </row>
    <row r="70" spans="1:25">
      <c r="A70" s="62" t="s">
        <v>66</v>
      </c>
      <c r="B70" s="113">
        <v>0.89</v>
      </c>
      <c r="C70" s="114">
        <v>0.8</v>
      </c>
      <c r="D70" s="114">
        <v>0.86</v>
      </c>
      <c r="E70" s="114">
        <v>0.87</v>
      </c>
      <c r="F70" s="114">
        <v>0.89</v>
      </c>
      <c r="G70" s="114">
        <v>0.87</v>
      </c>
      <c r="H70" s="114">
        <v>0.91</v>
      </c>
      <c r="I70" s="114">
        <v>0.95</v>
      </c>
      <c r="J70" s="114">
        <v>0.87</v>
      </c>
      <c r="K70" s="114">
        <v>0.95</v>
      </c>
      <c r="L70" s="114">
        <v>0.87</v>
      </c>
      <c r="M70" s="114">
        <v>0.87</v>
      </c>
      <c r="N70" s="114">
        <v>0.83</v>
      </c>
      <c r="O70" s="114">
        <v>0.88</v>
      </c>
      <c r="P70" s="114">
        <v>0.85</v>
      </c>
      <c r="Q70" s="114">
        <v>0.83</v>
      </c>
      <c r="R70" s="114">
        <v>0.86</v>
      </c>
      <c r="S70" s="114">
        <v>0.81</v>
      </c>
      <c r="T70" s="114">
        <v>0.89</v>
      </c>
      <c r="U70" s="114">
        <v>0.97</v>
      </c>
      <c r="V70" s="114">
        <v>0.97</v>
      </c>
      <c r="W70" s="114">
        <v>0.89</v>
      </c>
      <c r="X70" s="114">
        <v>0.83</v>
      </c>
      <c r="Y70" s="121">
        <v>0.83</v>
      </c>
    </row>
    <row r="71" spans="1:25">
      <c r="A71" s="62" t="s">
        <v>67</v>
      </c>
      <c r="B71" s="113">
        <v>0.86</v>
      </c>
      <c r="C71" s="114">
        <v>0.78</v>
      </c>
      <c r="D71" s="114">
        <v>0.94</v>
      </c>
      <c r="E71" s="114">
        <v>0.93</v>
      </c>
      <c r="F71" s="114">
        <v>0.88</v>
      </c>
      <c r="G71" s="114">
        <v>0.85</v>
      </c>
      <c r="H71" s="114">
        <v>0.91</v>
      </c>
      <c r="I71" s="114">
        <v>0.85</v>
      </c>
      <c r="J71" s="114">
        <v>0.86</v>
      </c>
      <c r="K71" s="114">
        <v>0.94</v>
      </c>
      <c r="L71" s="114">
        <v>0.8</v>
      </c>
      <c r="M71" s="114">
        <v>0.83</v>
      </c>
      <c r="N71" s="114">
        <v>0.74</v>
      </c>
      <c r="O71" s="114">
        <v>0.86</v>
      </c>
      <c r="P71" s="114">
        <v>0.9</v>
      </c>
      <c r="Q71" s="114">
        <v>0.83</v>
      </c>
      <c r="R71" s="114">
        <v>0.84</v>
      </c>
      <c r="S71" s="114">
        <v>0.79</v>
      </c>
      <c r="T71" s="114">
        <v>0.9</v>
      </c>
      <c r="U71" s="114">
        <v>0.94</v>
      </c>
      <c r="V71" s="114">
        <v>0.98</v>
      </c>
      <c r="W71" s="114">
        <v>0.9</v>
      </c>
      <c r="X71" s="114">
        <v>0.84</v>
      </c>
      <c r="Y71" s="121">
        <v>0.82</v>
      </c>
    </row>
    <row r="72" spans="1:25">
      <c r="A72" s="62" t="s">
        <v>68</v>
      </c>
      <c r="B72" s="113">
        <v>0.88</v>
      </c>
      <c r="C72" s="114">
        <v>0.75</v>
      </c>
      <c r="D72" s="114" t="s">
        <v>76</v>
      </c>
      <c r="E72" s="114">
        <v>0.84</v>
      </c>
      <c r="F72" s="114">
        <v>0.84</v>
      </c>
      <c r="G72" s="114">
        <v>0.85</v>
      </c>
      <c r="H72" s="114">
        <v>0.76</v>
      </c>
      <c r="I72" s="114" t="s">
        <v>76</v>
      </c>
      <c r="J72" s="114">
        <v>0.76</v>
      </c>
      <c r="K72" s="114" t="s">
        <v>76</v>
      </c>
      <c r="L72" s="114">
        <v>0.81</v>
      </c>
      <c r="M72" s="114">
        <v>0.85</v>
      </c>
      <c r="N72" s="114">
        <v>0.9</v>
      </c>
      <c r="O72" s="114">
        <v>0.85</v>
      </c>
      <c r="P72" s="114">
        <v>0.65</v>
      </c>
      <c r="Q72" s="114">
        <v>0.67</v>
      </c>
      <c r="R72" s="114">
        <v>0.77</v>
      </c>
      <c r="S72" s="114">
        <v>0.68</v>
      </c>
      <c r="T72" s="114">
        <v>0.75</v>
      </c>
      <c r="U72" s="114">
        <v>0.97</v>
      </c>
      <c r="V72" s="114">
        <v>0.71</v>
      </c>
      <c r="W72" s="114">
        <v>0.74</v>
      </c>
      <c r="X72" s="114">
        <v>0.68</v>
      </c>
      <c r="Y72" s="121">
        <v>0.86</v>
      </c>
    </row>
    <row r="73" spans="1:25">
      <c r="A73" s="62" t="s">
        <v>69</v>
      </c>
      <c r="B73" s="113">
        <v>0.88</v>
      </c>
      <c r="C73" s="114">
        <v>0.79</v>
      </c>
      <c r="D73" s="114">
        <v>0.93</v>
      </c>
      <c r="E73" s="114">
        <v>0.87</v>
      </c>
      <c r="F73" s="114">
        <v>0.89</v>
      </c>
      <c r="G73" s="114">
        <v>0.83</v>
      </c>
      <c r="H73" s="114">
        <v>0.93</v>
      </c>
      <c r="I73" s="114">
        <v>0.98</v>
      </c>
      <c r="J73" s="114">
        <v>0.84</v>
      </c>
      <c r="K73" s="114">
        <v>0.95</v>
      </c>
      <c r="L73" s="114">
        <v>0.85</v>
      </c>
      <c r="M73" s="114">
        <v>0.89</v>
      </c>
      <c r="N73" s="114">
        <v>0.91</v>
      </c>
      <c r="O73" s="114">
        <v>0.89</v>
      </c>
      <c r="P73" s="114">
        <v>0.81</v>
      </c>
      <c r="Q73" s="114">
        <v>0.76</v>
      </c>
      <c r="R73" s="114">
        <v>0.9</v>
      </c>
      <c r="S73" s="114">
        <v>0.91</v>
      </c>
      <c r="T73" s="114">
        <v>0.97</v>
      </c>
      <c r="U73" s="114" t="s">
        <v>76</v>
      </c>
      <c r="V73" s="114">
        <v>0.97</v>
      </c>
      <c r="W73" s="114">
        <v>0.97</v>
      </c>
      <c r="X73" s="114" t="s">
        <v>76</v>
      </c>
      <c r="Y73" s="121">
        <v>0.85</v>
      </c>
    </row>
    <row r="74" spans="1:25" ht="15" customHeight="1">
      <c r="A74" s="62" t="s">
        <v>70</v>
      </c>
      <c r="B74" s="113">
        <v>0.86</v>
      </c>
      <c r="C74" s="114">
        <v>0.86</v>
      </c>
      <c r="D74" s="114" t="s">
        <v>76</v>
      </c>
      <c r="E74" s="114">
        <v>0.82</v>
      </c>
      <c r="F74" s="114" t="s">
        <v>76</v>
      </c>
      <c r="G74" s="114">
        <v>0.88</v>
      </c>
      <c r="H74" s="114" t="s">
        <v>76</v>
      </c>
      <c r="I74" s="114" t="s">
        <v>76</v>
      </c>
      <c r="J74" s="114" t="s">
        <v>76</v>
      </c>
      <c r="K74" s="114" t="s">
        <v>76</v>
      </c>
      <c r="L74" s="114">
        <v>0.89</v>
      </c>
      <c r="M74" s="114">
        <v>0.9</v>
      </c>
      <c r="N74" s="114">
        <v>0.87</v>
      </c>
      <c r="O74" s="114">
        <v>0.91</v>
      </c>
      <c r="P74" s="114">
        <v>0.9</v>
      </c>
      <c r="Q74" s="114">
        <v>0.88</v>
      </c>
      <c r="R74" s="114">
        <v>0.93</v>
      </c>
      <c r="S74" s="114" t="s">
        <v>76</v>
      </c>
      <c r="T74" s="114">
        <v>0.93</v>
      </c>
      <c r="U74" s="114" t="s">
        <v>76</v>
      </c>
      <c r="V74" s="114" t="s">
        <v>76</v>
      </c>
      <c r="W74" s="114">
        <v>0.93</v>
      </c>
      <c r="X74" s="114" t="s">
        <v>76</v>
      </c>
      <c r="Y74" s="121">
        <v>0.86</v>
      </c>
    </row>
    <row r="75" spans="1:25">
      <c r="A75" s="62" t="s">
        <v>71</v>
      </c>
      <c r="B75" s="113">
        <v>0.83</v>
      </c>
      <c r="C75" s="114">
        <v>0.85</v>
      </c>
      <c r="D75" s="114">
        <v>0.9</v>
      </c>
      <c r="E75" s="114">
        <v>0.88</v>
      </c>
      <c r="F75" s="114">
        <v>0.85</v>
      </c>
      <c r="G75" s="114">
        <v>0.82</v>
      </c>
      <c r="H75" s="114">
        <v>0.85</v>
      </c>
      <c r="I75" s="114">
        <v>0.8</v>
      </c>
      <c r="J75" s="114">
        <v>0.8</v>
      </c>
      <c r="K75" s="114">
        <v>0.91</v>
      </c>
      <c r="L75" s="114">
        <v>0.77</v>
      </c>
      <c r="M75" s="114">
        <v>0.85</v>
      </c>
      <c r="N75" s="114">
        <v>0.93</v>
      </c>
      <c r="O75" s="114">
        <v>0.81</v>
      </c>
      <c r="P75" s="114">
        <v>0.88</v>
      </c>
      <c r="Q75" s="114">
        <v>0.93</v>
      </c>
      <c r="R75" s="114">
        <v>0.89</v>
      </c>
      <c r="S75" s="114">
        <v>0.95</v>
      </c>
      <c r="T75" s="114">
        <v>0.87</v>
      </c>
      <c r="U75" s="114">
        <v>0.97</v>
      </c>
      <c r="V75" s="114">
        <v>0.85</v>
      </c>
      <c r="W75" s="114">
        <v>0.87</v>
      </c>
      <c r="X75" s="114">
        <v>0.92</v>
      </c>
      <c r="Y75" s="121">
        <v>0.8</v>
      </c>
    </row>
    <row r="76" spans="1:25">
      <c r="A76" s="62" t="s">
        <v>72</v>
      </c>
      <c r="B76" s="113">
        <v>0.72</v>
      </c>
      <c r="C76" s="114">
        <v>0.8</v>
      </c>
      <c r="D76" s="114">
        <v>1</v>
      </c>
      <c r="E76" s="114">
        <v>0.84</v>
      </c>
      <c r="F76" s="114">
        <v>0.86</v>
      </c>
      <c r="G76" s="114">
        <v>0.93</v>
      </c>
      <c r="H76" s="114">
        <v>0.87</v>
      </c>
      <c r="I76" s="114">
        <v>1</v>
      </c>
      <c r="J76" s="114">
        <v>0.83</v>
      </c>
      <c r="K76" s="114">
        <v>0.91</v>
      </c>
      <c r="L76" s="114">
        <v>0.83</v>
      </c>
      <c r="M76" s="114">
        <v>0.8</v>
      </c>
      <c r="N76" s="114">
        <v>0.81</v>
      </c>
      <c r="O76" s="114">
        <v>0.8</v>
      </c>
      <c r="P76" s="114">
        <v>0.75</v>
      </c>
      <c r="Q76" s="114">
        <v>0.72</v>
      </c>
      <c r="R76" s="114">
        <v>0.97</v>
      </c>
      <c r="S76" s="114">
        <v>0.97</v>
      </c>
      <c r="T76" s="114">
        <v>0.9</v>
      </c>
      <c r="U76" s="114" t="s">
        <v>76</v>
      </c>
      <c r="V76" s="114">
        <v>0.99</v>
      </c>
      <c r="W76" s="114">
        <v>0.87</v>
      </c>
      <c r="X76" s="114">
        <v>0.8</v>
      </c>
      <c r="Y76" s="121">
        <v>0.9</v>
      </c>
    </row>
    <row r="77" spans="1:25">
      <c r="A77" s="62" t="s">
        <v>73</v>
      </c>
      <c r="B77" s="113">
        <v>0.84</v>
      </c>
      <c r="C77" s="114">
        <v>0.8</v>
      </c>
      <c r="D77" s="114">
        <v>0.84</v>
      </c>
      <c r="E77" s="114">
        <v>0.86</v>
      </c>
      <c r="F77" s="114">
        <v>0.76</v>
      </c>
      <c r="G77" s="114">
        <v>0.85</v>
      </c>
      <c r="H77" s="114">
        <v>0.89</v>
      </c>
      <c r="I77" s="114">
        <v>0.9</v>
      </c>
      <c r="J77" s="114">
        <v>0.88</v>
      </c>
      <c r="K77" s="114">
        <v>0.9</v>
      </c>
      <c r="L77" s="114">
        <v>0.81</v>
      </c>
      <c r="M77" s="114">
        <v>0.82</v>
      </c>
      <c r="N77" s="114">
        <v>0.86</v>
      </c>
      <c r="O77" s="114">
        <v>0.81</v>
      </c>
      <c r="P77" s="114">
        <v>0.92</v>
      </c>
      <c r="Q77" s="114">
        <v>0.82</v>
      </c>
      <c r="R77" s="114">
        <v>0.86</v>
      </c>
      <c r="S77" s="114">
        <v>0.85</v>
      </c>
      <c r="T77" s="114">
        <v>0.86</v>
      </c>
      <c r="U77" s="114">
        <v>0.82</v>
      </c>
      <c r="V77" s="114">
        <v>0.93</v>
      </c>
      <c r="W77" s="114">
        <v>0.85</v>
      </c>
      <c r="X77" s="114">
        <v>0.93</v>
      </c>
      <c r="Y77" s="121">
        <v>0.78</v>
      </c>
    </row>
    <row r="78" spans="1:25">
      <c r="A78" s="62" t="s">
        <v>74</v>
      </c>
      <c r="B78" s="113">
        <v>0.8</v>
      </c>
      <c r="C78" s="114">
        <v>0.7</v>
      </c>
      <c r="D78" s="114" t="s">
        <v>76</v>
      </c>
      <c r="E78" s="114">
        <v>0.85</v>
      </c>
      <c r="F78" s="114">
        <v>0.74</v>
      </c>
      <c r="G78" s="114">
        <v>0.83</v>
      </c>
      <c r="H78" s="114">
        <v>0.83</v>
      </c>
      <c r="I78" s="114">
        <v>0.67</v>
      </c>
      <c r="J78" s="114">
        <v>0.81</v>
      </c>
      <c r="K78" s="114">
        <v>0.89</v>
      </c>
      <c r="L78" s="114">
        <v>0.81</v>
      </c>
      <c r="M78" s="114">
        <v>0.8</v>
      </c>
      <c r="N78" s="114">
        <v>0.83</v>
      </c>
      <c r="O78" s="114">
        <v>0.79</v>
      </c>
      <c r="P78" s="114">
        <v>0.78</v>
      </c>
      <c r="Q78" s="114">
        <v>0.72</v>
      </c>
      <c r="R78" s="114">
        <v>0.85</v>
      </c>
      <c r="S78" s="114">
        <v>0.91</v>
      </c>
      <c r="T78" s="114">
        <v>0.86</v>
      </c>
      <c r="U78" s="114">
        <v>1</v>
      </c>
      <c r="V78" s="114">
        <v>0.89</v>
      </c>
      <c r="W78" s="114">
        <v>0.86</v>
      </c>
      <c r="X78" s="114">
        <v>0.7</v>
      </c>
      <c r="Y78" s="121">
        <v>0.73</v>
      </c>
    </row>
    <row r="79" spans="1:25" ht="15.75" thickBot="1">
      <c r="A79" s="68" t="s">
        <v>161</v>
      </c>
      <c r="B79" s="116">
        <v>0.75</v>
      </c>
      <c r="C79" s="117">
        <v>0.8</v>
      </c>
      <c r="D79" s="117">
        <v>0.94</v>
      </c>
      <c r="E79" s="117">
        <v>0.73</v>
      </c>
      <c r="F79" s="117">
        <v>0.76</v>
      </c>
      <c r="G79" s="117">
        <v>0.79</v>
      </c>
      <c r="H79" s="117">
        <v>0.81</v>
      </c>
      <c r="I79" s="117">
        <v>0.77</v>
      </c>
      <c r="J79" s="117">
        <v>0.78</v>
      </c>
      <c r="K79" s="117">
        <v>0.86</v>
      </c>
      <c r="L79" s="117">
        <v>0.87</v>
      </c>
      <c r="M79" s="117">
        <v>0.82</v>
      </c>
      <c r="N79" s="117">
        <v>0.87</v>
      </c>
      <c r="O79" s="117">
        <v>0.8</v>
      </c>
      <c r="P79" s="117">
        <v>0.76</v>
      </c>
      <c r="Q79" s="117">
        <v>0.76</v>
      </c>
      <c r="R79" s="117">
        <v>0.87</v>
      </c>
      <c r="S79" s="117">
        <v>0.8</v>
      </c>
      <c r="T79" s="117">
        <v>0.87</v>
      </c>
      <c r="U79" s="117">
        <v>0.97</v>
      </c>
      <c r="V79" s="117">
        <v>0.91</v>
      </c>
      <c r="W79" s="117">
        <v>0.87</v>
      </c>
      <c r="X79" s="117">
        <v>0.89</v>
      </c>
      <c r="Y79" s="122">
        <v>0.83</v>
      </c>
    </row>
    <row r="81" spans="1:25" ht="15.75" thickBot="1">
      <c r="A81" s="119" t="s">
        <v>211</v>
      </c>
    </row>
    <row r="82" spans="1:25" ht="15.75" thickBot="1">
      <c r="A82" s="55" t="s">
        <v>162</v>
      </c>
      <c r="B82" s="106" t="s">
        <v>186</v>
      </c>
      <c r="C82" s="107" t="s">
        <v>187</v>
      </c>
      <c r="D82" s="108" t="s">
        <v>188</v>
      </c>
      <c r="E82" s="108" t="s">
        <v>189</v>
      </c>
      <c r="F82" s="108" t="s">
        <v>190</v>
      </c>
      <c r="G82" s="108" t="s">
        <v>191</v>
      </c>
      <c r="H82" s="108" t="s">
        <v>192</v>
      </c>
      <c r="I82" s="108" t="s">
        <v>193</v>
      </c>
      <c r="J82" s="108" t="s">
        <v>194</v>
      </c>
      <c r="K82" s="108" t="s">
        <v>195</v>
      </c>
      <c r="L82" s="108" t="s">
        <v>196</v>
      </c>
      <c r="M82" s="108" t="s">
        <v>197</v>
      </c>
      <c r="N82" s="108" t="s">
        <v>198</v>
      </c>
      <c r="O82" s="108" t="s">
        <v>199</v>
      </c>
      <c r="P82" s="108" t="s">
        <v>200</v>
      </c>
      <c r="Q82" s="108" t="s">
        <v>201</v>
      </c>
      <c r="R82" s="108" t="s">
        <v>202</v>
      </c>
      <c r="S82" s="108" t="s">
        <v>203</v>
      </c>
      <c r="T82" s="108" t="s">
        <v>204</v>
      </c>
      <c r="U82" s="108" t="s">
        <v>205</v>
      </c>
      <c r="V82" s="108" t="s">
        <v>206</v>
      </c>
      <c r="W82" s="108" t="s">
        <v>207</v>
      </c>
      <c r="X82" s="108" t="s">
        <v>208</v>
      </c>
      <c r="Y82" s="109" t="s">
        <v>209</v>
      </c>
    </row>
    <row r="83" spans="1:25" ht="15" customHeight="1">
      <c r="A83" s="62" t="s">
        <v>63</v>
      </c>
      <c r="B83" s="123">
        <v>0.14063000000000001</v>
      </c>
      <c r="C83" s="124">
        <v>2.274E-2</v>
      </c>
      <c r="D83" s="124">
        <v>0.13305</v>
      </c>
      <c r="E83" s="125">
        <v>0.10442</v>
      </c>
      <c r="F83" s="125">
        <v>0.13600000000000001</v>
      </c>
      <c r="G83" s="125">
        <v>4.2950000000000002E-2</v>
      </c>
      <c r="H83" s="125">
        <v>0.12084</v>
      </c>
      <c r="I83" s="125" t="s">
        <v>75</v>
      </c>
      <c r="J83" s="124">
        <v>7.3260000000000006E-2</v>
      </c>
      <c r="K83" s="125">
        <v>4.7579999999999997E-2</v>
      </c>
      <c r="L83" s="124">
        <v>6.6530000000000006E-2</v>
      </c>
      <c r="M83" s="125">
        <v>0.17979000000000001</v>
      </c>
      <c r="N83" s="125">
        <v>6.1469999999999997E-2</v>
      </c>
      <c r="O83" s="125">
        <v>0.11831999999999999</v>
      </c>
      <c r="P83" s="124" t="s">
        <v>75</v>
      </c>
      <c r="Q83" s="125">
        <v>6.7400000000000003E-3</v>
      </c>
      <c r="R83" s="124" t="s">
        <v>75</v>
      </c>
      <c r="S83" s="125" t="s">
        <v>75</v>
      </c>
      <c r="T83" s="125">
        <v>3.2419999999999997E-2</v>
      </c>
      <c r="U83" s="124">
        <v>3.79E-3</v>
      </c>
      <c r="V83" s="124" t="s">
        <v>75</v>
      </c>
      <c r="W83" s="124">
        <v>2.8629999999999999E-2</v>
      </c>
      <c r="X83" s="124" t="s">
        <v>75</v>
      </c>
      <c r="Y83" s="126">
        <v>1.389E-2</v>
      </c>
    </row>
    <row r="84" spans="1:25" ht="15" customHeight="1">
      <c r="A84" s="62" t="s">
        <v>64</v>
      </c>
      <c r="B84" s="127">
        <v>0.12565000000000001</v>
      </c>
      <c r="C84" s="128">
        <v>0.12103999999999999</v>
      </c>
      <c r="D84" s="128">
        <v>6.4839999999999995E-2</v>
      </c>
      <c r="E84" s="129">
        <v>4.8410000000000002E-2</v>
      </c>
      <c r="F84" s="129">
        <v>7.8100000000000003E-2</v>
      </c>
      <c r="G84" s="129">
        <v>4.2070000000000003E-2</v>
      </c>
      <c r="H84" s="129">
        <v>4.3229999999999998E-2</v>
      </c>
      <c r="I84" s="129" t="s">
        <v>75</v>
      </c>
      <c r="J84" s="128">
        <v>3.6310000000000002E-2</v>
      </c>
      <c r="K84" s="129">
        <v>6.9199999999999999E-3</v>
      </c>
      <c r="L84" s="128">
        <v>7.4639999999999998E-2</v>
      </c>
      <c r="M84" s="129">
        <v>0.16427</v>
      </c>
      <c r="N84" s="129">
        <v>2.7380000000000002E-2</v>
      </c>
      <c r="O84" s="129">
        <v>0.13689000000000001</v>
      </c>
      <c r="P84" s="128">
        <v>4.0349999999999997E-2</v>
      </c>
      <c r="Q84" s="129">
        <v>6.0519999999999997E-2</v>
      </c>
      <c r="R84" s="128">
        <v>3.5450000000000002E-2</v>
      </c>
      <c r="S84" s="129" t="s">
        <v>75</v>
      </c>
      <c r="T84" s="129">
        <v>3.2849999999999997E-2</v>
      </c>
      <c r="U84" s="128" t="s">
        <v>75</v>
      </c>
      <c r="V84" s="128" t="s">
        <v>75</v>
      </c>
      <c r="W84" s="128">
        <v>3.2849999999999997E-2</v>
      </c>
      <c r="X84" s="128" t="s">
        <v>76</v>
      </c>
      <c r="Y84" s="130">
        <v>6.8589999999999998E-2</v>
      </c>
    </row>
    <row r="85" spans="1:25" ht="15" customHeight="1">
      <c r="A85" s="62" t="s">
        <v>65</v>
      </c>
      <c r="B85" s="127">
        <v>0.11765</v>
      </c>
      <c r="C85" s="128">
        <v>8.3040000000000003E-2</v>
      </c>
      <c r="D85" s="128" t="s">
        <v>76</v>
      </c>
      <c r="E85" s="129">
        <v>9.4579999999999997E-2</v>
      </c>
      <c r="F85" s="129">
        <v>7.1510000000000004E-2</v>
      </c>
      <c r="G85" s="129">
        <v>6.9199999999999998E-2</v>
      </c>
      <c r="H85" s="129">
        <v>0.28949999999999998</v>
      </c>
      <c r="I85" s="129" t="s">
        <v>76</v>
      </c>
      <c r="J85" s="128">
        <v>7.3819999999999997E-2</v>
      </c>
      <c r="K85" s="129">
        <v>0.21568999999999999</v>
      </c>
      <c r="L85" s="128" t="s">
        <v>76</v>
      </c>
      <c r="M85" s="129">
        <v>0.11534</v>
      </c>
      <c r="N85" s="129">
        <v>2.6530000000000001E-2</v>
      </c>
      <c r="O85" s="129">
        <v>8.881E-2</v>
      </c>
      <c r="P85" s="128" t="s">
        <v>76</v>
      </c>
      <c r="Q85" s="129">
        <v>1.153E-2</v>
      </c>
      <c r="R85" s="128">
        <v>6.6900000000000001E-2</v>
      </c>
      <c r="S85" s="129" t="s">
        <v>75</v>
      </c>
      <c r="T85" s="129">
        <v>3.9219999999999998E-2</v>
      </c>
      <c r="U85" s="128" t="s">
        <v>75</v>
      </c>
      <c r="V85" s="128" t="s">
        <v>75</v>
      </c>
      <c r="W85" s="128">
        <v>3.9219999999999998E-2</v>
      </c>
      <c r="X85" s="128" t="s">
        <v>75</v>
      </c>
      <c r="Y85" s="130">
        <v>4.1520000000000001E-2</v>
      </c>
    </row>
    <row r="86" spans="1:25" ht="15" customHeight="1">
      <c r="A86" s="62" t="s">
        <v>66</v>
      </c>
      <c r="B86" s="127">
        <v>0.13058</v>
      </c>
      <c r="C86" s="128">
        <v>0.11244999999999999</v>
      </c>
      <c r="D86" s="128">
        <v>3.3910000000000003E-2</v>
      </c>
      <c r="E86" s="129">
        <v>8.1759999999999999E-2</v>
      </c>
      <c r="F86" s="129">
        <v>6.012E-2</v>
      </c>
      <c r="G86" s="129">
        <v>6.9379999999999997E-2</v>
      </c>
      <c r="H86" s="129">
        <v>6.6360000000000002E-2</v>
      </c>
      <c r="I86" s="129">
        <v>4.3899999999999998E-3</v>
      </c>
      <c r="J86" s="128">
        <v>5.0090000000000003E-2</v>
      </c>
      <c r="K86" s="129">
        <v>1.189E-2</v>
      </c>
      <c r="L86" s="128">
        <v>3.2160000000000001E-2</v>
      </c>
      <c r="M86" s="129">
        <v>0.11128</v>
      </c>
      <c r="N86" s="129">
        <v>3.109E-2</v>
      </c>
      <c r="O86" s="129">
        <v>8.0199999999999994E-2</v>
      </c>
      <c r="P86" s="128">
        <v>4.8039999999999999E-2</v>
      </c>
      <c r="Q86" s="129">
        <v>5.6129999999999999E-2</v>
      </c>
      <c r="R86" s="128">
        <v>3.2739999999999998E-2</v>
      </c>
      <c r="S86" s="129" t="s">
        <v>75</v>
      </c>
      <c r="T86" s="129">
        <v>8.1659999999999996E-2</v>
      </c>
      <c r="U86" s="128">
        <v>1.56E-3</v>
      </c>
      <c r="V86" s="128" t="s">
        <v>75</v>
      </c>
      <c r="W86" s="128">
        <v>8.0100000000000005E-2</v>
      </c>
      <c r="X86" s="128" t="s">
        <v>75</v>
      </c>
      <c r="Y86" s="130">
        <v>8.3409999999999998E-2</v>
      </c>
    </row>
    <row r="87" spans="1:25" ht="15" customHeight="1">
      <c r="A87" s="62" t="s">
        <v>67</v>
      </c>
      <c r="B87" s="127">
        <v>0.11273</v>
      </c>
      <c r="C87" s="128">
        <v>8.3030000000000007E-2</v>
      </c>
      <c r="D87" s="128">
        <v>2.8389999999999999E-2</v>
      </c>
      <c r="E87" s="129">
        <v>9.1259999999999994E-2</v>
      </c>
      <c r="F87" s="129">
        <v>8.1000000000000003E-2</v>
      </c>
      <c r="G87" s="129">
        <v>3.3520000000000001E-2</v>
      </c>
      <c r="H87" s="129">
        <v>9.5430000000000001E-2</v>
      </c>
      <c r="I87" s="129">
        <v>1.1209999999999999E-2</v>
      </c>
      <c r="J87" s="128">
        <v>4.3779999999999999E-2</v>
      </c>
      <c r="K87" s="129">
        <v>4.0439999999999997E-2</v>
      </c>
      <c r="L87" s="128">
        <v>5.296E-2</v>
      </c>
      <c r="M87" s="129">
        <v>0.10271</v>
      </c>
      <c r="N87" s="129">
        <v>3.1609999999999999E-2</v>
      </c>
      <c r="O87" s="129">
        <v>7.1099999999999997E-2</v>
      </c>
      <c r="P87" s="128">
        <v>1.8249999999999999E-2</v>
      </c>
      <c r="Q87" s="129">
        <v>2.7560000000000001E-2</v>
      </c>
      <c r="R87" s="128">
        <v>3.006E-2</v>
      </c>
      <c r="S87" s="129">
        <v>5.96E-3</v>
      </c>
      <c r="T87" s="129">
        <v>0.15687000000000001</v>
      </c>
      <c r="U87" s="128">
        <v>2.5770000000000001E-2</v>
      </c>
      <c r="V87" s="128" t="s">
        <v>75</v>
      </c>
      <c r="W87" s="128">
        <v>0.13098000000000001</v>
      </c>
      <c r="X87" s="128" t="s">
        <v>75</v>
      </c>
      <c r="Y87" s="130">
        <v>8.0280000000000004E-2</v>
      </c>
    </row>
    <row r="88" spans="1:25" ht="15" customHeight="1">
      <c r="A88" s="62" t="s">
        <v>68</v>
      </c>
      <c r="B88" s="127">
        <v>0.10235</v>
      </c>
      <c r="C88" s="128">
        <v>0.18318999999999999</v>
      </c>
      <c r="D88" s="128" t="s">
        <v>76</v>
      </c>
      <c r="E88" s="129">
        <v>5.5359999999999999E-2</v>
      </c>
      <c r="F88" s="129">
        <v>5.2970000000000003E-2</v>
      </c>
      <c r="G88" s="129">
        <v>5.416E-2</v>
      </c>
      <c r="H88" s="129">
        <v>6.1330000000000003E-2</v>
      </c>
      <c r="I88" s="129" t="s">
        <v>75</v>
      </c>
      <c r="J88" s="128">
        <v>6.1330000000000003E-2</v>
      </c>
      <c r="K88" s="129" t="s">
        <v>76</v>
      </c>
      <c r="L88" s="128">
        <v>5.8540000000000002E-2</v>
      </c>
      <c r="M88" s="129">
        <v>0.13461000000000001</v>
      </c>
      <c r="N88" s="129">
        <v>1.5129999999999999E-2</v>
      </c>
      <c r="O88" s="129">
        <v>0.11947000000000001</v>
      </c>
      <c r="P88" s="128">
        <v>6.0139999999999999E-2</v>
      </c>
      <c r="Q88" s="129">
        <v>5.5750000000000001E-2</v>
      </c>
      <c r="R88" s="128">
        <v>4.8189999999999997E-2</v>
      </c>
      <c r="S88" s="129" t="s">
        <v>75</v>
      </c>
      <c r="T88" s="129">
        <v>5.7750000000000003E-2</v>
      </c>
      <c r="U88" s="128">
        <v>8.3599999999999994E-3</v>
      </c>
      <c r="V88" s="128" t="s">
        <v>75</v>
      </c>
      <c r="W88" s="128">
        <v>3.943E-2</v>
      </c>
      <c r="X88" s="128">
        <v>9.9600000000000001E-3</v>
      </c>
      <c r="Y88" s="130">
        <v>7.5670000000000001E-2</v>
      </c>
    </row>
    <row r="89" spans="1:25" ht="15" customHeight="1">
      <c r="A89" s="62" t="s">
        <v>69</v>
      </c>
      <c r="B89" s="127">
        <v>0.15118999999999999</v>
      </c>
      <c r="C89" s="128">
        <v>0.11618000000000001</v>
      </c>
      <c r="D89" s="128">
        <v>4.3499999999999997E-2</v>
      </c>
      <c r="E89" s="129">
        <v>0.16605</v>
      </c>
      <c r="F89" s="129">
        <v>9.708E-2</v>
      </c>
      <c r="G89" s="129">
        <v>3.236E-2</v>
      </c>
      <c r="H89" s="129">
        <v>7.7450000000000005E-2</v>
      </c>
      <c r="I89" s="129" t="s">
        <v>75</v>
      </c>
      <c r="J89" s="128">
        <v>5.0930000000000003E-2</v>
      </c>
      <c r="K89" s="129">
        <v>2.6530000000000001E-2</v>
      </c>
      <c r="L89" s="128">
        <v>6.1539999999999997E-2</v>
      </c>
      <c r="M89" s="129">
        <v>0.11670999999999999</v>
      </c>
      <c r="N89" s="129">
        <v>2.4930000000000001E-2</v>
      </c>
      <c r="O89" s="129">
        <v>9.178E-2</v>
      </c>
      <c r="P89" s="128">
        <v>1.1140000000000001E-2</v>
      </c>
      <c r="Q89" s="129">
        <v>1.485E-2</v>
      </c>
      <c r="R89" s="128">
        <v>3.0769999999999999E-2</v>
      </c>
      <c r="S89" s="129" t="s">
        <v>75</v>
      </c>
      <c r="T89" s="129">
        <v>3.024E-2</v>
      </c>
      <c r="U89" s="128" t="s">
        <v>76</v>
      </c>
      <c r="V89" s="128" t="s">
        <v>75</v>
      </c>
      <c r="W89" s="128">
        <v>3.024E-2</v>
      </c>
      <c r="X89" s="128" t="s">
        <v>76</v>
      </c>
      <c r="Y89" s="130">
        <v>5.0930000000000003E-2</v>
      </c>
    </row>
    <row r="90" spans="1:25" ht="15" customHeight="1">
      <c r="A90" s="62" t="s">
        <v>70</v>
      </c>
      <c r="B90" s="127">
        <v>4.768E-2</v>
      </c>
      <c r="C90" s="128">
        <v>0.28636</v>
      </c>
      <c r="D90" s="128" t="s">
        <v>76</v>
      </c>
      <c r="E90" s="129">
        <v>4.7999999999999996E-3</v>
      </c>
      <c r="F90" s="129" t="s">
        <v>76</v>
      </c>
      <c r="G90" s="129">
        <v>5.3370000000000001E-2</v>
      </c>
      <c r="H90" s="129" t="s">
        <v>76</v>
      </c>
      <c r="I90" s="129" t="s">
        <v>76</v>
      </c>
      <c r="J90" s="128" t="s">
        <v>76</v>
      </c>
      <c r="K90" s="129" t="s">
        <v>76</v>
      </c>
      <c r="L90" s="128">
        <v>3.508E-2</v>
      </c>
      <c r="M90" s="129">
        <v>0.15472</v>
      </c>
      <c r="N90" s="129">
        <v>3.7479999999999999E-2</v>
      </c>
      <c r="O90" s="129">
        <v>0.11724</v>
      </c>
      <c r="P90" s="128">
        <v>8.7559999999999999E-2</v>
      </c>
      <c r="Q90" s="129">
        <v>0.11154</v>
      </c>
      <c r="R90" s="128">
        <v>0.10735</v>
      </c>
      <c r="S90" s="129" t="s">
        <v>76</v>
      </c>
      <c r="T90" s="129">
        <v>4.4999999999999997E-3</v>
      </c>
      <c r="U90" s="128" t="s">
        <v>76</v>
      </c>
      <c r="V90" s="128" t="s">
        <v>76</v>
      </c>
      <c r="W90" s="128">
        <v>4.4999999999999997E-3</v>
      </c>
      <c r="X90" s="128" t="s">
        <v>76</v>
      </c>
      <c r="Y90" s="130">
        <v>0.10705000000000001</v>
      </c>
    </row>
    <row r="91" spans="1:25" ht="15" customHeight="1">
      <c r="A91" s="62" t="s">
        <v>71</v>
      </c>
      <c r="B91" s="127">
        <v>9.3810000000000004E-2</v>
      </c>
      <c r="C91" s="128">
        <v>0.21817</v>
      </c>
      <c r="D91" s="128" t="s">
        <v>75</v>
      </c>
      <c r="E91" s="129">
        <v>5.5849999999999997E-2</v>
      </c>
      <c r="F91" s="129">
        <v>1.6820000000000002E-2</v>
      </c>
      <c r="G91" s="129">
        <v>4.913E-2</v>
      </c>
      <c r="H91" s="129">
        <v>4.1450000000000001E-2</v>
      </c>
      <c r="I91" s="129" t="s">
        <v>75</v>
      </c>
      <c r="J91" s="128">
        <v>2.6380000000000001E-2</v>
      </c>
      <c r="K91" s="129">
        <v>1.507E-2</v>
      </c>
      <c r="L91" s="128">
        <v>4.2930000000000003E-2</v>
      </c>
      <c r="M91" s="129">
        <v>0.11695999999999999</v>
      </c>
      <c r="N91" s="129">
        <v>4.0779999999999997E-2</v>
      </c>
      <c r="O91" s="129">
        <v>7.6179999999999998E-2</v>
      </c>
      <c r="P91" s="128">
        <v>4.9660000000000003E-2</v>
      </c>
      <c r="Q91" s="129">
        <v>8.6139999999999994E-2</v>
      </c>
      <c r="R91" s="128">
        <v>7.4700000000000003E-2</v>
      </c>
      <c r="S91" s="129" t="s">
        <v>75</v>
      </c>
      <c r="T91" s="129">
        <v>5.3030000000000001E-2</v>
      </c>
      <c r="U91" s="128">
        <v>4.1700000000000001E-3</v>
      </c>
      <c r="V91" s="128" t="s">
        <v>75</v>
      </c>
      <c r="W91" s="128">
        <v>3.2439999999999997E-2</v>
      </c>
      <c r="X91" s="128">
        <v>1.6420000000000001E-2</v>
      </c>
      <c r="Y91" s="130">
        <v>0.10135</v>
      </c>
    </row>
    <row r="92" spans="1:25" ht="15" customHeight="1">
      <c r="A92" s="62" t="s">
        <v>72</v>
      </c>
      <c r="B92" s="127">
        <v>0.11401</v>
      </c>
      <c r="C92" s="128">
        <v>0.10369</v>
      </c>
      <c r="D92" s="128" t="s">
        <v>75</v>
      </c>
      <c r="E92" s="129">
        <v>0.10158</v>
      </c>
      <c r="F92" s="129">
        <v>0.10643</v>
      </c>
      <c r="G92" s="129">
        <v>5.9639999999999999E-2</v>
      </c>
      <c r="H92" s="129">
        <v>8.7459999999999996E-2</v>
      </c>
      <c r="I92" s="129">
        <v>2.1099999999999999E-3</v>
      </c>
      <c r="J92" s="128">
        <v>6.4070000000000002E-2</v>
      </c>
      <c r="K92" s="129">
        <v>2.129E-2</v>
      </c>
      <c r="L92" s="128">
        <v>7.5029999999999999E-2</v>
      </c>
      <c r="M92" s="129">
        <v>5.3949999999999998E-2</v>
      </c>
      <c r="N92" s="129">
        <v>8.43E-3</v>
      </c>
      <c r="O92" s="129">
        <v>4.5519999999999998E-2</v>
      </c>
      <c r="P92" s="128">
        <v>2.5499999999999998E-2</v>
      </c>
      <c r="Q92" s="129">
        <v>2.8660000000000001E-2</v>
      </c>
      <c r="R92" s="128">
        <v>4.0890000000000003E-2</v>
      </c>
      <c r="S92" s="129" t="s">
        <v>75</v>
      </c>
      <c r="T92" s="129">
        <v>0.13003000000000001</v>
      </c>
      <c r="U92" s="128" t="s">
        <v>76</v>
      </c>
      <c r="V92" s="128">
        <v>1.8339999999999999E-2</v>
      </c>
      <c r="W92" s="128">
        <v>3.6459999999999999E-2</v>
      </c>
      <c r="X92" s="128">
        <v>7.5240000000000001E-2</v>
      </c>
      <c r="Y92" s="130">
        <v>7.2919999999999999E-2</v>
      </c>
    </row>
    <row r="93" spans="1:25" ht="15" customHeight="1">
      <c r="A93" s="62" t="s">
        <v>73</v>
      </c>
      <c r="B93" s="127">
        <v>0.10795</v>
      </c>
      <c r="C93" s="128">
        <v>0.12002</v>
      </c>
      <c r="D93" s="128">
        <v>7.0739999999999997E-2</v>
      </c>
      <c r="E93" s="129">
        <v>0.12484000000000001</v>
      </c>
      <c r="F93" s="129">
        <v>6.8330000000000002E-2</v>
      </c>
      <c r="G93" s="129">
        <v>5.6129999999999999E-2</v>
      </c>
      <c r="H93" s="129">
        <v>0.11341</v>
      </c>
      <c r="I93" s="129">
        <v>6.3499999999999997E-3</v>
      </c>
      <c r="J93" s="128">
        <v>7.6200000000000004E-2</v>
      </c>
      <c r="K93" s="129">
        <v>3.0859999999999999E-2</v>
      </c>
      <c r="L93" s="128">
        <v>3.6069999999999998E-2</v>
      </c>
      <c r="M93" s="129">
        <v>0.11786000000000001</v>
      </c>
      <c r="N93" s="129">
        <v>2.5149999999999999E-2</v>
      </c>
      <c r="O93" s="129">
        <v>9.2710000000000001E-2</v>
      </c>
      <c r="P93" s="128">
        <v>1.3339999999999999E-2</v>
      </c>
      <c r="Q93" s="129">
        <v>3.3270000000000001E-2</v>
      </c>
      <c r="R93" s="128">
        <v>4.6859999999999999E-2</v>
      </c>
      <c r="S93" s="129" t="s">
        <v>75</v>
      </c>
      <c r="T93" s="129">
        <v>3.6580000000000001E-2</v>
      </c>
      <c r="U93" s="128">
        <v>3.6800000000000001E-3</v>
      </c>
      <c r="V93" s="128" t="s">
        <v>75</v>
      </c>
      <c r="W93" s="128">
        <v>3.2890000000000003E-2</v>
      </c>
      <c r="X93" s="128" t="s">
        <v>75</v>
      </c>
      <c r="Y93" s="130">
        <v>5.4609999999999999E-2</v>
      </c>
    </row>
    <row r="94" spans="1:25" ht="15" customHeight="1">
      <c r="A94" s="62" t="s">
        <v>74</v>
      </c>
      <c r="B94" s="127">
        <v>0.13997000000000001</v>
      </c>
      <c r="C94" s="128">
        <v>7.2389999999999996E-2</v>
      </c>
      <c r="D94" s="128" t="s">
        <v>76</v>
      </c>
      <c r="E94" s="129">
        <v>0.10793999999999999</v>
      </c>
      <c r="F94" s="129">
        <v>8.7599999999999997E-2</v>
      </c>
      <c r="G94" s="129">
        <v>7.7670000000000003E-2</v>
      </c>
      <c r="H94" s="129">
        <v>9.289E-2</v>
      </c>
      <c r="I94" s="129">
        <v>3.8400000000000001E-3</v>
      </c>
      <c r="J94" s="128">
        <v>6.5180000000000002E-2</v>
      </c>
      <c r="K94" s="129">
        <v>2.3859999999999999E-2</v>
      </c>
      <c r="L94" s="128">
        <v>5.0290000000000001E-2</v>
      </c>
      <c r="M94" s="129">
        <v>9.5930000000000001E-2</v>
      </c>
      <c r="N94" s="129">
        <v>2.2259999999999999E-2</v>
      </c>
      <c r="O94" s="129">
        <v>7.3669999999999999E-2</v>
      </c>
      <c r="P94" s="128">
        <v>2.819E-2</v>
      </c>
      <c r="Q94" s="129">
        <v>2.5940000000000001E-2</v>
      </c>
      <c r="R94" s="128">
        <v>2.2579999999999999E-2</v>
      </c>
      <c r="S94" s="129" t="s">
        <v>75</v>
      </c>
      <c r="T94" s="129">
        <v>0.1246</v>
      </c>
      <c r="U94" s="128" t="s">
        <v>75</v>
      </c>
      <c r="V94" s="128" t="s">
        <v>75</v>
      </c>
      <c r="W94" s="128">
        <v>0.12444</v>
      </c>
      <c r="X94" s="128" t="s">
        <v>75</v>
      </c>
      <c r="Y94" s="130">
        <v>7.399E-2</v>
      </c>
    </row>
    <row r="95" spans="1:25" ht="15" customHeight="1" thickBot="1">
      <c r="A95" s="68" t="s">
        <v>161</v>
      </c>
      <c r="B95" s="131">
        <v>0.12254</v>
      </c>
      <c r="C95" s="132">
        <v>9.4979999999999995E-2</v>
      </c>
      <c r="D95" s="132">
        <v>1.06E-3</v>
      </c>
      <c r="E95" s="133">
        <v>6.5930000000000002E-2</v>
      </c>
      <c r="F95" s="133">
        <v>6.7199999999999996E-2</v>
      </c>
      <c r="G95" s="133">
        <v>7.6109999999999997E-2</v>
      </c>
      <c r="H95" s="133">
        <v>9.307E-2</v>
      </c>
      <c r="I95" s="133">
        <v>2.3959999999999999E-2</v>
      </c>
      <c r="J95" s="132">
        <v>4.9399999999999999E-2</v>
      </c>
      <c r="K95" s="133">
        <v>1.9720000000000001E-2</v>
      </c>
      <c r="L95" s="132">
        <v>6.2330000000000003E-2</v>
      </c>
      <c r="M95" s="133">
        <v>0.14988000000000001</v>
      </c>
      <c r="N95" s="133">
        <v>3.7740000000000003E-2</v>
      </c>
      <c r="O95" s="133">
        <v>0.11215</v>
      </c>
      <c r="P95" s="132">
        <v>3.9640000000000002E-2</v>
      </c>
      <c r="Q95" s="133">
        <v>4.6219999999999997E-2</v>
      </c>
      <c r="R95" s="132">
        <v>8.0769999999999995E-2</v>
      </c>
      <c r="S95" s="133" t="s">
        <v>75</v>
      </c>
      <c r="T95" s="133">
        <v>2.9680000000000002E-2</v>
      </c>
      <c r="U95" s="132" t="s">
        <v>75</v>
      </c>
      <c r="V95" s="132" t="s">
        <v>75</v>
      </c>
      <c r="W95" s="132">
        <v>2.9680000000000002E-2</v>
      </c>
      <c r="X95" s="132" t="s">
        <v>75</v>
      </c>
      <c r="Y95" s="134">
        <v>7.0599999999999996E-2</v>
      </c>
    </row>
    <row r="97" spans="1:27" ht="15.75" thickBot="1"/>
    <row r="98" spans="1:27" ht="15.75" thickBot="1">
      <c r="B98" s="368" t="s">
        <v>239</v>
      </c>
      <c r="C98" s="365" t="s">
        <v>240</v>
      </c>
      <c r="D98" s="366"/>
      <c r="E98" s="366"/>
      <c r="F98" s="366"/>
      <c r="G98" s="366"/>
      <c r="H98" s="366"/>
      <c r="I98" s="366"/>
      <c r="J98" s="135"/>
      <c r="K98" s="362" t="s">
        <v>241</v>
      </c>
      <c r="L98" s="363"/>
      <c r="M98" s="363"/>
      <c r="N98" s="363"/>
      <c r="O98" s="363"/>
      <c r="P98" s="363"/>
      <c r="Q98" s="363"/>
      <c r="R98" s="364"/>
      <c r="S98" s="365" t="s">
        <v>242</v>
      </c>
      <c r="T98" s="366"/>
      <c r="U98" s="366"/>
      <c r="V98" s="366"/>
      <c r="W98" s="366"/>
      <c r="X98" s="366"/>
      <c r="Y98" s="367"/>
      <c r="Z98" s="368" t="s">
        <v>243</v>
      </c>
      <c r="AA98" s="368" t="s">
        <v>244</v>
      </c>
    </row>
    <row r="99" spans="1:27" ht="21.75" customHeight="1" thickBot="1">
      <c r="A99" s="54" t="s">
        <v>162</v>
      </c>
      <c r="B99" s="369"/>
      <c r="C99" s="136" t="s">
        <v>222</v>
      </c>
      <c r="D99" s="137" t="s">
        <v>245</v>
      </c>
      <c r="E99" s="137" t="s">
        <v>246</v>
      </c>
      <c r="F99" s="137" t="s">
        <v>247</v>
      </c>
      <c r="G99" s="137" t="s">
        <v>248</v>
      </c>
      <c r="H99" s="137" t="s">
        <v>249</v>
      </c>
      <c r="I99" s="137" t="s">
        <v>179</v>
      </c>
      <c r="J99" s="137" t="s">
        <v>250</v>
      </c>
      <c r="K99" s="136" t="s">
        <v>222</v>
      </c>
      <c r="L99" s="137" t="s">
        <v>245</v>
      </c>
      <c r="M99" s="137" t="s">
        <v>246</v>
      </c>
      <c r="N99" s="137" t="s">
        <v>247</v>
      </c>
      <c r="O99" s="137" t="s">
        <v>248</v>
      </c>
      <c r="P99" s="137" t="s">
        <v>249</v>
      </c>
      <c r="Q99" s="137" t="s">
        <v>179</v>
      </c>
      <c r="R99" s="138" t="s">
        <v>251</v>
      </c>
      <c r="S99" s="136" t="s">
        <v>222</v>
      </c>
      <c r="T99" s="137" t="s">
        <v>245</v>
      </c>
      <c r="U99" s="137" t="s">
        <v>246</v>
      </c>
      <c r="V99" s="137" t="s">
        <v>247</v>
      </c>
      <c r="W99" s="137" t="s">
        <v>248</v>
      </c>
      <c r="X99" s="137" t="s">
        <v>249</v>
      </c>
      <c r="Y99" s="138" t="s">
        <v>179</v>
      </c>
      <c r="Z99" s="369"/>
      <c r="AA99" s="369"/>
    </row>
    <row r="100" spans="1:27">
      <c r="A100" s="62" t="s">
        <v>63</v>
      </c>
      <c r="B100" s="139">
        <v>0.97</v>
      </c>
      <c r="C100" s="140" t="s">
        <v>252</v>
      </c>
      <c r="D100" s="140" t="s">
        <v>253</v>
      </c>
      <c r="E100" s="140">
        <v>0.88</v>
      </c>
      <c r="F100" s="140">
        <v>0.86</v>
      </c>
      <c r="G100" s="140">
        <v>0.85</v>
      </c>
      <c r="H100" s="140">
        <v>0.8</v>
      </c>
      <c r="I100" s="140" t="s">
        <v>253</v>
      </c>
      <c r="J100" s="140">
        <v>0.8</v>
      </c>
      <c r="K100" s="140">
        <v>0.85</v>
      </c>
      <c r="L100" s="140">
        <v>0.95</v>
      </c>
      <c r="M100" s="140">
        <v>0.78</v>
      </c>
      <c r="N100" s="140">
        <v>0.76</v>
      </c>
      <c r="O100" s="140">
        <v>0.86</v>
      </c>
      <c r="P100" s="140">
        <v>0.88</v>
      </c>
      <c r="Q100" s="140">
        <v>0.94</v>
      </c>
      <c r="R100" s="140">
        <v>0.72</v>
      </c>
      <c r="S100" s="140">
        <v>0.77</v>
      </c>
      <c r="T100" s="140">
        <v>0.96</v>
      </c>
      <c r="U100" s="140">
        <v>0.68</v>
      </c>
      <c r="V100" s="140">
        <v>0.83</v>
      </c>
      <c r="W100" s="140">
        <v>0.91</v>
      </c>
      <c r="X100" s="140" t="s">
        <v>253</v>
      </c>
      <c r="Y100" s="140">
        <v>0.79</v>
      </c>
      <c r="Z100" s="140">
        <v>0.52</v>
      </c>
      <c r="AA100" s="141">
        <v>0.95</v>
      </c>
    </row>
    <row r="101" spans="1:27">
      <c r="A101" s="62" t="s">
        <v>64</v>
      </c>
      <c r="B101" s="139">
        <v>0.94</v>
      </c>
      <c r="C101" s="140">
        <v>0.94</v>
      </c>
      <c r="D101" s="140">
        <v>0.93</v>
      </c>
      <c r="E101" s="140">
        <v>0.91</v>
      </c>
      <c r="F101" s="140">
        <v>0.9</v>
      </c>
      <c r="G101" s="140">
        <v>0.9</v>
      </c>
      <c r="H101" s="140">
        <v>1</v>
      </c>
      <c r="I101" s="140">
        <v>0.99</v>
      </c>
      <c r="J101" s="140">
        <v>0.7</v>
      </c>
      <c r="K101" s="140">
        <v>0.82</v>
      </c>
      <c r="L101" s="140">
        <v>0.96</v>
      </c>
      <c r="M101" s="140">
        <v>0.66</v>
      </c>
      <c r="N101" s="140">
        <v>0.72</v>
      </c>
      <c r="O101" s="140">
        <v>0.94</v>
      </c>
      <c r="P101" s="140">
        <v>0.99</v>
      </c>
      <c r="Q101" s="140">
        <v>0.99</v>
      </c>
      <c r="R101" s="140">
        <v>0.83</v>
      </c>
      <c r="S101" s="140">
        <v>0.72</v>
      </c>
      <c r="T101" s="140">
        <v>0.71</v>
      </c>
      <c r="U101" s="140">
        <v>0.74</v>
      </c>
      <c r="V101" s="140">
        <v>0.83</v>
      </c>
      <c r="W101" s="140">
        <v>0.85</v>
      </c>
      <c r="X101" s="140">
        <v>1</v>
      </c>
      <c r="Y101" s="140">
        <v>0.89</v>
      </c>
      <c r="Z101" s="140">
        <v>0.76</v>
      </c>
      <c r="AA101" s="141">
        <v>1</v>
      </c>
    </row>
    <row r="102" spans="1:27">
      <c r="A102" s="62" t="s">
        <v>65</v>
      </c>
      <c r="B102" s="139">
        <v>0.83</v>
      </c>
      <c r="C102" s="140" t="s">
        <v>253</v>
      </c>
      <c r="D102" s="140" t="s">
        <v>253</v>
      </c>
      <c r="E102" s="140">
        <v>0.84</v>
      </c>
      <c r="F102" s="140">
        <v>0.83</v>
      </c>
      <c r="G102" s="140">
        <v>0.8</v>
      </c>
      <c r="H102" s="140" t="s">
        <v>252</v>
      </c>
      <c r="I102" s="140" t="s">
        <v>253</v>
      </c>
      <c r="J102" s="140">
        <v>0.71</v>
      </c>
      <c r="K102" s="140">
        <v>0.81</v>
      </c>
      <c r="L102" s="140">
        <v>0.79</v>
      </c>
      <c r="M102" s="140">
        <v>0.5</v>
      </c>
      <c r="N102" s="140">
        <v>0.81</v>
      </c>
      <c r="O102" s="140">
        <v>0.85</v>
      </c>
      <c r="P102" s="140" t="s">
        <v>252</v>
      </c>
      <c r="Q102" s="140" t="s">
        <v>253</v>
      </c>
      <c r="R102" s="140">
        <v>0.84</v>
      </c>
      <c r="S102" s="140">
        <v>0.94</v>
      </c>
      <c r="T102" s="140">
        <v>0.93</v>
      </c>
      <c r="U102" s="140">
        <v>0.92</v>
      </c>
      <c r="V102" s="140">
        <v>0.74</v>
      </c>
      <c r="W102" s="140">
        <v>0.93</v>
      </c>
      <c r="X102" s="140" t="s">
        <v>253</v>
      </c>
      <c r="Y102" s="140">
        <v>0.77</v>
      </c>
      <c r="Z102" s="140">
        <v>0.83</v>
      </c>
      <c r="AA102" s="141" t="s">
        <v>253</v>
      </c>
    </row>
    <row r="103" spans="1:27">
      <c r="A103" s="62" t="s">
        <v>66</v>
      </c>
      <c r="B103" s="139">
        <v>0.91</v>
      </c>
      <c r="C103" s="140">
        <v>0.85</v>
      </c>
      <c r="D103" s="140">
        <v>0.74</v>
      </c>
      <c r="E103" s="140">
        <v>0.79</v>
      </c>
      <c r="F103" s="140">
        <v>0.87</v>
      </c>
      <c r="G103" s="140">
        <v>0.81</v>
      </c>
      <c r="H103" s="140">
        <v>0.99</v>
      </c>
      <c r="I103" s="140">
        <v>0.91</v>
      </c>
      <c r="J103" s="140">
        <v>0.82</v>
      </c>
      <c r="K103" s="140">
        <v>0.89</v>
      </c>
      <c r="L103" s="140">
        <v>0.92</v>
      </c>
      <c r="M103" s="140">
        <v>0.83</v>
      </c>
      <c r="N103" s="140">
        <v>0.8</v>
      </c>
      <c r="O103" s="140">
        <v>0.92</v>
      </c>
      <c r="P103" s="140">
        <v>0.89</v>
      </c>
      <c r="Q103" s="140">
        <v>0.83</v>
      </c>
      <c r="R103" s="140">
        <v>0.83</v>
      </c>
      <c r="S103" s="140">
        <v>0.86</v>
      </c>
      <c r="T103" s="140">
        <v>0.9</v>
      </c>
      <c r="U103" s="140">
        <v>0.79</v>
      </c>
      <c r="V103" s="140">
        <v>0.88</v>
      </c>
      <c r="W103" s="140">
        <v>0.92</v>
      </c>
      <c r="X103" s="140">
        <v>0.95</v>
      </c>
      <c r="Y103" s="140">
        <v>0.81</v>
      </c>
      <c r="Z103" s="140">
        <v>0.99</v>
      </c>
      <c r="AA103" s="141">
        <v>0.97</v>
      </c>
    </row>
    <row r="104" spans="1:27">
      <c r="A104" s="62" t="s">
        <v>67</v>
      </c>
      <c r="B104" s="139">
        <v>0.91</v>
      </c>
      <c r="C104" s="140">
        <v>0.91</v>
      </c>
      <c r="D104" s="140">
        <v>0.85</v>
      </c>
      <c r="E104" s="140">
        <v>0.89</v>
      </c>
      <c r="F104" s="140">
        <v>0.83</v>
      </c>
      <c r="G104" s="140">
        <v>0.9</v>
      </c>
      <c r="H104" s="140">
        <v>0.91</v>
      </c>
      <c r="I104" s="140">
        <v>0.93</v>
      </c>
      <c r="J104" s="140">
        <v>0.78</v>
      </c>
      <c r="K104" s="140">
        <v>0.86</v>
      </c>
      <c r="L104" s="140">
        <v>0.95</v>
      </c>
      <c r="M104" s="140">
        <v>0.78</v>
      </c>
      <c r="N104" s="140">
        <v>0.77</v>
      </c>
      <c r="O104" s="140">
        <v>0.9</v>
      </c>
      <c r="P104" s="140">
        <v>0.87</v>
      </c>
      <c r="Q104" s="140">
        <v>0.87</v>
      </c>
      <c r="R104" s="140">
        <v>0.85</v>
      </c>
      <c r="S104" s="140">
        <v>0.86</v>
      </c>
      <c r="T104" s="140">
        <v>0.92</v>
      </c>
      <c r="U104" s="140">
        <v>0.79</v>
      </c>
      <c r="V104" s="140">
        <v>0.82</v>
      </c>
      <c r="W104" s="140">
        <v>0.93</v>
      </c>
      <c r="X104" s="140">
        <v>0.92</v>
      </c>
      <c r="Y104" s="140">
        <v>0.83</v>
      </c>
      <c r="Z104" s="140">
        <v>0.94</v>
      </c>
      <c r="AA104" s="141">
        <v>1</v>
      </c>
    </row>
    <row r="105" spans="1:27">
      <c r="A105" s="62" t="s">
        <v>68</v>
      </c>
      <c r="B105" s="139">
        <v>0.85</v>
      </c>
      <c r="C105" s="140" t="s">
        <v>252</v>
      </c>
      <c r="D105" s="140">
        <v>0.99</v>
      </c>
      <c r="E105" s="140">
        <v>0.62</v>
      </c>
      <c r="F105" s="140">
        <v>0.82</v>
      </c>
      <c r="G105" s="140">
        <v>0.79</v>
      </c>
      <c r="H105" s="140">
        <v>0.73</v>
      </c>
      <c r="I105" s="140">
        <v>0.88</v>
      </c>
      <c r="J105" s="140">
        <v>0.66</v>
      </c>
      <c r="K105" s="140" t="s">
        <v>253</v>
      </c>
      <c r="L105" s="140">
        <v>0.86</v>
      </c>
      <c r="M105" s="140">
        <v>0.85</v>
      </c>
      <c r="N105" s="140">
        <v>0.76</v>
      </c>
      <c r="O105" s="140">
        <v>0.72</v>
      </c>
      <c r="P105" s="140">
        <v>0.86</v>
      </c>
      <c r="Q105" s="140">
        <v>0.63</v>
      </c>
      <c r="R105" s="140">
        <v>0.78</v>
      </c>
      <c r="S105" s="140" t="s">
        <v>253</v>
      </c>
      <c r="T105" s="140">
        <v>0.83</v>
      </c>
      <c r="U105" s="140">
        <v>0.79</v>
      </c>
      <c r="V105" s="140">
        <v>0.87</v>
      </c>
      <c r="W105" s="140">
        <v>0.81</v>
      </c>
      <c r="X105" s="140">
        <v>0.84</v>
      </c>
      <c r="Y105" s="140">
        <v>0.61</v>
      </c>
      <c r="Z105" s="140" t="s">
        <v>252</v>
      </c>
      <c r="AA105" s="141" t="s">
        <v>253</v>
      </c>
    </row>
    <row r="106" spans="1:27">
      <c r="A106" s="62" t="s">
        <v>69</v>
      </c>
      <c r="B106" s="139">
        <v>0.96</v>
      </c>
      <c r="C106" s="140" t="s">
        <v>252</v>
      </c>
      <c r="D106" s="140">
        <v>0.91</v>
      </c>
      <c r="E106" s="140">
        <v>0.93</v>
      </c>
      <c r="F106" s="140">
        <v>0.89</v>
      </c>
      <c r="G106" s="140">
        <v>1</v>
      </c>
      <c r="H106" s="140">
        <v>0.98</v>
      </c>
      <c r="I106" s="140">
        <v>0.96</v>
      </c>
      <c r="J106" s="140">
        <v>0.83</v>
      </c>
      <c r="K106" s="140">
        <v>0.82</v>
      </c>
      <c r="L106" s="140">
        <v>0.94</v>
      </c>
      <c r="M106" s="140">
        <v>0.83</v>
      </c>
      <c r="N106" s="140">
        <v>0.82</v>
      </c>
      <c r="O106" s="140">
        <v>0.99</v>
      </c>
      <c r="P106" s="140">
        <v>1</v>
      </c>
      <c r="Q106" s="140">
        <v>0.92</v>
      </c>
      <c r="R106" s="140">
        <v>0.81</v>
      </c>
      <c r="S106" s="140">
        <v>0.83</v>
      </c>
      <c r="T106" s="140">
        <v>0.92</v>
      </c>
      <c r="U106" s="140">
        <v>0.83</v>
      </c>
      <c r="V106" s="140">
        <v>0.86</v>
      </c>
      <c r="W106" s="140">
        <v>0.99</v>
      </c>
      <c r="X106" s="140">
        <v>1</v>
      </c>
      <c r="Y106" s="140">
        <v>0.82</v>
      </c>
      <c r="Z106" s="140">
        <v>0.81</v>
      </c>
      <c r="AA106" s="141">
        <v>0.98</v>
      </c>
    </row>
    <row r="107" spans="1:27">
      <c r="A107" s="62" t="s">
        <v>70</v>
      </c>
      <c r="B107" s="139" t="s">
        <v>252</v>
      </c>
      <c r="C107" s="140" t="s">
        <v>253</v>
      </c>
      <c r="D107" s="140" t="s">
        <v>253</v>
      </c>
      <c r="E107" s="140" t="s">
        <v>253</v>
      </c>
      <c r="F107" s="140">
        <v>0.91</v>
      </c>
      <c r="G107" s="140">
        <v>0.7</v>
      </c>
      <c r="H107" s="140" t="s">
        <v>253</v>
      </c>
      <c r="I107" s="140" t="s">
        <v>253</v>
      </c>
      <c r="J107" s="140">
        <v>0.9</v>
      </c>
      <c r="K107" s="140" t="s">
        <v>253</v>
      </c>
      <c r="L107" s="140">
        <v>0.81</v>
      </c>
      <c r="M107" s="140" t="s">
        <v>253</v>
      </c>
      <c r="N107" s="140" t="s">
        <v>253</v>
      </c>
      <c r="O107" s="140">
        <v>0.94</v>
      </c>
      <c r="P107" s="140" t="s">
        <v>253</v>
      </c>
      <c r="Q107" s="140" t="s">
        <v>253</v>
      </c>
      <c r="R107" s="140">
        <v>0.89</v>
      </c>
      <c r="S107" s="140" t="s">
        <v>253</v>
      </c>
      <c r="T107" s="140" t="s">
        <v>253</v>
      </c>
      <c r="U107" s="140">
        <v>0.78</v>
      </c>
      <c r="V107" s="140">
        <v>0.89</v>
      </c>
      <c r="W107" s="140">
        <v>0.96</v>
      </c>
      <c r="X107" s="140" t="s">
        <v>253</v>
      </c>
      <c r="Y107" s="140">
        <v>0.88</v>
      </c>
      <c r="Z107" s="140" t="s">
        <v>253</v>
      </c>
      <c r="AA107" s="141" t="s">
        <v>253</v>
      </c>
    </row>
    <row r="108" spans="1:27">
      <c r="A108" s="62" t="s">
        <v>71</v>
      </c>
      <c r="B108" s="139">
        <v>0.91</v>
      </c>
      <c r="C108" s="140">
        <v>0.86</v>
      </c>
      <c r="D108" s="140">
        <v>0.93</v>
      </c>
      <c r="E108" s="140">
        <v>0.83</v>
      </c>
      <c r="F108" s="140">
        <v>0.85</v>
      </c>
      <c r="G108" s="140">
        <v>0.75</v>
      </c>
      <c r="H108" s="140">
        <v>0.93</v>
      </c>
      <c r="I108" s="140">
        <v>1</v>
      </c>
      <c r="J108" s="140">
        <v>0.81</v>
      </c>
      <c r="K108" s="140">
        <v>0.83</v>
      </c>
      <c r="L108" s="140">
        <v>0.89</v>
      </c>
      <c r="M108" s="140">
        <v>0.81</v>
      </c>
      <c r="N108" s="140">
        <v>0.7</v>
      </c>
      <c r="O108" s="140">
        <v>0.85</v>
      </c>
      <c r="P108" s="140">
        <v>0.88</v>
      </c>
      <c r="Q108" s="140">
        <v>0.73</v>
      </c>
      <c r="R108" s="140">
        <v>0.88</v>
      </c>
      <c r="S108" s="140">
        <v>0.91</v>
      </c>
      <c r="T108" s="140">
        <v>0.92</v>
      </c>
      <c r="U108" s="140">
        <v>0.86</v>
      </c>
      <c r="V108" s="140">
        <v>0.8</v>
      </c>
      <c r="W108" s="140">
        <v>0.91</v>
      </c>
      <c r="X108" s="140" t="s">
        <v>252</v>
      </c>
      <c r="Y108" s="140">
        <v>0.79</v>
      </c>
      <c r="Z108" s="140">
        <v>0.73</v>
      </c>
      <c r="AA108" s="141">
        <v>0.95</v>
      </c>
    </row>
    <row r="109" spans="1:27">
      <c r="A109" s="62" t="s">
        <v>72</v>
      </c>
      <c r="B109" s="139">
        <v>0.89</v>
      </c>
      <c r="C109" s="140">
        <v>0.86</v>
      </c>
      <c r="D109" s="140">
        <v>0.7</v>
      </c>
      <c r="E109" s="140">
        <v>0.81</v>
      </c>
      <c r="F109" s="140">
        <v>0.79</v>
      </c>
      <c r="G109" s="140">
        <v>0.86</v>
      </c>
      <c r="H109" s="140">
        <v>0.88</v>
      </c>
      <c r="I109" s="140">
        <v>0.99</v>
      </c>
      <c r="J109" s="140">
        <v>0.92</v>
      </c>
      <c r="K109" s="140">
        <v>0.84</v>
      </c>
      <c r="L109" s="140">
        <v>0.87</v>
      </c>
      <c r="M109" s="140">
        <v>0.76</v>
      </c>
      <c r="N109" s="140">
        <v>0.74</v>
      </c>
      <c r="O109" s="140">
        <v>0.87</v>
      </c>
      <c r="P109" s="140">
        <v>0.94</v>
      </c>
      <c r="Q109" s="140">
        <v>0.94</v>
      </c>
      <c r="R109" s="140">
        <v>0.68</v>
      </c>
      <c r="S109" s="140">
        <v>0.95</v>
      </c>
      <c r="T109" s="140">
        <v>1</v>
      </c>
      <c r="U109" s="140">
        <v>0.87</v>
      </c>
      <c r="V109" s="140">
        <v>0.79</v>
      </c>
      <c r="W109" s="140">
        <v>0.92</v>
      </c>
      <c r="X109" s="140">
        <v>0.99</v>
      </c>
      <c r="Y109" s="140">
        <v>0.8</v>
      </c>
      <c r="Z109" s="140">
        <v>0.86</v>
      </c>
      <c r="AA109" s="141">
        <v>1</v>
      </c>
    </row>
    <row r="110" spans="1:27">
      <c r="A110" s="62" t="s">
        <v>73</v>
      </c>
      <c r="B110" s="139">
        <v>0.93</v>
      </c>
      <c r="C110" s="140">
        <v>0.87</v>
      </c>
      <c r="D110" s="140">
        <v>0.85</v>
      </c>
      <c r="E110" s="140">
        <v>0.81</v>
      </c>
      <c r="F110" s="140">
        <v>0.82</v>
      </c>
      <c r="G110" s="140">
        <v>0.84</v>
      </c>
      <c r="H110" s="140">
        <v>0.9</v>
      </c>
      <c r="I110" s="140">
        <v>0.83</v>
      </c>
      <c r="J110" s="140">
        <v>0.79</v>
      </c>
      <c r="K110" s="140">
        <v>0.87</v>
      </c>
      <c r="L110" s="140">
        <v>0.95</v>
      </c>
      <c r="M110" s="140">
        <v>0.7</v>
      </c>
      <c r="N110" s="140">
        <v>0.75</v>
      </c>
      <c r="O110" s="140">
        <v>0.84</v>
      </c>
      <c r="P110" s="140">
        <v>0.85</v>
      </c>
      <c r="Q110" s="140">
        <v>0.89</v>
      </c>
      <c r="R110" s="140">
        <v>0.87</v>
      </c>
      <c r="S110" s="140">
        <v>0.8</v>
      </c>
      <c r="T110" s="140">
        <v>0.87</v>
      </c>
      <c r="U110" s="140">
        <v>0.87</v>
      </c>
      <c r="V110" s="140">
        <v>0.8</v>
      </c>
      <c r="W110" s="140">
        <v>0.89</v>
      </c>
      <c r="X110" s="140">
        <v>0.85</v>
      </c>
      <c r="Y110" s="140">
        <v>0.75</v>
      </c>
      <c r="Z110" s="140">
        <v>0.77</v>
      </c>
      <c r="AA110" s="141">
        <v>0.98</v>
      </c>
    </row>
    <row r="111" spans="1:27">
      <c r="A111" s="62" t="s">
        <v>74</v>
      </c>
      <c r="B111" s="139">
        <v>0.89</v>
      </c>
      <c r="C111" s="140">
        <v>0.82</v>
      </c>
      <c r="D111" s="140">
        <v>0.85</v>
      </c>
      <c r="E111" s="140">
        <v>0.74</v>
      </c>
      <c r="F111" s="140">
        <v>0.81</v>
      </c>
      <c r="G111" s="140">
        <v>0.81</v>
      </c>
      <c r="H111" s="140">
        <v>0.85</v>
      </c>
      <c r="I111" s="140">
        <v>0.89</v>
      </c>
      <c r="J111" s="140">
        <v>0.73</v>
      </c>
      <c r="K111" s="140">
        <v>0.86</v>
      </c>
      <c r="L111" s="140">
        <v>0.99</v>
      </c>
      <c r="M111" s="140">
        <v>0.84</v>
      </c>
      <c r="N111" s="140">
        <v>0.72</v>
      </c>
      <c r="O111" s="140">
        <v>0.82</v>
      </c>
      <c r="P111" s="140">
        <v>0.95</v>
      </c>
      <c r="Q111" s="140">
        <v>0.74</v>
      </c>
      <c r="R111" s="140">
        <v>0.71</v>
      </c>
      <c r="S111" s="140">
        <v>0.88</v>
      </c>
      <c r="T111" s="140">
        <v>0.93</v>
      </c>
      <c r="U111" s="140">
        <v>0.8</v>
      </c>
      <c r="V111" s="140">
        <v>0.81</v>
      </c>
      <c r="W111" s="140">
        <v>0.91</v>
      </c>
      <c r="X111" s="140">
        <v>0.88</v>
      </c>
      <c r="Y111" s="140">
        <v>0.76</v>
      </c>
      <c r="Z111" s="140">
        <v>0.88</v>
      </c>
      <c r="AA111" s="141" t="s">
        <v>252</v>
      </c>
    </row>
    <row r="112" spans="1:27" ht="15.75" thickBot="1">
      <c r="A112" s="68" t="s">
        <v>161</v>
      </c>
      <c r="B112" s="142">
        <v>0.9</v>
      </c>
      <c r="C112" s="143">
        <v>0.66</v>
      </c>
      <c r="D112" s="143">
        <v>0.79</v>
      </c>
      <c r="E112" s="143">
        <v>0.79</v>
      </c>
      <c r="F112" s="143">
        <v>0.81</v>
      </c>
      <c r="G112" s="143">
        <v>0.88</v>
      </c>
      <c r="H112" s="143">
        <v>0.86</v>
      </c>
      <c r="I112" s="143">
        <v>0.9</v>
      </c>
      <c r="J112" s="143">
        <v>0.79</v>
      </c>
      <c r="K112" s="143">
        <v>0.74</v>
      </c>
      <c r="L112" s="143">
        <v>0.85</v>
      </c>
      <c r="M112" s="143">
        <v>0.77</v>
      </c>
      <c r="N112" s="143">
        <v>0.72</v>
      </c>
      <c r="O112" s="143">
        <v>0.82</v>
      </c>
      <c r="P112" s="143">
        <v>0.9</v>
      </c>
      <c r="Q112" s="143" t="s">
        <v>253</v>
      </c>
      <c r="R112" s="143">
        <v>0.83</v>
      </c>
      <c r="S112" s="143">
        <v>0.68</v>
      </c>
      <c r="T112" s="143">
        <v>0.81</v>
      </c>
      <c r="U112" s="143">
        <v>0.76</v>
      </c>
      <c r="V112" s="143">
        <v>0.8</v>
      </c>
      <c r="W112" s="143">
        <v>0.9</v>
      </c>
      <c r="X112" s="143">
        <v>1</v>
      </c>
      <c r="Y112" s="143">
        <v>0.81</v>
      </c>
      <c r="Z112" s="143">
        <v>0.57999999999999996</v>
      </c>
      <c r="AA112" s="144" t="s">
        <v>252</v>
      </c>
    </row>
  </sheetData>
  <sheetProtection sheet="1" objects="1" scenarios="1" selectLockedCells="1" selectUnlockedCells="1"/>
  <mergeCells count="9">
    <mergeCell ref="K98:R98"/>
    <mergeCell ref="S98:Y98"/>
    <mergeCell ref="Z98:Z99"/>
    <mergeCell ref="AA98:AA99"/>
    <mergeCell ref="B33:D33"/>
    <mergeCell ref="E33:G33"/>
    <mergeCell ref="H33:J33"/>
    <mergeCell ref="B98:B99"/>
    <mergeCell ref="C98:I98"/>
  </mergeCells>
  <conditionalFormatting sqref="B14:D14">
    <cfRule type="cellIs" dxfId="259" priority="209" stopIfTrue="1" operator="between">
      <formula>0.65</formula>
      <formula>0.74</formula>
    </cfRule>
    <cfRule type="cellIs" dxfId="258" priority="210" stopIfTrue="1" operator="between">
      <formula>0.85</formula>
      <formula>1</formula>
    </cfRule>
    <cfRule type="cellIs" dxfId="257" priority="211" stopIfTrue="1" operator="between">
      <formula>0.75</formula>
      <formula>0.85</formula>
    </cfRule>
    <cfRule type="cellIs" dxfId="256" priority="212" stopIfTrue="1" operator="lessThan">
      <formula>0.65</formula>
    </cfRule>
  </conditionalFormatting>
  <conditionalFormatting sqref="B2:D2">
    <cfRule type="cellIs" dxfId="255" priority="257" stopIfTrue="1" operator="between">
      <formula>0.65</formula>
      <formula>0.74</formula>
    </cfRule>
    <cfRule type="cellIs" dxfId="254" priority="258" stopIfTrue="1" operator="between">
      <formula>0.85</formula>
      <formula>1</formula>
    </cfRule>
    <cfRule type="cellIs" dxfId="253" priority="259" stopIfTrue="1" operator="between">
      <formula>0.75</formula>
      <formula>0.85</formula>
    </cfRule>
    <cfRule type="cellIs" dxfId="252" priority="260" stopIfTrue="1" operator="lessThan">
      <formula>0.65</formula>
    </cfRule>
  </conditionalFormatting>
  <conditionalFormatting sqref="B3:D3">
    <cfRule type="cellIs" dxfId="251" priority="253" stopIfTrue="1" operator="between">
      <formula>0.65</formula>
      <formula>0.74</formula>
    </cfRule>
    <cfRule type="cellIs" dxfId="250" priority="254" stopIfTrue="1" operator="between">
      <formula>0.85</formula>
      <formula>1</formula>
    </cfRule>
    <cfRule type="cellIs" dxfId="249" priority="255" stopIfTrue="1" operator="between">
      <formula>0.75</formula>
      <formula>0.85</formula>
    </cfRule>
    <cfRule type="cellIs" dxfId="248" priority="256" stopIfTrue="1" operator="lessThan">
      <formula>0.65</formula>
    </cfRule>
  </conditionalFormatting>
  <conditionalFormatting sqref="B4:D4">
    <cfRule type="cellIs" dxfId="247" priority="249" stopIfTrue="1" operator="between">
      <formula>0.65</formula>
      <formula>0.74</formula>
    </cfRule>
    <cfRule type="cellIs" dxfId="246" priority="250" stopIfTrue="1" operator="between">
      <formula>0.85</formula>
      <formula>1</formula>
    </cfRule>
    <cfRule type="cellIs" dxfId="245" priority="251" stopIfTrue="1" operator="between">
      <formula>0.75</formula>
      <formula>0.85</formula>
    </cfRule>
    <cfRule type="cellIs" dxfId="244" priority="252" stopIfTrue="1" operator="lessThan">
      <formula>0.65</formula>
    </cfRule>
  </conditionalFormatting>
  <conditionalFormatting sqref="B5:D5">
    <cfRule type="cellIs" dxfId="243" priority="245" stopIfTrue="1" operator="between">
      <formula>0.65</formula>
      <formula>0.74</formula>
    </cfRule>
    <cfRule type="cellIs" dxfId="242" priority="246" stopIfTrue="1" operator="between">
      <formula>0.85</formula>
      <formula>1</formula>
    </cfRule>
    <cfRule type="cellIs" dxfId="241" priority="247" stopIfTrue="1" operator="between">
      <formula>0.75</formula>
      <formula>0.85</formula>
    </cfRule>
    <cfRule type="cellIs" dxfId="240" priority="248" stopIfTrue="1" operator="lessThan">
      <formula>0.65</formula>
    </cfRule>
  </conditionalFormatting>
  <conditionalFormatting sqref="B6:D6">
    <cfRule type="cellIs" dxfId="239" priority="241" stopIfTrue="1" operator="between">
      <formula>0.65</formula>
      <formula>0.74</formula>
    </cfRule>
    <cfRule type="cellIs" dxfId="238" priority="242" stopIfTrue="1" operator="between">
      <formula>0.85</formula>
      <formula>1</formula>
    </cfRule>
    <cfRule type="cellIs" dxfId="237" priority="243" stopIfTrue="1" operator="between">
      <formula>0.75</formula>
      <formula>0.85</formula>
    </cfRule>
    <cfRule type="cellIs" dxfId="236" priority="244" stopIfTrue="1" operator="lessThan">
      <formula>0.65</formula>
    </cfRule>
  </conditionalFormatting>
  <conditionalFormatting sqref="B7:D7">
    <cfRule type="cellIs" dxfId="235" priority="237" stopIfTrue="1" operator="between">
      <formula>0.65</formula>
      <formula>0.74</formula>
    </cfRule>
    <cfRule type="cellIs" dxfId="234" priority="238" stopIfTrue="1" operator="between">
      <formula>0.85</formula>
      <formula>1</formula>
    </cfRule>
    <cfRule type="cellIs" dxfId="233" priority="239" stopIfTrue="1" operator="between">
      <formula>0.75</formula>
      <formula>0.85</formula>
    </cfRule>
    <cfRule type="cellIs" dxfId="232" priority="240" stopIfTrue="1" operator="lessThan">
      <formula>0.65</formula>
    </cfRule>
  </conditionalFormatting>
  <conditionalFormatting sqref="B8:D8">
    <cfRule type="cellIs" dxfId="231" priority="233" stopIfTrue="1" operator="between">
      <formula>0.65</formula>
      <formula>0.74</formula>
    </cfRule>
    <cfRule type="cellIs" dxfId="230" priority="234" stopIfTrue="1" operator="between">
      <formula>0.85</formula>
      <formula>1</formula>
    </cfRule>
    <cfRule type="cellIs" dxfId="229" priority="235" stopIfTrue="1" operator="between">
      <formula>0.75</formula>
      <formula>0.85</formula>
    </cfRule>
    <cfRule type="cellIs" dxfId="228" priority="236" stopIfTrue="1" operator="lessThan">
      <formula>0.65</formula>
    </cfRule>
  </conditionalFormatting>
  <conditionalFormatting sqref="B9:D9">
    <cfRule type="cellIs" dxfId="227" priority="229" stopIfTrue="1" operator="between">
      <formula>0.65</formula>
      <formula>0.74</formula>
    </cfRule>
    <cfRule type="cellIs" dxfId="226" priority="230" stopIfTrue="1" operator="between">
      <formula>0.85</formula>
      <formula>1</formula>
    </cfRule>
    <cfRule type="cellIs" dxfId="225" priority="231" stopIfTrue="1" operator="between">
      <formula>0.75</formula>
      <formula>0.85</formula>
    </cfRule>
    <cfRule type="cellIs" dxfId="224" priority="232" stopIfTrue="1" operator="lessThan">
      <formula>0.65</formula>
    </cfRule>
  </conditionalFormatting>
  <conditionalFormatting sqref="B10:D10">
    <cfRule type="cellIs" dxfId="223" priority="225" stopIfTrue="1" operator="between">
      <formula>0.65</formula>
      <formula>0.74</formula>
    </cfRule>
    <cfRule type="cellIs" dxfId="222" priority="226" stopIfTrue="1" operator="between">
      <formula>0.85</formula>
      <formula>1</formula>
    </cfRule>
    <cfRule type="cellIs" dxfId="221" priority="227" stopIfTrue="1" operator="between">
      <formula>0.75</formula>
      <formula>0.85</formula>
    </cfRule>
    <cfRule type="cellIs" dxfId="220" priority="228" stopIfTrue="1" operator="lessThan">
      <formula>0.65</formula>
    </cfRule>
  </conditionalFormatting>
  <conditionalFormatting sqref="B11:D11">
    <cfRule type="cellIs" dxfId="219" priority="221" stopIfTrue="1" operator="between">
      <formula>0.65</formula>
      <formula>0.74</formula>
    </cfRule>
    <cfRule type="cellIs" dxfId="218" priority="222" stopIfTrue="1" operator="between">
      <formula>0.85</formula>
      <formula>1</formula>
    </cfRule>
    <cfRule type="cellIs" dxfId="217" priority="223" stopIfTrue="1" operator="between">
      <formula>0.75</formula>
      <formula>0.85</formula>
    </cfRule>
    <cfRule type="cellIs" dxfId="216" priority="224" stopIfTrue="1" operator="lessThan">
      <formula>0.65</formula>
    </cfRule>
  </conditionalFormatting>
  <conditionalFormatting sqref="B12:D12">
    <cfRule type="cellIs" dxfId="215" priority="217" stopIfTrue="1" operator="between">
      <formula>0.65</formula>
      <formula>0.74</formula>
    </cfRule>
    <cfRule type="cellIs" dxfId="214" priority="218" stopIfTrue="1" operator="between">
      <formula>0.85</formula>
      <formula>1</formula>
    </cfRule>
    <cfRule type="cellIs" dxfId="213" priority="219" stopIfTrue="1" operator="between">
      <formula>0.75</formula>
      <formula>0.85</formula>
    </cfRule>
    <cfRule type="cellIs" dxfId="212" priority="220" stopIfTrue="1" operator="lessThan">
      <formula>0.65</formula>
    </cfRule>
  </conditionalFormatting>
  <conditionalFormatting sqref="B13:D13">
    <cfRule type="cellIs" dxfId="211" priority="213" stopIfTrue="1" operator="between">
      <formula>0.65</formula>
      <formula>0.74</formula>
    </cfRule>
    <cfRule type="cellIs" dxfId="210" priority="214" stopIfTrue="1" operator="between">
      <formula>0.85</formula>
      <formula>1</formula>
    </cfRule>
    <cfRule type="cellIs" dxfId="209" priority="215" stopIfTrue="1" operator="between">
      <formula>0.75</formula>
      <formula>0.85</formula>
    </cfRule>
    <cfRule type="cellIs" dxfId="208" priority="216" stopIfTrue="1" operator="lessThan">
      <formula>0.65</formula>
    </cfRule>
  </conditionalFormatting>
  <conditionalFormatting sqref="B51:Y51">
    <cfRule type="cellIs" dxfId="207" priority="205" stopIfTrue="1" operator="between">
      <formula>0.65</formula>
      <formula>0.74</formula>
    </cfRule>
    <cfRule type="cellIs" dxfId="206" priority="206" stopIfTrue="1" operator="between">
      <formula>0.85</formula>
      <formula>1</formula>
    </cfRule>
    <cfRule type="cellIs" dxfId="205" priority="207" stopIfTrue="1" operator="between">
      <formula>0.75</formula>
      <formula>0.85</formula>
    </cfRule>
    <cfRule type="cellIs" dxfId="204" priority="208" stopIfTrue="1" operator="lessThan">
      <formula>0.65</formula>
    </cfRule>
  </conditionalFormatting>
  <conditionalFormatting sqref="B52:Y52">
    <cfRule type="cellIs" dxfId="203" priority="201" stopIfTrue="1" operator="between">
      <formula>0.65</formula>
      <formula>0.74</formula>
    </cfRule>
    <cfRule type="cellIs" dxfId="202" priority="202" stopIfTrue="1" operator="between">
      <formula>0.85</formula>
      <formula>1</formula>
    </cfRule>
    <cfRule type="cellIs" dxfId="201" priority="203" stopIfTrue="1" operator="between">
      <formula>0.75</formula>
      <formula>0.85</formula>
    </cfRule>
    <cfRule type="cellIs" dxfId="200" priority="204" stopIfTrue="1" operator="lessThan">
      <formula>0.65</formula>
    </cfRule>
  </conditionalFormatting>
  <conditionalFormatting sqref="B53:Y53">
    <cfRule type="cellIs" dxfId="199" priority="197" stopIfTrue="1" operator="between">
      <formula>0.65</formula>
      <formula>0.74</formula>
    </cfRule>
    <cfRule type="cellIs" dxfId="198" priority="198" stopIfTrue="1" operator="between">
      <formula>0.85</formula>
      <formula>1</formula>
    </cfRule>
    <cfRule type="cellIs" dxfId="197" priority="199" stopIfTrue="1" operator="between">
      <formula>0.75</formula>
      <formula>0.85</formula>
    </cfRule>
    <cfRule type="cellIs" dxfId="196" priority="200" stopIfTrue="1" operator="lessThan">
      <formula>0.65</formula>
    </cfRule>
  </conditionalFormatting>
  <conditionalFormatting sqref="B54:Y54">
    <cfRule type="cellIs" dxfId="195" priority="193" stopIfTrue="1" operator="between">
      <formula>0.65</formula>
      <formula>0.74</formula>
    </cfRule>
    <cfRule type="cellIs" dxfId="194" priority="194" stopIfTrue="1" operator="between">
      <formula>0.85</formula>
      <formula>1</formula>
    </cfRule>
    <cfRule type="cellIs" dxfId="193" priority="195" stopIfTrue="1" operator="between">
      <formula>0.75</formula>
      <formula>0.85</formula>
    </cfRule>
    <cfRule type="cellIs" dxfId="192" priority="196" stopIfTrue="1" operator="lessThan">
      <formula>0.65</formula>
    </cfRule>
  </conditionalFormatting>
  <conditionalFormatting sqref="B55:Y55">
    <cfRule type="cellIs" dxfId="191" priority="189" stopIfTrue="1" operator="between">
      <formula>0.65</formula>
      <formula>0.74</formula>
    </cfRule>
    <cfRule type="cellIs" dxfId="190" priority="190" stopIfTrue="1" operator="between">
      <formula>0.85</formula>
      <formula>1</formula>
    </cfRule>
    <cfRule type="cellIs" dxfId="189" priority="191" stopIfTrue="1" operator="between">
      <formula>0.75</formula>
      <formula>0.85</formula>
    </cfRule>
    <cfRule type="cellIs" dxfId="188" priority="192" stopIfTrue="1" operator="lessThan">
      <formula>0.65</formula>
    </cfRule>
  </conditionalFormatting>
  <conditionalFormatting sqref="B56:Y56">
    <cfRule type="cellIs" dxfId="187" priority="185" stopIfTrue="1" operator="between">
      <formula>0.65</formula>
      <formula>0.74</formula>
    </cfRule>
    <cfRule type="cellIs" dxfId="186" priority="186" stopIfTrue="1" operator="between">
      <formula>0.85</formula>
      <formula>1</formula>
    </cfRule>
    <cfRule type="cellIs" dxfId="185" priority="187" stopIfTrue="1" operator="between">
      <formula>0.75</formula>
      <formula>0.85</formula>
    </cfRule>
    <cfRule type="cellIs" dxfId="184" priority="188" stopIfTrue="1" operator="lessThan">
      <formula>0.65</formula>
    </cfRule>
  </conditionalFormatting>
  <conditionalFormatting sqref="B57:Y57">
    <cfRule type="cellIs" dxfId="183" priority="181" stopIfTrue="1" operator="between">
      <formula>0.65</formula>
      <formula>0.74</formula>
    </cfRule>
    <cfRule type="cellIs" dxfId="182" priority="182" stopIfTrue="1" operator="between">
      <formula>0.85</formula>
      <formula>1</formula>
    </cfRule>
    <cfRule type="cellIs" dxfId="181" priority="183" stopIfTrue="1" operator="between">
      <formula>0.75</formula>
      <formula>0.85</formula>
    </cfRule>
    <cfRule type="cellIs" dxfId="180" priority="184" stopIfTrue="1" operator="lessThan">
      <formula>0.65</formula>
    </cfRule>
  </conditionalFormatting>
  <conditionalFormatting sqref="B58:Y58">
    <cfRule type="cellIs" dxfId="179" priority="177" stopIfTrue="1" operator="between">
      <formula>0.65</formula>
      <formula>0.74</formula>
    </cfRule>
    <cfRule type="cellIs" dxfId="178" priority="178" stopIfTrue="1" operator="between">
      <formula>0.85</formula>
      <formula>1</formula>
    </cfRule>
    <cfRule type="cellIs" dxfId="177" priority="179" stopIfTrue="1" operator="between">
      <formula>0.75</formula>
      <formula>0.85</formula>
    </cfRule>
    <cfRule type="cellIs" dxfId="176" priority="180" stopIfTrue="1" operator="lessThan">
      <formula>0.65</formula>
    </cfRule>
  </conditionalFormatting>
  <conditionalFormatting sqref="B59:Y59">
    <cfRule type="cellIs" dxfId="175" priority="173" stopIfTrue="1" operator="between">
      <formula>0.65</formula>
      <formula>0.74</formula>
    </cfRule>
    <cfRule type="cellIs" dxfId="174" priority="174" stopIfTrue="1" operator="between">
      <formula>0.85</formula>
      <formula>1</formula>
    </cfRule>
    <cfRule type="cellIs" dxfId="173" priority="175" stopIfTrue="1" operator="between">
      <formula>0.75</formula>
      <formula>0.85</formula>
    </cfRule>
    <cfRule type="cellIs" dxfId="172" priority="176" stopIfTrue="1" operator="lessThan">
      <formula>0.65</formula>
    </cfRule>
  </conditionalFormatting>
  <conditionalFormatting sqref="B60:Y60">
    <cfRule type="cellIs" dxfId="171" priority="169" stopIfTrue="1" operator="between">
      <formula>0.65</formula>
      <formula>0.74</formula>
    </cfRule>
    <cfRule type="cellIs" dxfId="170" priority="170" stopIfTrue="1" operator="between">
      <formula>0.85</formula>
      <formula>1</formula>
    </cfRule>
    <cfRule type="cellIs" dxfId="169" priority="171" stopIfTrue="1" operator="between">
      <formula>0.75</formula>
      <formula>0.85</formula>
    </cfRule>
    <cfRule type="cellIs" dxfId="168" priority="172" stopIfTrue="1" operator="lessThan">
      <formula>0.65</formula>
    </cfRule>
  </conditionalFormatting>
  <conditionalFormatting sqref="B61:Y61">
    <cfRule type="cellIs" dxfId="167" priority="165" stopIfTrue="1" operator="between">
      <formula>0.65</formula>
      <formula>0.74</formula>
    </cfRule>
    <cfRule type="cellIs" dxfId="166" priority="166" stopIfTrue="1" operator="between">
      <formula>0.85</formula>
      <formula>1</formula>
    </cfRule>
    <cfRule type="cellIs" dxfId="165" priority="167" stopIfTrue="1" operator="between">
      <formula>0.75</formula>
      <formula>0.85</formula>
    </cfRule>
    <cfRule type="cellIs" dxfId="164" priority="168" stopIfTrue="1" operator="lessThan">
      <formula>0.65</formula>
    </cfRule>
  </conditionalFormatting>
  <conditionalFormatting sqref="B62:Y62">
    <cfRule type="cellIs" dxfId="163" priority="161" stopIfTrue="1" operator="between">
      <formula>0.65</formula>
      <formula>0.74</formula>
    </cfRule>
    <cfRule type="cellIs" dxfId="162" priority="162" stopIfTrue="1" operator="between">
      <formula>0.85</formula>
      <formula>1</formula>
    </cfRule>
    <cfRule type="cellIs" dxfId="161" priority="163" stopIfTrue="1" operator="between">
      <formula>0.75</formula>
      <formula>0.85</formula>
    </cfRule>
    <cfRule type="cellIs" dxfId="160" priority="164" stopIfTrue="1" operator="lessThan">
      <formula>0.65</formula>
    </cfRule>
  </conditionalFormatting>
  <conditionalFormatting sqref="B63:Y63">
    <cfRule type="cellIs" dxfId="159" priority="157" stopIfTrue="1" operator="between">
      <formula>0.65</formula>
      <formula>0.74</formula>
    </cfRule>
    <cfRule type="cellIs" dxfId="158" priority="158" stopIfTrue="1" operator="between">
      <formula>0.85</formula>
      <formula>1</formula>
    </cfRule>
    <cfRule type="cellIs" dxfId="157" priority="159" stopIfTrue="1" operator="between">
      <formula>0.75</formula>
      <formula>0.85</formula>
    </cfRule>
    <cfRule type="cellIs" dxfId="156" priority="160" stopIfTrue="1" operator="lessThan">
      <formula>0.65</formula>
    </cfRule>
  </conditionalFormatting>
  <conditionalFormatting sqref="B79:Y79">
    <cfRule type="cellIs" dxfId="155" priority="105" stopIfTrue="1" operator="between">
      <formula>0.65</formula>
      <formula>0.74</formula>
    </cfRule>
    <cfRule type="cellIs" dxfId="154" priority="106" stopIfTrue="1" operator="lessThan">
      <formula>0.65</formula>
    </cfRule>
    <cfRule type="cellIs" dxfId="153" priority="107" stopIfTrue="1" operator="between">
      <formula>0.85</formula>
      <formula>1</formula>
    </cfRule>
    <cfRule type="cellIs" dxfId="152" priority="108" stopIfTrue="1" operator="between">
      <formula>0.75</formula>
      <formula>0.85</formula>
    </cfRule>
  </conditionalFormatting>
  <conditionalFormatting sqref="B67:Y67">
    <cfRule type="cellIs" dxfId="151" priority="153" stopIfTrue="1" operator="between">
      <formula>0.65</formula>
      <formula>0.74</formula>
    </cfRule>
    <cfRule type="cellIs" dxfId="150" priority="154" stopIfTrue="1" operator="lessThan">
      <formula>0.65</formula>
    </cfRule>
    <cfRule type="cellIs" dxfId="149" priority="155" stopIfTrue="1" operator="between">
      <formula>0.85</formula>
      <formula>1</formula>
    </cfRule>
    <cfRule type="cellIs" dxfId="148" priority="156" stopIfTrue="1" operator="between">
      <formula>0.75</formula>
      <formula>0.85</formula>
    </cfRule>
  </conditionalFormatting>
  <conditionalFormatting sqref="B68:Y68">
    <cfRule type="cellIs" dxfId="147" priority="149" stopIfTrue="1" operator="between">
      <formula>0.65</formula>
      <formula>0.74</formula>
    </cfRule>
    <cfRule type="cellIs" dxfId="146" priority="150" stopIfTrue="1" operator="lessThan">
      <formula>0.65</formula>
    </cfRule>
    <cfRule type="cellIs" dxfId="145" priority="151" stopIfTrue="1" operator="between">
      <formula>0.85</formula>
      <formula>1</formula>
    </cfRule>
    <cfRule type="cellIs" dxfId="144" priority="152" stopIfTrue="1" operator="between">
      <formula>0.75</formula>
      <formula>0.85</formula>
    </cfRule>
  </conditionalFormatting>
  <conditionalFormatting sqref="B69:Y69">
    <cfRule type="cellIs" dxfId="143" priority="145" stopIfTrue="1" operator="between">
      <formula>0.65</formula>
      <formula>0.74</formula>
    </cfRule>
    <cfRule type="cellIs" dxfId="142" priority="146" stopIfTrue="1" operator="lessThan">
      <formula>0.65</formula>
    </cfRule>
    <cfRule type="cellIs" dxfId="141" priority="147" stopIfTrue="1" operator="between">
      <formula>0.85</formula>
      <formula>1</formula>
    </cfRule>
    <cfRule type="cellIs" dxfId="140" priority="148" stopIfTrue="1" operator="between">
      <formula>0.75</formula>
      <formula>0.85</formula>
    </cfRule>
  </conditionalFormatting>
  <conditionalFormatting sqref="B70:Y70">
    <cfRule type="cellIs" dxfId="139" priority="141" stopIfTrue="1" operator="between">
      <formula>0.65</formula>
      <formula>0.74</formula>
    </cfRule>
    <cfRule type="cellIs" dxfId="138" priority="142" stopIfTrue="1" operator="lessThan">
      <formula>0.65</formula>
    </cfRule>
    <cfRule type="cellIs" dxfId="137" priority="143" stopIfTrue="1" operator="between">
      <formula>0.85</formula>
      <formula>1</formula>
    </cfRule>
    <cfRule type="cellIs" dxfId="136" priority="144" stopIfTrue="1" operator="between">
      <formula>0.75</formula>
      <formula>0.85</formula>
    </cfRule>
  </conditionalFormatting>
  <conditionalFormatting sqref="B71:Y71">
    <cfRule type="cellIs" dxfId="135" priority="137" stopIfTrue="1" operator="between">
      <formula>0.65</formula>
      <formula>0.74</formula>
    </cfRule>
    <cfRule type="cellIs" dxfId="134" priority="138" stopIfTrue="1" operator="lessThan">
      <formula>0.65</formula>
    </cfRule>
    <cfRule type="cellIs" dxfId="133" priority="139" stopIfTrue="1" operator="between">
      <formula>0.85</formula>
      <formula>1</formula>
    </cfRule>
    <cfRule type="cellIs" dxfId="132" priority="140" stopIfTrue="1" operator="between">
      <formula>0.75</formula>
      <formula>0.85</formula>
    </cfRule>
  </conditionalFormatting>
  <conditionalFormatting sqref="B72:Y72">
    <cfRule type="cellIs" dxfId="131" priority="133" stopIfTrue="1" operator="between">
      <formula>0.65</formula>
      <formula>0.74</formula>
    </cfRule>
    <cfRule type="cellIs" dxfId="130" priority="134" stopIfTrue="1" operator="lessThan">
      <formula>0.65</formula>
    </cfRule>
    <cfRule type="cellIs" dxfId="129" priority="135" stopIfTrue="1" operator="between">
      <formula>0.85</formula>
      <formula>1</formula>
    </cfRule>
    <cfRule type="cellIs" dxfId="128" priority="136" stopIfTrue="1" operator="between">
      <formula>0.75</formula>
      <formula>0.85</formula>
    </cfRule>
  </conditionalFormatting>
  <conditionalFormatting sqref="B73:Y73">
    <cfRule type="cellIs" dxfId="127" priority="129" stopIfTrue="1" operator="between">
      <formula>0.65</formula>
      <formula>0.74</formula>
    </cfRule>
    <cfRule type="cellIs" dxfId="126" priority="130" stopIfTrue="1" operator="lessThan">
      <formula>0.65</formula>
    </cfRule>
    <cfRule type="cellIs" dxfId="125" priority="131" stopIfTrue="1" operator="between">
      <formula>0.85</formula>
      <formula>1</formula>
    </cfRule>
    <cfRule type="cellIs" dxfId="124" priority="132" stopIfTrue="1" operator="between">
      <formula>0.75</formula>
      <formula>0.85</formula>
    </cfRule>
  </conditionalFormatting>
  <conditionalFormatting sqref="B74:Y74">
    <cfRule type="cellIs" dxfId="123" priority="125" stopIfTrue="1" operator="between">
      <formula>0.65</formula>
      <formula>0.74</formula>
    </cfRule>
    <cfRule type="cellIs" dxfId="122" priority="126" stopIfTrue="1" operator="lessThan">
      <formula>0.65</formula>
    </cfRule>
    <cfRule type="cellIs" dxfId="121" priority="127" stopIfTrue="1" operator="between">
      <formula>0.85</formula>
      <formula>1</formula>
    </cfRule>
    <cfRule type="cellIs" dxfId="120" priority="128" stopIfTrue="1" operator="between">
      <formula>0.75</formula>
      <formula>0.85</formula>
    </cfRule>
  </conditionalFormatting>
  <conditionalFormatting sqref="B75:Y75">
    <cfRule type="cellIs" dxfId="119" priority="121" stopIfTrue="1" operator="between">
      <formula>0.65</formula>
      <formula>0.74</formula>
    </cfRule>
    <cfRule type="cellIs" dxfId="118" priority="122" stopIfTrue="1" operator="lessThan">
      <formula>0.65</formula>
    </cfRule>
    <cfRule type="cellIs" dxfId="117" priority="123" stopIfTrue="1" operator="between">
      <formula>0.85</formula>
      <formula>1</formula>
    </cfRule>
    <cfRule type="cellIs" dxfId="116" priority="124" stopIfTrue="1" operator="between">
      <formula>0.75</formula>
      <formula>0.85</formula>
    </cfRule>
  </conditionalFormatting>
  <conditionalFormatting sqref="B76:Y76">
    <cfRule type="cellIs" dxfId="115" priority="117" stopIfTrue="1" operator="between">
      <formula>0.65</formula>
      <formula>0.74</formula>
    </cfRule>
    <cfRule type="cellIs" dxfId="114" priority="118" stopIfTrue="1" operator="lessThan">
      <formula>0.65</formula>
    </cfRule>
    <cfRule type="cellIs" dxfId="113" priority="119" stopIfTrue="1" operator="between">
      <formula>0.85</formula>
      <formula>1</formula>
    </cfRule>
    <cfRule type="cellIs" dxfId="112" priority="120" stopIfTrue="1" operator="between">
      <formula>0.75</formula>
      <formula>0.85</formula>
    </cfRule>
  </conditionalFormatting>
  <conditionalFormatting sqref="B77:Y77">
    <cfRule type="cellIs" dxfId="111" priority="113" stopIfTrue="1" operator="between">
      <formula>0.65</formula>
      <formula>0.74</formula>
    </cfRule>
    <cfRule type="cellIs" dxfId="110" priority="114" stopIfTrue="1" operator="lessThan">
      <formula>0.65</formula>
    </cfRule>
    <cfRule type="cellIs" dxfId="109" priority="115" stopIfTrue="1" operator="between">
      <formula>0.85</formula>
      <formula>1</formula>
    </cfRule>
    <cfRule type="cellIs" dxfId="108" priority="116" stopIfTrue="1" operator="between">
      <formula>0.75</formula>
      <formula>0.85</formula>
    </cfRule>
  </conditionalFormatting>
  <conditionalFormatting sqref="B78:Y78">
    <cfRule type="cellIs" dxfId="107" priority="109" stopIfTrue="1" operator="between">
      <formula>0.65</formula>
      <formula>0.74</formula>
    </cfRule>
    <cfRule type="cellIs" dxfId="106" priority="110" stopIfTrue="1" operator="lessThan">
      <formula>0.65</formula>
    </cfRule>
    <cfRule type="cellIs" dxfId="105" priority="111" stopIfTrue="1" operator="between">
      <formula>0.85</formula>
      <formula>1</formula>
    </cfRule>
    <cfRule type="cellIs" dxfId="104" priority="112" stopIfTrue="1" operator="between">
      <formula>0.75</formula>
      <formula>0.85</formula>
    </cfRule>
  </conditionalFormatting>
  <conditionalFormatting sqref="B112:AA112">
    <cfRule type="cellIs" dxfId="103" priority="1" stopIfTrue="1" operator="between">
      <formula>0.65</formula>
      <formula>0.74</formula>
    </cfRule>
    <cfRule type="cellIs" dxfId="102" priority="2" stopIfTrue="1" operator="between">
      <formula>0.85</formula>
      <formula>1</formula>
    </cfRule>
    <cfRule type="cellIs" dxfId="101" priority="3" stopIfTrue="1" operator="between">
      <formula>0.75</formula>
      <formula>0.85</formula>
    </cfRule>
    <cfRule type="cellIs" dxfId="100" priority="4" stopIfTrue="1" operator="lessThan">
      <formula>0.65</formula>
    </cfRule>
  </conditionalFormatting>
  <conditionalFormatting sqref="B100 AA100">
    <cfRule type="cellIs" dxfId="99" priority="102" stopIfTrue="1" operator="between">
      <formula>0.85</formula>
      <formula>1</formula>
    </cfRule>
    <cfRule type="cellIs" dxfId="98" priority="103" stopIfTrue="1" operator="between">
      <formula>0.75</formula>
      <formula>0.85</formula>
    </cfRule>
    <cfRule type="cellIs" dxfId="97" priority="104" stopIfTrue="1" operator="lessThan">
      <formula>0.65</formula>
    </cfRule>
  </conditionalFormatting>
  <conditionalFormatting sqref="B100 AA100">
    <cfRule type="cellIs" dxfId="96" priority="101" stopIfTrue="1" operator="between">
      <formula>0.65</formula>
      <formula>0.74</formula>
    </cfRule>
  </conditionalFormatting>
  <conditionalFormatting sqref="B100:AA100">
    <cfRule type="cellIs" dxfId="95" priority="97" stopIfTrue="1" operator="between">
      <formula>0.65</formula>
      <formula>0.74</formula>
    </cfRule>
    <cfRule type="cellIs" dxfId="94" priority="98" stopIfTrue="1" operator="between">
      <formula>0.85</formula>
      <formula>1</formula>
    </cfRule>
    <cfRule type="cellIs" dxfId="93" priority="99" stopIfTrue="1" operator="between">
      <formula>0.75</formula>
      <formula>0.85</formula>
    </cfRule>
    <cfRule type="cellIs" dxfId="92" priority="100" stopIfTrue="1" operator="lessThan">
      <formula>0.65</formula>
    </cfRule>
  </conditionalFormatting>
  <conditionalFormatting sqref="B101 AA101">
    <cfRule type="cellIs" dxfId="91" priority="94" stopIfTrue="1" operator="between">
      <formula>0.85</formula>
      <formula>1</formula>
    </cfRule>
    <cfRule type="cellIs" dxfId="90" priority="95" stopIfTrue="1" operator="between">
      <formula>0.75</formula>
      <formula>0.85</formula>
    </cfRule>
    <cfRule type="cellIs" dxfId="89" priority="96" stopIfTrue="1" operator="lessThan">
      <formula>0.65</formula>
    </cfRule>
  </conditionalFormatting>
  <conditionalFormatting sqref="B101 AA101">
    <cfRule type="cellIs" dxfId="88" priority="93" stopIfTrue="1" operator="between">
      <formula>0.65</formula>
      <formula>0.74</formula>
    </cfRule>
  </conditionalFormatting>
  <conditionalFormatting sqref="B101:AA101">
    <cfRule type="cellIs" dxfId="87" priority="89" stopIfTrue="1" operator="between">
      <formula>0.65</formula>
      <formula>0.74</formula>
    </cfRule>
    <cfRule type="cellIs" dxfId="86" priority="90" stopIfTrue="1" operator="between">
      <formula>0.85</formula>
      <formula>1</formula>
    </cfRule>
    <cfRule type="cellIs" dxfId="85" priority="91" stopIfTrue="1" operator="between">
      <formula>0.75</formula>
      <formula>0.85</formula>
    </cfRule>
    <cfRule type="cellIs" dxfId="84" priority="92" stopIfTrue="1" operator="lessThan">
      <formula>0.65</formula>
    </cfRule>
  </conditionalFormatting>
  <conditionalFormatting sqref="B102 AA102">
    <cfRule type="cellIs" dxfId="83" priority="86" stopIfTrue="1" operator="between">
      <formula>0.85</formula>
      <formula>1</formula>
    </cfRule>
    <cfRule type="cellIs" dxfId="82" priority="87" stopIfTrue="1" operator="between">
      <formula>0.75</formula>
      <formula>0.85</formula>
    </cfRule>
    <cfRule type="cellIs" dxfId="81" priority="88" stopIfTrue="1" operator="lessThan">
      <formula>0.65</formula>
    </cfRule>
  </conditionalFormatting>
  <conditionalFormatting sqref="B102 AA102">
    <cfRule type="cellIs" dxfId="80" priority="85" stopIfTrue="1" operator="between">
      <formula>0.65</formula>
      <formula>0.74</formula>
    </cfRule>
  </conditionalFormatting>
  <conditionalFormatting sqref="B102:AA102">
    <cfRule type="cellIs" dxfId="79" priority="81" stopIfTrue="1" operator="between">
      <formula>0.65</formula>
      <formula>0.74</formula>
    </cfRule>
    <cfRule type="cellIs" dxfId="78" priority="82" stopIfTrue="1" operator="between">
      <formula>0.85</formula>
      <formula>1</formula>
    </cfRule>
    <cfRule type="cellIs" dxfId="77" priority="83" stopIfTrue="1" operator="between">
      <formula>0.75</formula>
      <formula>0.85</formula>
    </cfRule>
    <cfRule type="cellIs" dxfId="76" priority="84" stopIfTrue="1" operator="lessThan">
      <formula>0.65</formula>
    </cfRule>
  </conditionalFormatting>
  <conditionalFormatting sqref="B103 AA103">
    <cfRule type="cellIs" dxfId="75" priority="78" stopIfTrue="1" operator="between">
      <formula>0.85</formula>
      <formula>1</formula>
    </cfRule>
    <cfRule type="cellIs" dxfId="74" priority="79" stopIfTrue="1" operator="between">
      <formula>0.75</formula>
      <formula>0.85</formula>
    </cfRule>
    <cfRule type="cellIs" dxfId="73" priority="80" stopIfTrue="1" operator="lessThan">
      <formula>0.65</formula>
    </cfRule>
  </conditionalFormatting>
  <conditionalFormatting sqref="B103 AA103">
    <cfRule type="cellIs" dxfId="72" priority="77" stopIfTrue="1" operator="between">
      <formula>0.65</formula>
      <formula>0.74</formula>
    </cfRule>
  </conditionalFormatting>
  <conditionalFormatting sqref="B103:AA103">
    <cfRule type="cellIs" dxfId="71" priority="73" stopIfTrue="1" operator="between">
      <formula>0.65</formula>
      <formula>0.74</formula>
    </cfRule>
    <cfRule type="cellIs" dxfId="70" priority="74" stopIfTrue="1" operator="between">
      <formula>0.85</formula>
      <formula>1</formula>
    </cfRule>
    <cfRule type="cellIs" dxfId="69" priority="75" stopIfTrue="1" operator="between">
      <formula>0.75</formula>
      <formula>0.85</formula>
    </cfRule>
    <cfRule type="cellIs" dxfId="68" priority="76" stopIfTrue="1" operator="lessThan">
      <formula>0.65</formula>
    </cfRule>
  </conditionalFormatting>
  <conditionalFormatting sqref="B104 AA104">
    <cfRule type="cellIs" dxfId="67" priority="70" stopIfTrue="1" operator="between">
      <formula>0.85</formula>
      <formula>1</formula>
    </cfRule>
    <cfRule type="cellIs" dxfId="66" priority="71" stopIfTrue="1" operator="between">
      <formula>0.75</formula>
      <formula>0.85</formula>
    </cfRule>
    <cfRule type="cellIs" dxfId="65" priority="72" stopIfTrue="1" operator="lessThan">
      <formula>0.65</formula>
    </cfRule>
  </conditionalFormatting>
  <conditionalFormatting sqref="B104 AA104">
    <cfRule type="cellIs" dxfId="64" priority="69" stopIfTrue="1" operator="between">
      <formula>0.65</formula>
      <formula>0.74</formula>
    </cfRule>
  </conditionalFormatting>
  <conditionalFormatting sqref="B104:AA104">
    <cfRule type="cellIs" dxfId="63" priority="65" stopIfTrue="1" operator="between">
      <formula>0.65</formula>
      <formula>0.74</formula>
    </cfRule>
    <cfRule type="cellIs" dxfId="62" priority="66" stopIfTrue="1" operator="between">
      <formula>0.85</formula>
      <formula>1</formula>
    </cfRule>
    <cfRule type="cellIs" dxfId="61" priority="67" stopIfTrue="1" operator="between">
      <formula>0.75</formula>
      <formula>0.85</formula>
    </cfRule>
    <cfRule type="cellIs" dxfId="60" priority="68" stopIfTrue="1" operator="lessThan">
      <formula>0.65</formula>
    </cfRule>
  </conditionalFormatting>
  <conditionalFormatting sqref="B105 AA105">
    <cfRule type="cellIs" dxfId="59" priority="62" stopIfTrue="1" operator="between">
      <formula>0.85</formula>
      <formula>1</formula>
    </cfRule>
    <cfRule type="cellIs" dxfId="58" priority="63" stopIfTrue="1" operator="between">
      <formula>0.75</formula>
      <formula>0.85</formula>
    </cfRule>
    <cfRule type="cellIs" dxfId="57" priority="64" stopIfTrue="1" operator="lessThan">
      <formula>0.65</formula>
    </cfRule>
  </conditionalFormatting>
  <conditionalFormatting sqref="B105 AA105">
    <cfRule type="cellIs" dxfId="56" priority="61" stopIfTrue="1" operator="between">
      <formula>0.65</formula>
      <formula>0.74</formula>
    </cfRule>
  </conditionalFormatting>
  <conditionalFormatting sqref="B105:AA105">
    <cfRule type="cellIs" dxfId="55" priority="57" stopIfTrue="1" operator="between">
      <formula>0.65</formula>
      <formula>0.74</formula>
    </cfRule>
    <cfRule type="cellIs" dxfId="54" priority="58" stopIfTrue="1" operator="between">
      <formula>0.85</formula>
      <formula>1</formula>
    </cfRule>
    <cfRule type="cellIs" dxfId="53" priority="59" stopIfTrue="1" operator="between">
      <formula>0.75</formula>
      <formula>0.85</formula>
    </cfRule>
    <cfRule type="cellIs" dxfId="52" priority="60" stopIfTrue="1" operator="lessThan">
      <formula>0.65</formula>
    </cfRule>
  </conditionalFormatting>
  <conditionalFormatting sqref="B106 AA106">
    <cfRule type="cellIs" dxfId="51" priority="54" stopIfTrue="1" operator="between">
      <formula>0.85</formula>
      <formula>1</formula>
    </cfRule>
    <cfRule type="cellIs" dxfId="50" priority="55" stopIfTrue="1" operator="between">
      <formula>0.75</formula>
      <formula>0.85</formula>
    </cfRule>
    <cfRule type="cellIs" dxfId="49" priority="56" stopIfTrue="1" operator="lessThan">
      <formula>0.65</formula>
    </cfRule>
  </conditionalFormatting>
  <conditionalFormatting sqref="B106 AA106">
    <cfRule type="cellIs" dxfId="48" priority="53" stopIfTrue="1" operator="between">
      <formula>0.65</formula>
      <formula>0.74</formula>
    </cfRule>
  </conditionalFormatting>
  <conditionalFormatting sqref="B106:AA106">
    <cfRule type="cellIs" dxfId="47" priority="49" stopIfTrue="1" operator="between">
      <formula>0.65</formula>
      <formula>0.74</formula>
    </cfRule>
    <cfRule type="cellIs" dxfId="46" priority="50" stopIfTrue="1" operator="between">
      <formula>0.85</formula>
      <formula>1</formula>
    </cfRule>
    <cfRule type="cellIs" dxfId="45" priority="51" stopIfTrue="1" operator="between">
      <formula>0.75</formula>
      <formula>0.85</formula>
    </cfRule>
    <cfRule type="cellIs" dxfId="44" priority="52" stopIfTrue="1" operator="lessThan">
      <formula>0.65</formula>
    </cfRule>
  </conditionalFormatting>
  <conditionalFormatting sqref="B107 AA107">
    <cfRule type="cellIs" dxfId="43" priority="46" stopIfTrue="1" operator="between">
      <formula>0.85</formula>
      <formula>1</formula>
    </cfRule>
    <cfRule type="cellIs" dxfId="42" priority="47" stopIfTrue="1" operator="between">
      <formula>0.75</formula>
      <formula>0.85</formula>
    </cfRule>
    <cfRule type="cellIs" dxfId="41" priority="48" stopIfTrue="1" operator="lessThan">
      <formula>0.65</formula>
    </cfRule>
  </conditionalFormatting>
  <conditionalFormatting sqref="B107 AA107">
    <cfRule type="cellIs" dxfId="40" priority="45" stopIfTrue="1" operator="between">
      <formula>0.65</formula>
      <formula>0.74</formula>
    </cfRule>
  </conditionalFormatting>
  <conditionalFormatting sqref="B107:AA107">
    <cfRule type="cellIs" dxfId="39" priority="41" stopIfTrue="1" operator="between">
      <formula>0.65</formula>
      <formula>0.74</formula>
    </cfRule>
    <cfRule type="cellIs" dxfId="38" priority="42" stopIfTrue="1" operator="between">
      <formula>0.85</formula>
      <formula>1</formula>
    </cfRule>
    <cfRule type="cellIs" dxfId="37" priority="43" stopIfTrue="1" operator="between">
      <formula>0.75</formula>
      <formula>0.85</formula>
    </cfRule>
    <cfRule type="cellIs" dxfId="36" priority="44" stopIfTrue="1" operator="lessThan">
      <formula>0.65</formula>
    </cfRule>
  </conditionalFormatting>
  <conditionalFormatting sqref="B108 AA108">
    <cfRule type="cellIs" dxfId="35" priority="38" stopIfTrue="1" operator="between">
      <formula>0.85</formula>
      <formula>1</formula>
    </cfRule>
    <cfRule type="cellIs" dxfId="34" priority="39" stopIfTrue="1" operator="between">
      <formula>0.75</formula>
      <formula>0.85</formula>
    </cfRule>
    <cfRule type="cellIs" dxfId="33" priority="40" stopIfTrue="1" operator="lessThan">
      <formula>0.65</formula>
    </cfRule>
  </conditionalFormatting>
  <conditionalFormatting sqref="B108 AA108">
    <cfRule type="cellIs" dxfId="32" priority="37" stopIfTrue="1" operator="between">
      <formula>0.65</formula>
      <formula>0.74</formula>
    </cfRule>
  </conditionalFormatting>
  <conditionalFormatting sqref="B108:AA108">
    <cfRule type="cellIs" dxfId="31" priority="33" stopIfTrue="1" operator="between">
      <formula>0.65</formula>
      <formula>0.74</formula>
    </cfRule>
    <cfRule type="cellIs" dxfId="30" priority="34" stopIfTrue="1" operator="between">
      <formula>0.85</formula>
      <formula>1</formula>
    </cfRule>
    <cfRule type="cellIs" dxfId="29" priority="35" stopIfTrue="1" operator="between">
      <formula>0.75</formula>
      <formula>0.85</formula>
    </cfRule>
    <cfRule type="cellIs" dxfId="28" priority="36" stopIfTrue="1" operator="lessThan">
      <formula>0.65</formula>
    </cfRule>
  </conditionalFormatting>
  <conditionalFormatting sqref="B109 AA109">
    <cfRule type="cellIs" dxfId="27" priority="30" stopIfTrue="1" operator="between">
      <formula>0.85</formula>
      <formula>1</formula>
    </cfRule>
    <cfRule type="cellIs" dxfId="26" priority="31" stopIfTrue="1" operator="between">
      <formula>0.75</formula>
      <formula>0.85</formula>
    </cfRule>
    <cfRule type="cellIs" dxfId="25" priority="32" stopIfTrue="1" operator="lessThan">
      <formula>0.65</formula>
    </cfRule>
  </conditionalFormatting>
  <conditionalFormatting sqref="B109 AA109">
    <cfRule type="cellIs" dxfId="24" priority="29" stopIfTrue="1" operator="between">
      <formula>0.65</formula>
      <formula>0.74</formula>
    </cfRule>
  </conditionalFormatting>
  <conditionalFormatting sqref="B109:AA109">
    <cfRule type="cellIs" dxfId="23" priority="25" stopIfTrue="1" operator="between">
      <formula>0.65</formula>
      <formula>0.74</formula>
    </cfRule>
    <cfRule type="cellIs" dxfId="22" priority="26" stopIfTrue="1" operator="between">
      <formula>0.85</formula>
      <formula>1</formula>
    </cfRule>
    <cfRule type="cellIs" dxfId="21" priority="27" stopIfTrue="1" operator="between">
      <formula>0.75</formula>
      <formula>0.85</formula>
    </cfRule>
    <cfRule type="cellIs" dxfId="20" priority="28" stopIfTrue="1" operator="lessThan">
      <formula>0.65</formula>
    </cfRule>
  </conditionalFormatting>
  <conditionalFormatting sqref="B110 AA110">
    <cfRule type="cellIs" dxfId="19" priority="22" stopIfTrue="1" operator="between">
      <formula>0.85</formula>
      <formula>1</formula>
    </cfRule>
    <cfRule type="cellIs" dxfId="18" priority="23" stopIfTrue="1" operator="between">
      <formula>0.75</formula>
      <formula>0.85</formula>
    </cfRule>
    <cfRule type="cellIs" dxfId="17" priority="24" stopIfTrue="1" operator="lessThan">
      <formula>0.65</formula>
    </cfRule>
  </conditionalFormatting>
  <conditionalFormatting sqref="B110 AA110">
    <cfRule type="cellIs" dxfId="16" priority="21" stopIfTrue="1" operator="between">
      <formula>0.65</formula>
      <formula>0.74</formula>
    </cfRule>
  </conditionalFormatting>
  <conditionalFormatting sqref="B110:AA110">
    <cfRule type="cellIs" dxfId="15" priority="17" stopIfTrue="1" operator="between">
      <formula>0.65</formula>
      <formula>0.74</formula>
    </cfRule>
    <cfRule type="cellIs" dxfId="14" priority="18" stopIfTrue="1" operator="between">
      <formula>0.85</formula>
      <formula>1</formula>
    </cfRule>
    <cfRule type="cellIs" dxfId="13" priority="19" stopIfTrue="1" operator="between">
      <formula>0.75</formula>
      <formula>0.85</formula>
    </cfRule>
    <cfRule type="cellIs" dxfId="12" priority="20" stopIfTrue="1" operator="lessThan">
      <formula>0.65</formula>
    </cfRule>
  </conditionalFormatting>
  <conditionalFormatting sqref="B111 AA111">
    <cfRule type="cellIs" dxfId="11" priority="14" stopIfTrue="1" operator="between">
      <formula>0.85</formula>
      <formula>1</formula>
    </cfRule>
    <cfRule type="cellIs" dxfId="10" priority="15" stopIfTrue="1" operator="between">
      <formula>0.75</formula>
      <formula>0.85</formula>
    </cfRule>
    <cfRule type="cellIs" dxfId="9" priority="16" stopIfTrue="1" operator="lessThan">
      <formula>0.65</formula>
    </cfRule>
  </conditionalFormatting>
  <conditionalFormatting sqref="B111 AA111">
    <cfRule type="cellIs" dxfId="8" priority="13" stopIfTrue="1" operator="between">
      <formula>0.65</formula>
      <formula>0.74</formula>
    </cfRule>
  </conditionalFormatting>
  <conditionalFormatting sqref="B111:AA111">
    <cfRule type="cellIs" dxfId="7" priority="9" stopIfTrue="1" operator="between">
      <formula>0.65</formula>
      <formula>0.74</formula>
    </cfRule>
    <cfRule type="cellIs" dxfId="6" priority="10" stopIfTrue="1" operator="between">
      <formula>0.85</formula>
      <formula>1</formula>
    </cfRule>
    <cfRule type="cellIs" dxfId="5" priority="11" stopIfTrue="1" operator="between">
      <formula>0.75</formula>
      <formula>0.85</formula>
    </cfRule>
    <cfRule type="cellIs" dxfId="4" priority="12" stopIfTrue="1" operator="lessThan">
      <formula>0.65</formula>
    </cfRule>
  </conditionalFormatting>
  <conditionalFormatting sqref="B112 AA112">
    <cfRule type="cellIs" dxfId="3" priority="6" stopIfTrue="1" operator="between">
      <formula>0.85</formula>
      <formula>1</formula>
    </cfRule>
    <cfRule type="cellIs" dxfId="2" priority="7" stopIfTrue="1" operator="between">
      <formula>0.75</formula>
      <formula>0.85</formula>
    </cfRule>
    <cfRule type="cellIs" dxfId="1" priority="8" stopIfTrue="1" operator="lessThan">
      <formula>0.65</formula>
    </cfRule>
  </conditionalFormatting>
  <conditionalFormatting sqref="B112 AA112">
    <cfRule type="cellIs" dxfId="0" priority="5" stopIfTrue="1" operator="between">
      <formula>0.65</formula>
      <formula>0.74</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Deall y data</vt:lpstr>
      <vt:lpstr>Nodiadau esboniadol</vt:lpstr>
      <vt:lpstr>Dewiswch Sefydliad AB</vt:lpstr>
      <vt:lpstr>ADD (Pwnc)</vt:lpstr>
      <vt:lpstr>ADD (Lefel)</vt:lpstr>
      <vt:lpstr>Providers</vt:lpstr>
      <vt:lpstr>Data</vt:lpstr>
      <vt:lpstr>'ADD (Lefel)'!Print_Area</vt:lpstr>
      <vt:lpstr>'ADD (Pwnc)'!Print_Area</vt:lpstr>
      <vt:lpstr>'Deall y data'!Print_Area</vt:lpstr>
      <vt:lpstr>'Nodiadau esboniadol'!Print_Area</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Ackland, Jonathan (KAS)</cp:lastModifiedBy>
  <dcterms:created xsi:type="dcterms:W3CDTF">2016-08-17T09:11:56Z</dcterms:created>
  <dcterms:modified xsi:type="dcterms:W3CDTF">2017-01-31T13:52:35Z</dcterms:modified>
</cp:coreProperties>
</file>